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530"/>
  <workbookPr codeName="ThisWorkbook" hidePivotFieldList="1"/>
  <mc:AlternateContent xmlns:mc="http://schemas.openxmlformats.org/markup-compatibility/2006">
    <mc:Choice Requires="x15">
      <x15ac:absPath xmlns:x15ac="http://schemas.microsoft.com/office/spreadsheetml/2010/11/ac" url="C:\Users\WILLIAM\Desktop\"/>
    </mc:Choice>
  </mc:AlternateContent>
  <xr:revisionPtr revIDLastSave="0" documentId="13_ncr:10001_{CA2C79A5-C2A2-43A9-B57A-4E477D2EF253}" xr6:coauthVersionLast="46" xr6:coauthVersionMax="46" xr10:uidLastSave="{00000000-0000-0000-0000-000000000000}"/>
  <bookViews>
    <workbookView xWindow="-120" yWindow="-120" windowWidth="20730" windowHeight="11160" tabRatio="813" xr2:uid="{00000000-000D-0000-FFFF-FFFF00000000}"/>
  </bookViews>
  <sheets>
    <sheet name="PLAN MEJORAMIENTO CGR - INVIAS" sheetId="37" r:id="rId1"/>
  </sheets>
  <definedNames>
    <definedName name="_xlnm._FilterDatabase" localSheetId="0" hidden="1">'PLAN MEJORAMIENTO CGR - INVIAS'!$A$1:$AB$557</definedName>
    <definedName name="_xlnm.Print_Area" localSheetId="0">'PLAN MEJORAMIENTO CGR - INVIAS'!$F$283:$M$474</definedName>
  </definedNames>
  <calcPr calcId="191029"/>
</workbook>
</file>

<file path=xl/calcChain.xml><?xml version="1.0" encoding="utf-8"?>
<calcChain xmlns="http://schemas.openxmlformats.org/spreadsheetml/2006/main">
  <c r="AB574" i="37" l="1"/>
  <c r="AA7" i="37"/>
  <c r="AE7" i="37"/>
  <c r="AF7" i="37" s="1"/>
  <c r="AA8" i="37"/>
  <c r="AA9" i="37" s="1"/>
  <c r="AA10" i="37"/>
  <c r="AE10" i="37"/>
  <c r="AF10" i="37" s="1"/>
  <c r="AA11" i="37"/>
  <c r="AE11" i="37"/>
  <c r="AF11" i="37" s="1"/>
  <c r="AA12" i="37"/>
  <c r="AE12" i="37"/>
  <c r="AF12" i="37" s="1"/>
  <c r="R3" i="37"/>
  <c r="X3" i="37"/>
  <c r="R4" i="37"/>
  <c r="X4" i="37"/>
  <c r="R5" i="37"/>
  <c r="X5" i="37"/>
  <c r="R6" i="37"/>
  <c r="X6" i="37"/>
  <c r="R7" i="37"/>
  <c r="R8" i="37"/>
  <c r="X8" i="37"/>
  <c r="R9" i="37"/>
  <c r="X9" i="37"/>
  <c r="R10" i="37"/>
  <c r="R11" i="37"/>
  <c r="R12" i="37"/>
  <c r="R13" i="37"/>
  <c r="R14" i="37"/>
  <c r="X14" i="37"/>
  <c r="AE8" i="37" l="1"/>
  <c r="AA13" i="37"/>
  <c r="AE13" i="37"/>
  <c r="AF13" i="37" s="1"/>
  <c r="Z13" i="37" s="1"/>
  <c r="Z12" i="37"/>
  <c r="AB12" i="37" s="1"/>
  <c r="Z7" i="37"/>
  <c r="AB7" i="37" s="1"/>
  <c r="Z10" i="37"/>
  <c r="AB10" i="37" s="1"/>
  <c r="Z11" i="37"/>
  <c r="AB11" i="37" s="1"/>
  <c r="AE2" i="37"/>
  <c r="AE3" i="37" s="1"/>
  <c r="AA2" i="37"/>
  <c r="AA3" i="37" s="1"/>
  <c r="AA4" i="37" s="1"/>
  <c r="AA5" i="37" s="1"/>
  <c r="AA6" i="37" s="1"/>
  <c r="AF3" i="37" l="1"/>
  <c r="Z3" i="37" s="1"/>
  <c r="AB3" i="37" s="1"/>
  <c r="AE4" i="37"/>
  <c r="AB13" i="37"/>
  <c r="AF8" i="37"/>
  <c r="AE9" i="37"/>
  <c r="AF9" i="37" s="1"/>
  <c r="Z8" i="37"/>
  <c r="AB8" i="37" s="1"/>
  <c r="Z9" i="37"/>
  <c r="AB9" i="37" s="1"/>
  <c r="AF4" i="37" l="1"/>
  <c r="Z4" i="37" s="1"/>
  <c r="AB4" i="37" s="1"/>
  <c r="AE5" i="37"/>
  <c r="AF5" i="37" l="1"/>
  <c r="Z5" i="37" s="1"/>
  <c r="AB5" i="37" s="1"/>
  <c r="AE6" i="37"/>
  <c r="AF6" i="37" s="1"/>
  <c r="Z6" i="37" s="1"/>
  <c r="AB6" i="37" s="1"/>
  <c r="N9" i="37"/>
  <c r="S9" i="37" s="1"/>
  <c r="N8" i="37"/>
  <c r="S8" i="37" s="1"/>
  <c r="N6" i="37"/>
  <c r="S6" i="37" s="1"/>
  <c r="N5" i="37"/>
  <c r="N4" i="37"/>
  <c r="S4" i="37" s="1"/>
  <c r="N3" i="37"/>
  <c r="S3" i="37" s="1"/>
  <c r="N2" i="37"/>
  <c r="N7" i="37"/>
  <c r="S7" i="37" s="1"/>
  <c r="N10" i="37"/>
  <c r="S10" i="37" s="1"/>
  <c r="AF2" i="37"/>
  <c r="Z2" i="37" s="1"/>
  <c r="AB2" i="37" s="1"/>
  <c r="R2" i="37"/>
  <c r="N11" i="37"/>
  <c r="S11" i="37" s="1"/>
  <c r="N12" i="37"/>
  <c r="S12" i="37" s="1"/>
  <c r="S5" i="37" l="1"/>
  <c r="S2" i="37"/>
  <c r="AB576" i="37" s="1"/>
  <c r="AE15" i="37" l="1"/>
  <c r="AF15" i="37" s="1"/>
  <c r="AE16" i="37"/>
  <c r="AE17" i="37"/>
  <c r="AF17" i="37" s="1"/>
  <c r="AF16" i="37"/>
  <c r="AA15" i="37"/>
  <c r="AA16" i="37"/>
  <c r="AA17" i="37"/>
  <c r="AA14" i="37"/>
  <c r="AA132" i="37" l="1"/>
  <c r="AA133" i="37"/>
  <c r="AA134" i="37" s="1"/>
  <c r="AE130" i="37"/>
  <c r="AF130" i="37" s="1"/>
  <c r="AE132" i="37"/>
  <c r="AF132" i="37" s="1"/>
  <c r="AE131" i="37" l="1"/>
  <c r="AF131" i="37" s="1"/>
  <c r="AE18" i="37"/>
  <c r="AF18" i="37" s="1"/>
  <c r="AE19" i="37"/>
  <c r="AF19" i="37" s="1"/>
  <c r="AE20" i="37"/>
  <c r="AF20" i="37" s="1"/>
  <c r="AE21" i="37"/>
  <c r="AF21" i="37" s="1"/>
  <c r="AE22" i="37"/>
  <c r="AF22" i="37" s="1"/>
  <c r="AE23" i="37"/>
  <c r="AF23" i="37" s="1"/>
  <c r="AE24" i="37"/>
  <c r="AF24" i="37" s="1"/>
  <c r="AE25" i="37"/>
  <c r="AF25" i="37" s="1"/>
  <c r="AE26" i="37"/>
  <c r="AF26" i="37" s="1"/>
  <c r="AE27" i="37"/>
  <c r="AF27" i="37" s="1"/>
  <c r="AE28" i="37"/>
  <c r="AF28" i="37" s="1"/>
  <c r="AE29" i="37"/>
  <c r="AF29" i="37" s="1"/>
  <c r="AE30" i="37"/>
  <c r="AF30" i="37" s="1"/>
  <c r="AE31" i="37"/>
  <c r="AF31" i="37" s="1"/>
  <c r="AE32" i="37"/>
  <c r="AF32" i="37" s="1"/>
  <c r="AE33" i="37"/>
  <c r="AF33" i="37" s="1"/>
  <c r="AE34" i="37"/>
  <c r="AF34" i="37" s="1"/>
  <c r="AE35" i="37"/>
  <c r="AF35" i="37" s="1"/>
  <c r="AE38" i="37"/>
  <c r="AF38" i="37" s="1"/>
  <c r="AE39" i="37"/>
  <c r="AF39" i="37" s="1"/>
  <c r="AE40" i="37"/>
  <c r="AF40" i="37" s="1"/>
  <c r="AE41" i="37"/>
  <c r="AF41" i="37" s="1"/>
  <c r="AE42" i="37"/>
  <c r="AF42" i="37" s="1"/>
  <c r="AE43" i="37"/>
  <c r="AF43" i="37" s="1"/>
  <c r="AE44" i="37"/>
  <c r="AF44" i="37" s="1"/>
  <c r="AE45" i="37"/>
  <c r="AF45" i="37" s="1"/>
  <c r="AE46" i="37"/>
  <c r="AF46" i="37" s="1"/>
  <c r="AE47" i="37"/>
  <c r="AF47" i="37" s="1"/>
  <c r="AE49" i="37"/>
  <c r="AF49" i="37" s="1"/>
  <c r="AE51" i="37"/>
  <c r="AF51" i="37" s="1"/>
  <c r="AE53" i="37"/>
  <c r="AF53" i="37" s="1"/>
  <c r="AE54" i="37"/>
  <c r="AF54" i="37" s="1"/>
  <c r="AE56" i="37"/>
  <c r="AF56" i="37" s="1"/>
  <c r="AE57" i="37"/>
  <c r="AF57" i="37" s="1"/>
  <c r="AE58" i="37"/>
  <c r="AF58" i="37" s="1"/>
  <c r="AE59" i="37"/>
  <c r="AF59" i="37" s="1"/>
  <c r="AE61" i="37"/>
  <c r="AF61" i="37" s="1"/>
  <c r="AE62" i="37"/>
  <c r="AF62" i="37" s="1"/>
  <c r="AE65" i="37"/>
  <c r="AF65" i="37" s="1"/>
  <c r="AE68" i="37"/>
  <c r="AF68" i="37" s="1"/>
  <c r="AE71" i="37"/>
  <c r="AF71" i="37" s="1"/>
  <c r="AE74" i="37"/>
  <c r="AF74" i="37" s="1"/>
  <c r="AE77" i="37"/>
  <c r="AF77" i="37" s="1"/>
  <c r="AE78" i="37"/>
  <c r="AF78" i="37" s="1"/>
  <c r="AE79" i="37"/>
  <c r="AF79" i="37" s="1"/>
  <c r="AE82" i="37"/>
  <c r="AF82" i="37" s="1"/>
  <c r="AE84" i="37"/>
  <c r="AF84" i="37" s="1"/>
  <c r="AE86" i="37"/>
  <c r="AF86" i="37" s="1"/>
  <c r="AE88" i="37"/>
  <c r="AF88" i="37" s="1"/>
  <c r="AE90" i="37"/>
  <c r="AF90" i="37" s="1"/>
  <c r="AE91" i="37"/>
  <c r="AF91" i="37" s="1"/>
  <c r="AE93" i="37"/>
  <c r="AF93" i="37" s="1"/>
  <c r="AE95" i="37"/>
  <c r="AF95" i="37" s="1"/>
  <c r="AE96" i="37"/>
  <c r="AF96" i="37" s="1"/>
  <c r="AE100" i="37"/>
  <c r="AF100" i="37" s="1"/>
  <c r="AE101" i="37"/>
  <c r="AE105" i="37"/>
  <c r="AF105" i="37" s="1"/>
  <c r="AE110" i="37"/>
  <c r="AF110" i="37" s="1"/>
  <c r="AE115" i="37"/>
  <c r="AF115" i="37" s="1"/>
  <c r="AE117" i="37"/>
  <c r="AF117" i="37" s="1"/>
  <c r="AE119" i="37"/>
  <c r="AF119" i="37" s="1"/>
  <c r="AE121" i="37"/>
  <c r="AF121" i="37" s="1"/>
  <c r="AE122" i="37"/>
  <c r="AF122" i="37" s="1"/>
  <c r="AE123" i="37"/>
  <c r="AF123" i="37" s="1"/>
  <c r="AE126" i="37"/>
  <c r="AF126" i="37" s="1"/>
  <c r="AE127" i="37"/>
  <c r="AF127" i="37" s="1"/>
  <c r="AE128" i="37"/>
  <c r="AF128" i="37" s="1"/>
  <c r="AE133" i="37"/>
  <c r="AE136" i="37"/>
  <c r="AF136" i="37" s="1"/>
  <c r="AE137" i="37"/>
  <c r="AF137" i="37" s="1"/>
  <c r="AE138" i="37"/>
  <c r="AF138" i="37" s="1"/>
  <c r="AE140" i="37"/>
  <c r="AF140" i="37" s="1"/>
  <c r="AE141" i="37"/>
  <c r="AF141" i="37" s="1"/>
  <c r="AE143" i="37"/>
  <c r="AF143" i="37" s="1"/>
  <c r="AE145" i="37"/>
  <c r="AF145" i="37" s="1"/>
  <c r="AE146" i="37"/>
  <c r="AF146" i="37" s="1"/>
  <c r="AE147" i="37"/>
  <c r="AF147" i="37" s="1"/>
  <c r="AE148" i="37"/>
  <c r="AF148" i="37" s="1"/>
  <c r="AE149" i="37"/>
  <c r="AF149" i="37" s="1"/>
  <c r="AE150" i="37"/>
  <c r="AF150" i="37" s="1"/>
  <c r="AE151" i="37"/>
  <c r="AF151" i="37" s="1"/>
  <c r="AE153" i="37"/>
  <c r="AF153" i="37" s="1"/>
  <c r="AE154" i="37"/>
  <c r="AF154" i="37" s="1"/>
  <c r="AE155" i="37"/>
  <c r="AF155" i="37" s="1"/>
  <c r="AE156" i="37"/>
  <c r="AF156" i="37" s="1"/>
  <c r="AE157" i="37"/>
  <c r="AF157" i="37" s="1"/>
  <c r="AE158" i="37"/>
  <c r="AF158" i="37" s="1"/>
  <c r="AE159" i="37"/>
  <c r="AF159" i="37" s="1"/>
  <c r="AE160" i="37"/>
  <c r="AF160" i="37" s="1"/>
  <c r="AE161" i="37"/>
  <c r="AF161" i="37" s="1"/>
  <c r="AE162" i="37"/>
  <c r="AF162" i="37" s="1"/>
  <c r="AE163" i="37"/>
  <c r="AF163" i="37" s="1"/>
  <c r="AE164" i="37"/>
  <c r="AF164" i="37" s="1"/>
  <c r="AE165" i="37"/>
  <c r="AF165" i="37" s="1"/>
  <c r="AE166" i="37"/>
  <c r="AF166" i="37" s="1"/>
  <c r="AE167" i="37"/>
  <c r="AF167" i="37" s="1"/>
  <c r="AE168" i="37"/>
  <c r="AF168" i="37" s="1"/>
  <c r="AE169" i="37"/>
  <c r="AF169" i="37" s="1"/>
  <c r="AE170" i="37"/>
  <c r="AF170" i="37" s="1"/>
  <c r="AE171" i="37"/>
  <c r="AF171" i="37" s="1"/>
  <c r="AE172" i="37"/>
  <c r="AF172" i="37" s="1"/>
  <c r="AE173" i="37"/>
  <c r="AF173" i="37" s="1"/>
  <c r="AE174" i="37"/>
  <c r="AF174" i="37" s="1"/>
  <c r="AE175" i="37"/>
  <c r="AF175" i="37" s="1"/>
  <c r="AE176" i="37"/>
  <c r="AF176" i="37" s="1"/>
  <c r="AE177" i="37"/>
  <c r="AF177" i="37" s="1"/>
  <c r="AE178" i="37"/>
  <c r="AF178" i="37" s="1"/>
  <c r="AE179" i="37"/>
  <c r="AF179" i="37" s="1"/>
  <c r="AE180" i="37"/>
  <c r="AF180" i="37" s="1"/>
  <c r="AE181" i="37"/>
  <c r="AF181" i="37" s="1"/>
  <c r="AE182" i="37"/>
  <c r="AF182" i="37" s="1"/>
  <c r="AE183" i="37"/>
  <c r="AF183" i="37" s="1"/>
  <c r="AE184" i="37"/>
  <c r="AF184" i="37" s="1"/>
  <c r="AE185" i="37"/>
  <c r="AF185" i="37" s="1"/>
  <c r="AE186" i="37"/>
  <c r="AF186" i="37" s="1"/>
  <c r="AE187" i="37"/>
  <c r="AF187" i="37" s="1"/>
  <c r="AE188" i="37"/>
  <c r="AF188" i="37" s="1"/>
  <c r="AE189" i="37"/>
  <c r="AF189" i="37" s="1"/>
  <c r="AE190" i="37"/>
  <c r="AF190" i="37" s="1"/>
  <c r="AE191" i="37"/>
  <c r="AE193" i="37"/>
  <c r="AF193" i="37" s="1"/>
  <c r="AE194" i="37"/>
  <c r="AF194" i="37" s="1"/>
  <c r="AE195" i="37"/>
  <c r="AF195" i="37" s="1"/>
  <c r="AE196" i="37"/>
  <c r="AF196" i="37" s="1"/>
  <c r="AE197" i="37"/>
  <c r="AF197" i="37" s="1"/>
  <c r="AE198" i="37"/>
  <c r="AF198" i="37" s="1"/>
  <c r="AE199" i="37"/>
  <c r="AF199" i="37" s="1"/>
  <c r="AE200" i="37"/>
  <c r="AF200" i="37" s="1"/>
  <c r="AE201" i="37"/>
  <c r="AF201" i="37" s="1"/>
  <c r="AE202" i="37"/>
  <c r="AF202" i="37" s="1"/>
  <c r="AE203" i="37"/>
  <c r="AF203" i="37" s="1"/>
  <c r="AE204" i="37"/>
  <c r="AF204" i="37" s="1"/>
  <c r="AE205" i="37"/>
  <c r="AF205" i="37" s="1"/>
  <c r="AE206" i="37"/>
  <c r="AF206" i="37" s="1"/>
  <c r="AE207" i="37"/>
  <c r="AF207" i="37" s="1"/>
  <c r="AE208" i="37"/>
  <c r="AF208" i="37" s="1"/>
  <c r="AE209" i="37"/>
  <c r="AF209" i="37" s="1"/>
  <c r="AE210" i="37"/>
  <c r="AF210" i="37" s="1"/>
  <c r="AE211" i="37"/>
  <c r="AF211" i="37" s="1"/>
  <c r="AE212" i="37"/>
  <c r="AF212" i="37" s="1"/>
  <c r="AE213" i="37"/>
  <c r="AF213" i="37" s="1"/>
  <c r="AE214" i="37"/>
  <c r="AF214" i="37" s="1"/>
  <c r="AE215" i="37"/>
  <c r="AE217" i="37"/>
  <c r="AE219" i="37"/>
  <c r="AE221" i="37"/>
  <c r="AE223" i="37"/>
  <c r="AE225" i="37"/>
  <c r="AE227" i="37"/>
  <c r="AE229" i="37"/>
  <c r="AE231" i="37"/>
  <c r="AF231" i="37" s="1"/>
  <c r="AE233" i="37"/>
  <c r="AF233" i="37" s="1"/>
  <c r="AE235" i="37"/>
  <c r="AF235" i="37" s="1"/>
  <c r="AE237" i="37"/>
  <c r="AF237" i="37" s="1"/>
  <c r="AE239" i="37"/>
  <c r="AF239" i="37" s="1"/>
  <c r="AE241" i="37"/>
  <c r="AF241" i="37" s="1"/>
  <c r="AE243" i="37"/>
  <c r="AF243" i="37" s="1"/>
  <c r="AE245" i="37"/>
  <c r="AF245" i="37" s="1"/>
  <c r="AE246" i="37"/>
  <c r="AF246" i="37" s="1"/>
  <c r="AE247" i="37"/>
  <c r="AF247" i="37" s="1"/>
  <c r="AE248" i="37"/>
  <c r="AF248" i="37" s="1"/>
  <c r="AE249" i="37"/>
  <c r="AF249" i="37" s="1"/>
  <c r="AE250" i="37"/>
  <c r="AF250" i="37" s="1"/>
  <c r="AE251" i="37"/>
  <c r="AF251" i="37" s="1"/>
  <c r="AE252" i="37"/>
  <c r="AF252" i="37" s="1"/>
  <c r="AE253" i="37"/>
  <c r="AF253" i="37" s="1"/>
  <c r="AE254" i="37"/>
  <c r="AF254" i="37" s="1"/>
  <c r="AE255" i="37"/>
  <c r="AF255" i="37" s="1"/>
  <c r="AE256" i="37"/>
  <c r="AF256" i="37" s="1"/>
  <c r="AE257" i="37"/>
  <c r="AF257" i="37" s="1"/>
  <c r="AE258" i="37"/>
  <c r="AF258" i="37" s="1"/>
  <c r="AE259" i="37"/>
  <c r="AF259" i="37" s="1"/>
  <c r="AE260" i="37"/>
  <c r="AF260" i="37" s="1"/>
  <c r="AE261" i="37"/>
  <c r="AF261" i="37" s="1"/>
  <c r="AE262" i="37"/>
  <c r="AF262" i="37" s="1"/>
  <c r="AE264" i="37"/>
  <c r="AF264" i="37" s="1"/>
  <c r="AE265" i="37"/>
  <c r="AF265" i="37" s="1"/>
  <c r="AE266" i="37"/>
  <c r="AF266" i="37" s="1"/>
  <c r="AE267" i="37"/>
  <c r="AF267" i="37" s="1"/>
  <c r="AE269" i="37"/>
  <c r="AF269" i="37" s="1"/>
  <c r="AE270" i="37"/>
  <c r="AF270" i="37" s="1"/>
  <c r="AE271" i="37"/>
  <c r="AF271" i="37" s="1"/>
  <c r="AE273" i="37"/>
  <c r="AF273" i="37" s="1"/>
  <c r="AE274" i="37"/>
  <c r="AF274" i="37" s="1"/>
  <c r="AE275" i="37"/>
  <c r="AF275" i="37" s="1"/>
  <c r="AE276" i="37"/>
  <c r="AF276" i="37" s="1"/>
  <c r="AE277" i="37"/>
  <c r="AF277" i="37" s="1"/>
  <c r="AE278" i="37"/>
  <c r="AE280" i="37"/>
  <c r="AF280" i="37" s="1"/>
  <c r="AE281" i="37"/>
  <c r="AF281" i="37" s="1"/>
  <c r="AE282" i="37"/>
  <c r="AF282" i="37" s="1"/>
  <c r="AE283" i="37"/>
  <c r="AF283" i="37" s="1"/>
  <c r="AE284" i="37"/>
  <c r="AF284" i="37" s="1"/>
  <c r="AE285" i="37"/>
  <c r="AF285" i="37" s="1"/>
  <c r="AE286" i="37"/>
  <c r="AF286" i="37" s="1"/>
  <c r="AE287" i="37"/>
  <c r="AF287" i="37" s="1"/>
  <c r="AE288" i="37"/>
  <c r="AF288" i="37" s="1"/>
  <c r="AE289" i="37"/>
  <c r="AF289" i="37" s="1"/>
  <c r="AE290" i="37"/>
  <c r="AF290" i="37" s="1"/>
  <c r="AE291" i="37"/>
  <c r="AF291" i="37" s="1"/>
  <c r="AE292" i="37"/>
  <c r="AF292" i="37" s="1"/>
  <c r="AE293" i="37"/>
  <c r="AF293" i="37" s="1"/>
  <c r="AE294" i="37"/>
  <c r="AF294" i="37" s="1"/>
  <c r="AE295" i="37"/>
  <c r="AF295" i="37" s="1"/>
  <c r="AE297" i="37"/>
  <c r="AF297" i="37" s="1"/>
  <c r="AE298" i="37"/>
  <c r="AF298" i="37" s="1"/>
  <c r="AE299" i="37"/>
  <c r="AF299" i="37" s="1"/>
  <c r="AE300" i="37"/>
  <c r="AF300" i="37" s="1"/>
  <c r="AE301" i="37"/>
  <c r="AF301" i="37" s="1"/>
  <c r="AE302" i="37"/>
  <c r="AF302" i="37" s="1"/>
  <c r="AE303" i="37"/>
  <c r="AF303" i="37" s="1"/>
  <c r="AE304" i="37"/>
  <c r="AF304" i="37" s="1"/>
  <c r="AE305" i="37"/>
  <c r="AF305" i="37" s="1"/>
  <c r="AE306" i="37"/>
  <c r="AF306" i="37" s="1"/>
  <c r="AE307" i="37"/>
  <c r="AF307" i="37" s="1"/>
  <c r="AE308" i="37"/>
  <c r="AF308" i="37" s="1"/>
  <c r="AE309" i="37"/>
  <c r="AF309" i="37" s="1"/>
  <c r="AE310" i="37"/>
  <c r="AF310" i="37" s="1"/>
  <c r="AE311" i="37"/>
  <c r="AF311" i="37" s="1"/>
  <c r="AE312" i="37"/>
  <c r="AF312" i="37" s="1"/>
  <c r="AE313" i="37"/>
  <c r="AF313" i="37" s="1"/>
  <c r="AE316" i="37"/>
  <c r="AF316" i="37" s="1"/>
  <c r="AE317" i="37"/>
  <c r="AF317" i="37" s="1"/>
  <c r="AE319" i="37"/>
  <c r="AF319" i="37" s="1"/>
  <c r="AE322" i="37"/>
  <c r="AF322" i="37" s="1"/>
  <c r="AE323" i="37"/>
  <c r="AF323" i="37" s="1"/>
  <c r="AE325" i="37"/>
  <c r="AF325" i="37" s="1"/>
  <c r="AE326" i="37"/>
  <c r="AF326" i="37" s="1"/>
  <c r="AE327" i="37"/>
  <c r="AF327" i="37" s="1"/>
  <c r="AE328" i="37"/>
  <c r="AF328" i="37" s="1"/>
  <c r="AE331" i="37"/>
  <c r="AF331" i="37" s="1"/>
  <c r="AE333" i="37"/>
  <c r="AF333" i="37" s="1"/>
  <c r="AE334" i="37"/>
  <c r="AF334" i="37" s="1"/>
  <c r="AE335" i="37"/>
  <c r="AF335" i="37" s="1"/>
  <c r="AE336" i="37"/>
  <c r="AF336" i="37" s="1"/>
  <c r="AE337" i="37"/>
  <c r="AF337" i="37" s="1"/>
  <c r="AE338" i="37"/>
  <c r="AF338" i="37" s="1"/>
  <c r="AE339" i="37"/>
  <c r="AF339" i="37" s="1"/>
  <c r="AE340" i="37"/>
  <c r="AF340" i="37" s="1"/>
  <c r="AE341" i="37"/>
  <c r="AF341" i="37" s="1"/>
  <c r="AE342" i="37"/>
  <c r="AE344" i="37"/>
  <c r="AF344" i="37" s="1"/>
  <c r="AE345" i="37"/>
  <c r="AF345" i="37" s="1"/>
  <c r="AE346" i="37"/>
  <c r="AF346" i="37" s="1"/>
  <c r="AE347" i="37"/>
  <c r="AF347" i="37" s="1"/>
  <c r="AE348" i="37"/>
  <c r="AF348" i="37" s="1"/>
  <c r="AE349" i="37"/>
  <c r="AF349" i="37" s="1"/>
  <c r="AE350" i="37"/>
  <c r="AF350" i="37" s="1"/>
  <c r="AE351" i="37"/>
  <c r="AF351" i="37" s="1"/>
  <c r="AE352" i="37"/>
  <c r="AF352" i="37" s="1"/>
  <c r="AE355" i="37"/>
  <c r="AF355" i="37" s="1"/>
  <c r="AE356" i="37"/>
  <c r="AF356" i="37" s="1"/>
  <c r="AE357" i="37"/>
  <c r="AF357" i="37" s="1"/>
  <c r="AE359" i="37"/>
  <c r="AF359" i="37" s="1"/>
  <c r="AE360" i="37"/>
  <c r="AF360" i="37" s="1"/>
  <c r="AE361" i="37"/>
  <c r="AE365" i="37"/>
  <c r="AF365" i="37" s="1"/>
  <c r="AE368" i="37"/>
  <c r="AE370" i="37"/>
  <c r="AF370" i="37" s="1"/>
  <c r="AE371" i="37"/>
  <c r="AF371" i="37" s="1"/>
  <c r="AE372" i="37"/>
  <c r="AF372" i="37" s="1"/>
  <c r="AE373" i="37"/>
  <c r="AF373" i="37" s="1"/>
  <c r="AE374" i="37"/>
  <c r="AF374" i="37" s="1"/>
  <c r="AE375" i="37"/>
  <c r="AF375" i="37" s="1"/>
  <c r="AE377" i="37"/>
  <c r="AF377" i="37" s="1"/>
  <c r="AE379" i="37"/>
  <c r="AF379" i="37" s="1"/>
  <c r="AE381" i="37"/>
  <c r="AF381" i="37" s="1"/>
  <c r="AE383" i="37"/>
  <c r="AF383" i="37" s="1"/>
  <c r="AE384" i="37"/>
  <c r="AF384" i="37" s="1"/>
  <c r="AE386" i="37"/>
  <c r="AF386" i="37" s="1"/>
  <c r="AE387" i="37"/>
  <c r="AF387" i="37" s="1"/>
  <c r="AE388" i="37"/>
  <c r="AF388" i="37" s="1"/>
  <c r="AE389" i="37"/>
  <c r="AF389" i="37" s="1"/>
  <c r="AE390" i="37"/>
  <c r="AF390" i="37" s="1"/>
  <c r="AE391" i="37"/>
  <c r="AF391" i="37" s="1"/>
  <c r="AE392" i="37"/>
  <c r="AF392" i="37" s="1"/>
  <c r="AE393" i="37"/>
  <c r="AF393" i="37" s="1"/>
  <c r="AE394" i="37"/>
  <c r="AF394" i="37" s="1"/>
  <c r="AE395" i="37"/>
  <c r="AF395" i="37" s="1"/>
  <c r="AE396" i="37"/>
  <c r="AF396" i="37" s="1"/>
  <c r="AE397" i="37"/>
  <c r="AF397" i="37" s="1"/>
  <c r="AE398" i="37"/>
  <c r="AF398" i="37" s="1"/>
  <c r="AE399" i="37"/>
  <c r="AF399" i="37" s="1"/>
  <c r="AE400" i="37"/>
  <c r="AF400" i="37" s="1"/>
  <c r="AE401" i="37"/>
  <c r="AF401" i="37" s="1"/>
  <c r="AE402" i="37"/>
  <c r="AF402" i="37" s="1"/>
  <c r="AE403" i="37"/>
  <c r="AF403" i="37" s="1"/>
  <c r="AE404" i="37"/>
  <c r="AF404" i="37" s="1"/>
  <c r="AE405" i="37"/>
  <c r="AF405" i="37" s="1"/>
  <c r="AE406" i="37"/>
  <c r="AF406" i="37" s="1"/>
  <c r="AE407" i="37"/>
  <c r="AF407" i="37" s="1"/>
  <c r="AE408" i="37"/>
  <c r="AF408" i="37" s="1"/>
  <c r="AE409" i="37"/>
  <c r="AF409" i="37" s="1"/>
  <c r="AE410" i="37"/>
  <c r="AF410" i="37" s="1"/>
  <c r="AE412" i="37"/>
  <c r="AF412" i="37" s="1"/>
  <c r="AE413" i="37"/>
  <c r="AF413" i="37" s="1"/>
  <c r="AE414" i="37"/>
  <c r="AF414" i="37" s="1"/>
  <c r="AE415" i="37"/>
  <c r="AF415" i="37" s="1"/>
  <c r="AE416" i="37"/>
  <c r="AF416" i="37" s="1"/>
  <c r="AE417" i="37"/>
  <c r="AF417" i="37" s="1"/>
  <c r="AE418" i="37"/>
  <c r="AF418" i="37" s="1"/>
  <c r="AE419" i="37"/>
  <c r="AF419" i="37" s="1"/>
  <c r="AE420" i="37"/>
  <c r="AF420" i="37" s="1"/>
  <c r="AE421" i="37"/>
  <c r="AF421" i="37" s="1"/>
  <c r="AE422" i="37"/>
  <c r="AF422" i="37" s="1"/>
  <c r="AE423" i="37"/>
  <c r="AF423" i="37" s="1"/>
  <c r="AE424" i="37"/>
  <c r="AF424" i="37" s="1"/>
  <c r="AE425" i="37"/>
  <c r="AF425" i="37" s="1"/>
  <c r="AE426" i="37"/>
  <c r="AF426" i="37" s="1"/>
  <c r="AE427" i="37"/>
  <c r="AF427" i="37" s="1"/>
  <c r="AE428" i="37"/>
  <c r="AF428" i="37" s="1"/>
  <c r="AE429" i="37"/>
  <c r="AF429" i="37" s="1"/>
  <c r="AE430" i="37"/>
  <c r="AF430" i="37" s="1"/>
  <c r="AE431" i="37"/>
  <c r="AF431" i="37" s="1"/>
  <c r="AE432" i="37"/>
  <c r="AF432" i="37" s="1"/>
  <c r="AE434" i="37"/>
  <c r="AF434" i="37" s="1"/>
  <c r="AE435" i="37"/>
  <c r="AF435" i="37" s="1"/>
  <c r="AE436" i="37"/>
  <c r="AF436" i="37" s="1"/>
  <c r="AE437" i="37"/>
  <c r="AF437" i="37" s="1"/>
  <c r="AE438" i="37"/>
  <c r="AF438" i="37" s="1"/>
  <c r="AE439" i="37"/>
  <c r="AF439" i="37" s="1"/>
  <c r="AE442" i="37"/>
  <c r="AF442" i="37" s="1"/>
  <c r="AE443" i="37"/>
  <c r="AF443" i="37" s="1"/>
  <c r="AE444" i="37"/>
  <c r="AF444" i="37" s="1"/>
  <c r="AE445" i="37"/>
  <c r="AF445" i="37" s="1"/>
  <c r="AE446" i="37"/>
  <c r="AF446" i="37" s="1"/>
  <c r="AE447" i="37"/>
  <c r="AF447" i="37" s="1"/>
  <c r="AE448" i="37"/>
  <c r="AF448" i="37" s="1"/>
  <c r="AE449" i="37"/>
  <c r="AF449" i="37" s="1"/>
  <c r="AE450" i="37"/>
  <c r="AF450" i="37" s="1"/>
  <c r="AE451" i="37"/>
  <c r="AF451" i="37" s="1"/>
  <c r="AE453" i="37"/>
  <c r="AF453" i="37" s="1"/>
  <c r="AE454" i="37"/>
  <c r="AF454" i="37" s="1"/>
  <c r="AE455" i="37"/>
  <c r="AF455" i="37" s="1"/>
  <c r="AE457" i="37"/>
  <c r="AF457" i="37" s="1"/>
  <c r="AE459" i="37"/>
  <c r="AF459" i="37" s="1"/>
  <c r="AE461" i="37"/>
  <c r="AF461" i="37" s="1"/>
  <c r="AE463" i="37"/>
  <c r="AF463" i="37" s="1"/>
  <c r="AE464" i="37"/>
  <c r="AF464" i="37" s="1"/>
  <c r="AE465" i="37"/>
  <c r="AF465" i="37" s="1"/>
  <c r="AE466" i="37"/>
  <c r="AF466" i="37" s="1"/>
  <c r="AE467" i="37"/>
  <c r="AF467" i="37" s="1"/>
  <c r="AE468" i="37"/>
  <c r="AF468" i="37" s="1"/>
  <c r="AE469" i="37"/>
  <c r="AF469" i="37" s="1"/>
  <c r="AE471" i="37"/>
  <c r="AF471" i="37" s="1"/>
  <c r="AE472" i="37"/>
  <c r="AF472" i="37" s="1"/>
  <c r="AE473" i="37"/>
  <c r="AF473" i="37" s="1"/>
  <c r="AE474" i="37"/>
  <c r="AF474" i="37" s="1"/>
  <c r="AE475" i="37"/>
  <c r="AF475" i="37" s="1"/>
  <c r="AE476" i="37"/>
  <c r="AF476" i="37" s="1"/>
  <c r="AE477" i="37"/>
  <c r="AF477" i="37" s="1"/>
  <c r="AE479" i="37"/>
  <c r="AF479" i="37" s="1"/>
  <c r="AE480" i="37"/>
  <c r="AF480" i="37" s="1"/>
  <c r="AE481" i="37"/>
  <c r="AF481" i="37" s="1"/>
  <c r="AE482" i="37"/>
  <c r="AF482" i="37" s="1"/>
  <c r="AE483" i="37"/>
  <c r="AF483" i="37" s="1"/>
  <c r="AE484" i="37"/>
  <c r="AF484" i="37" s="1"/>
  <c r="AE485" i="37"/>
  <c r="AF485" i="37" s="1"/>
  <c r="AE486" i="37"/>
  <c r="AF486" i="37" s="1"/>
  <c r="AE487" i="37"/>
  <c r="AF487" i="37" s="1"/>
  <c r="AE488" i="37"/>
  <c r="AF488" i="37" s="1"/>
  <c r="AE489" i="37"/>
  <c r="AF489" i="37" s="1"/>
  <c r="AE490" i="37"/>
  <c r="AF490" i="37" s="1"/>
  <c r="AE491" i="37"/>
  <c r="AF491" i="37" s="1"/>
  <c r="AE492" i="37"/>
  <c r="AF492" i="37" s="1"/>
  <c r="AE493" i="37"/>
  <c r="AF493" i="37" s="1"/>
  <c r="AE494" i="37"/>
  <c r="AF494" i="37" s="1"/>
  <c r="AE495" i="37"/>
  <c r="AF495" i="37" s="1"/>
  <c r="AE496" i="37"/>
  <c r="AF496" i="37" s="1"/>
  <c r="AE497" i="37"/>
  <c r="AF497" i="37" s="1"/>
  <c r="AE498" i="37"/>
  <c r="AF498" i="37" s="1"/>
  <c r="AE499" i="37"/>
  <c r="AF499" i="37" s="1"/>
  <c r="AE500" i="37"/>
  <c r="AF500" i="37" s="1"/>
  <c r="AE501" i="37"/>
  <c r="AF501" i="37" s="1"/>
  <c r="AE502" i="37"/>
  <c r="AF502" i="37" s="1"/>
  <c r="AE503" i="37"/>
  <c r="AF503" i="37" s="1"/>
  <c r="AE504" i="37"/>
  <c r="AF504" i="37" s="1"/>
  <c r="AE505" i="37"/>
  <c r="AF505" i="37" s="1"/>
  <c r="AE506" i="37"/>
  <c r="AF506" i="37" s="1"/>
  <c r="AE507" i="37"/>
  <c r="AF507" i="37" s="1"/>
  <c r="AE508" i="37"/>
  <c r="AF508" i="37" s="1"/>
  <c r="AE509" i="37"/>
  <c r="AF509" i="37" s="1"/>
  <c r="AE510" i="37"/>
  <c r="AF510" i="37" s="1"/>
  <c r="AE511" i="37"/>
  <c r="AF511" i="37" s="1"/>
  <c r="AE512" i="37"/>
  <c r="AF512" i="37" s="1"/>
  <c r="AE514" i="37"/>
  <c r="AF514" i="37" s="1"/>
  <c r="AE515" i="37"/>
  <c r="AF515" i="37" s="1"/>
  <c r="AE516" i="37"/>
  <c r="AF516" i="37" s="1"/>
  <c r="AE517" i="37"/>
  <c r="AF517" i="37" s="1"/>
  <c r="AE518" i="37"/>
  <c r="AF518" i="37" s="1"/>
  <c r="AE519" i="37"/>
  <c r="AF519" i="37" s="1"/>
  <c r="AE520" i="37"/>
  <c r="AF520" i="37" s="1"/>
  <c r="AE523" i="37"/>
  <c r="AF523" i="37" s="1"/>
  <c r="AE524" i="37"/>
  <c r="AF524" i="37" s="1"/>
  <c r="AE526" i="37"/>
  <c r="AF526" i="37" s="1"/>
  <c r="AE528" i="37"/>
  <c r="AF528" i="37" s="1"/>
  <c r="AE529" i="37"/>
  <c r="AF529" i="37" s="1"/>
  <c r="AE531" i="37"/>
  <c r="AF531" i="37" s="1"/>
  <c r="AE532" i="37"/>
  <c r="AF532" i="37" s="1"/>
  <c r="AE533" i="37"/>
  <c r="AF533" i="37" s="1"/>
  <c r="AE534" i="37"/>
  <c r="AF534" i="37" s="1"/>
  <c r="AE535" i="37"/>
  <c r="AF535" i="37" s="1"/>
  <c r="AE536" i="37"/>
  <c r="AF536" i="37" s="1"/>
  <c r="AE537" i="37"/>
  <c r="AF537" i="37" s="1"/>
  <c r="AE538" i="37"/>
  <c r="AF538" i="37" s="1"/>
  <c r="AE539" i="37"/>
  <c r="AF539" i="37" s="1"/>
  <c r="AE540" i="37"/>
  <c r="AF540" i="37" s="1"/>
  <c r="AE541" i="37"/>
  <c r="AF541" i="37" s="1"/>
  <c r="AE542" i="37"/>
  <c r="AF542" i="37" s="1"/>
  <c r="AE543" i="37"/>
  <c r="AF543" i="37" s="1"/>
  <c r="AE544" i="37"/>
  <c r="AF544" i="37" s="1"/>
  <c r="AE545" i="37"/>
  <c r="AF545" i="37" s="1"/>
  <c r="AE546" i="37"/>
  <c r="AF546" i="37" s="1"/>
  <c r="AE547" i="37"/>
  <c r="AF547" i="37" s="1"/>
  <c r="AE548" i="37"/>
  <c r="AF548" i="37" s="1"/>
  <c r="AE549" i="37"/>
  <c r="AF549" i="37" s="1"/>
  <c r="AE550" i="37"/>
  <c r="AF550" i="37" s="1"/>
  <c r="AE551" i="37"/>
  <c r="AF551" i="37" s="1"/>
  <c r="AE552" i="37"/>
  <c r="AF552" i="37" s="1"/>
  <c r="AE553" i="37"/>
  <c r="AF553" i="37" s="1"/>
  <c r="AE554" i="37"/>
  <c r="AF554" i="37" s="1"/>
  <c r="AE555" i="37"/>
  <c r="AF555" i="37" s="1"/>
  <c r="AE129" i="37" l="1"/>
  <c r="AF129" i="37" s="1"/>
  <c r="AE14" i="37"/>
  <c r="AF14" i="37" s="1"/>
  <c r="Z14" i="37" s="1"/>
  <c r="AB14" i="37" s="1"/>
  <c r="AE124" i="37"/>
  <c r="AE120" i="37"/>
  <c r="AF120" i="37" s="1"/>
  <c r="AE118" i="37"/>
  <c r="AF118" i="37" s="1"/>
  <c r="AE116" i="37"/>
  <c r="AF116" i="37" s="1"/>
  <c r="AE111" i="37"/>
  <c r="AF111" i="37" s="1"/>
  <c r="AE106" i="37"/>
  <c r="AF106" i="37" s="1"/>
  <c r="AE97" i="37"/>
  <c r="AF97" i="37" s="1"/>
  <c r="AE80" i="37"/>
  <c r="AF80" i="37" s="1"/>
  <c r="AE55" i="37"/>
  <c r="AF55" i="37" s="1"/>
  <c r="AE72" i="37"/>
  <c r="AF72" i="37" s="1"/>
  <c r="AE60" i="37"/>
  <c r="AF60" i="37" s="1"/>
  <c r="AE92" i="37"/>
  <c r="AF92" i="37" s="1"/>
  <c r="AE320" i="37"/>
  <c r="AF320" i="37" s="1"/>
  <c r="AE376" i="37"/>
  <c r="AF376" i="37" s="1"/>
  <c r="AE358" i="37"/>
  <c r="AF358" i="37" s="1"/>
  <c r="AE353" i="37"/>
  <c r="AF353" i="37" s="1"/>
  <c r="AE332" i="37"/>
  <c r="AF332" i="37" s="1"/>
  <c r="AE329" i="37"/>
  <c r="AF329" i="37" s="1"/>
  <c r="AE296" i="37"/>
  <c r="AF296" i="37" s="1"/>
  <c r="AE263" i="37"/>
  <c r="AF263" i="37" s="1"/>
  <c r="AE144" i="37"/>
  <c r="AF144" i="37" s="1"/>
  <c r="AE142" i="37"/>
  <c r="AF142" i="37" s="1"/>
  <c r="AE89" i="37"/>
  <c r="AF89" i="37" s="1"/>
  <c r="AE87" i="37"/>
  <c r="AF87" i="37" s="1"/>
  <c r="AE85" i="37"/>
  <c r="AF85" i="37" s="1"/>
  <c r="AE83" i="37"/>
  <c r="AF83" i="37" s="1"/>
  <c r="AE66" i="37"/>
  <c r="AE48" i="37"/>
  <c r="AF48" i="37" s="1"/>
  <c r="AE36" i="37"/>
  <c r="AE521" i="37"/>
  <c r="AF521" i="37" s="1"/>
  <c r="AE478" i="37"/>
  <c r="AF478" i="37" s="1"/>
  <c r="AE470" i="37"/>
  <c r="AF470" i="37" s="1"/>
  <c r="AE462" i="37"/>
  <c r="AF462" i="37" s="1"/>
  <c r="AE460" i="37"/>
  <c r="AF460" i="37" s="1"/>
  <c r="AE458" i="37"/>
  <c r="AF458" i="37" s="1"/>
  <c r="AE456" i="37"/>
  <c r="AF456" i="37" s="1"/>
  <c r="AE440" i="37"/>
  <c r="AF440" i="37" s="1"/>
  <c r="AE380" i="37"/>
  <c r="AF380" i="37" s="1"/>
  <c r="AE314" i="37"/>
  <c r="AE382" i="37"/>
  <c r="AF382" i="37" s="1"/>
  <c r="AE378" i="37"/>
  <c r="AF378" i="37" s="1"/>
  <c r="AE366" i="37"/>
  <c r="AF366" i="37" s="1"/>
  <c r="AE324" i="37"/>
  <c r="AF324" i="37" s="1"/>
  <c r="AE318" i="37"/>
  <c r="AF318" i="37" s="1"/>
  <c r="AF342" i="37"/>
  <c r="AE343" i="37"/>
  <c r="AF343" i="37" s="1"/>
  <c r="AE527" i="37"/>
  <c r="AF527" i="37" s="1"/>
  <c r="AE433" i="37"/>
  <c r="AF433" i="37" s="1"/>
  <c r="AE411" i="37"/>
  <c r="AF411" i="37" s="1"/>
  <c r="AE385" i="37"/>
  <c r="AF385" i="37" s="1"/>
  <c r="AF368" i="37"/>
  <c r="AE369" i="37"/>
  <c r="AF369" i="37" s="1"/>
  <c r="AF361" i="37"/>
  <c r="AE362" i="37"/>
  <c r="AE272" i="37"/>
  <c r="AF272" i="37" s="1"/>
  <c r="AE268" i="37"/>
  <c r="AF268" i="37" s="1"/>
  <c r="AE139" i="37"/>
  <c r="AF139" i="37" s="1"/>
  <c r="AE94" i="37"/>
  <c r="AF94" i="37" s="1"/>
  <c r="AE52" i="37"/>
  <c r="AF52" i="37" s="1"/>
  <c r="AE50" i="37"/>
  <c r="AF50" i="37" s="1"/>
  <c r="AE525" i="37"/>
  <c r="AF525" i="37" s="1"/>
  <c r="AE513" i="37"/>
  <c r="AF513" i="37" s="1"/>
  <c r="AF278" i="37"/>
  <c r="AE279" i="37"/>
  <c r="AF279" i="37" s="1"/>
  <c r="AF229" i="37"/>
  <c r="AE230" i="37"/>
  <c r="AF230" i="37" s="1"/>
  <c r="AF225" i="37"/>
  <c r="AE226" i="37"/>
  <c r="AF226" i="37" s="1"/>
  <c r="AF221" i="37"/>
  <c r="AE222" i="37"/>
  <c r="AF222" i="37" s="1"/>
  <c r="AF217" i="37"/>
  <c r="AE218" i="37"/>
  <c r="AF218" i="37" s="1"/>
  <c r="AE452" i="37"/>
  <c r="AF452" i="37" s="1"/>
  <c r="AF227" i="37"/>
  <c r="AE228" i="37"/>
  <c r="AF228" i="37" s="1"/>
  <c r="AF223" i="37"/>
  <c r="AE224" i="37"/>
  <c r="AF224" i="37" s="1"/>
  <c r="AF219" i="37"/>
  <c r="AE220" i="37"/>
  <c r="AF220" i="37" s="1"/>
  <c r="AF215" i="37"/>
  <c r="AE216" i="37"/>
  <c r="AF216" i="37" s="1"/>
  <c r="AF191" i="37"/>
  <c r="AE192" i="37"/>
  <c r="AF192" i="37" s="1"/>
  <c r="AE152" i="37"/>
  <c r="AF152" i="37" s="1"/>
  <c r="AF133" i="37"/>
  <c r="AE134" i="37"/>
  <c r="AF101" i="37"/>
  <c r="AE102" i="37"/>
  <c r="AE75" i="37"/>
  <c r="AE69" i="37"/>
  <c r="AE63" i="37"/>
  <c r="AE530" i="37"/>
  <c r="AF530" i="37" s="1"/>
  <c r="AE244" i="37"/>
  <c r="AF244" i="37" s="1"/>
  <c r="AE242" i="37"/>
  <c r="AF242" i="37" s="1"/>
  <c r="AE240" i="37"/>
  <c r="AF240" i="37" s="1"/>
  <c r="AE238" i="37"/>
  <c r="AF238" i="37" s="1"/>
  <c r="AE236" i="37"/>
  <c r="AF236" i="37" s="1"/>
  <c r="AE234" i="37"/>
  <c r="AF234" i="37" s="1"/>
  <c r="AE232" i="37"/>
  <c r="AF232" i="37" s="1"/>
  <c r="AE330" i="37" l="1"/>
  <c r="AF330" i="37" s="1"/>
  <c r="AE112" i="37"/>
  <c r="AE113" i="37" s="1"/>
  <c r="AE98" i="37"/>
  <c r="AE99" i="37" s="1"/>
  <c r="AF99" i="37" s="1"/>
  <c r="AE441" i="37"/>
  <c r="AF441" i="37" s="1"/>
  <c r="AE107" i="37"/>
  <c r="AE108" i="37" s="1"/>
  <c r="AE81" i="37"/>
  <c r="AF81" i="37" s="1"/>
  <c r="AF124" i="37"/>
  <c r="AE125" i="37"/>
  <c r="AF125" i="37" s="1"/>
  <c r="AE321" i="37"/>
  <c r="AF321" i="37" s="1"/>
  <c r="AE73" i="37"/>
  <c r="AF73" i="37" s="1"/>
  <c r="AE354" i="37"/>
  <c r="AF354" i="37" s="1"/>
  <c r="AE367" i="37"/>
  <c r="AF367" i="37" s="1"/>
  <c r="AE522" i="37"/>
  <c r="AF522" i="37" s="1"/>
  <c r="AF36" i="37"/>
  <c r="AE37" i="37"/>
  <c r="AF37" i="37" s="1"/>
  <c r="AF66" i="37"/>
  <c r="AE67" i="37"/>
  <c r="AF67" i="37" s="1"/>
  <c r="AF314" i="37"/>
  <c r="AE315" i="37"/>
  <c r="AF315" i="37" s="1"/>
  <c r="AF362" i="37"/>
  <c r="AE363" i="37"/>
  <c r="AF69" i="37"/>
  <c r="AE70" i="37"/>
  <c r="AF70" i="37" s="1"/>
  <c r="AF112" i="37"/>
  <c r="AE103" i="37"/>
  <c r="AF102" i="37"/>
  <c r="AF63" i="37"/>
  <c r="AE64" i="37"/>
  <c r="AF64" i="37" s="1"/>
  <c r="AF75" i="37"/>
  <c r="AE76" i="37"/>
  <c r="AF76" i="37" s="1"/>
  <c r="AF134" i="37"/>
  <c r="AE135" i="37"/>
  <c r="AF135" i="37" s="1"/>
  <c r="N13" i="37"/>
  <c r="N14" i="37"/>
  <c r="S14" i="37" s="1"/>
  <c r="S13" i="37" l="1"/>
  <c r="AF98" i="37"/>
  <c r="AF107" i="37"/>
  <c r="AF363" i="37"/>
  <c r="AE364" i="37"/>
  <c r="AF364" i="37" s="1"/>
  <c r="AF113" i="37"/>
  <c r="AE114" i="37"/>
  <c r="AF114" i="37" s="1"/>
  <c r="AB581" i="37"/>
  <c r="AF108" i="37"/>
  <c r="AE109" i="37"/>
  <c r="AF109" i="37" s="1"/>
  <c r="AF103" i="37"/>
  <c r="AE104" i="37"/>
  <c r="AF104" i="37" s="1"/>
  <c r="AB583" i="37" l="1"/>
  <c r="AA54" i="37"/>
  <c r="AA55" i="37" s="1"/>
  <c r="AA56" i="37"/>
  <c r="AA57" i="37"/>
  <c r="X385" i="37" l="1"/>
  <c r="R385" i="37"/>
  <c r="N385" i="37"/>
  <c r="Z385" i="37" l="1"/>
  <c r="S385" i="37"/>
  <c r="R555" i="37"/>
  <c r="Z16" i="37" l="1"/>
  <c r="Z17" i="37"/>
  <c r="Z18" i="37"/>
  <c r="Z19" i="37"/>
  <c r="Z20" i="37"/>
  <c r="Z21" i="37"/>
  <c r="Z22" i="37"/>
  <c r="Z23" i="37"/>
  <c r="Z24" i="37"/>
  <c r="Z25" i="37"/>
  <c r="Z26" i="37"/>
  <c r="Z27" i="37"/>
  <c r="Z28" i="37"/>
  <c r="Z29" i="37"/>
  <c r="Z30" i="37"/>
  <c r="Z31" i="37"/>
  <c r="Z32" i="37"/>
  <c r="Z33" i="37"/>
  <c r="Z34" i="37"/>
  <c r="Z37" i="37"/>
  <c r="Z38" i="37"/>
  <c r="Z39" i="37"/>
  <c r="Z40" i="37"/>
  <c r="Z41" i="37"/>
  <c r="Z42" i="37"/>
  <c r="Z43" i="37"/>
  <c r="Z44" i="37"/>
  <c r="Z45" i="37"/>
  <c r="Z46" i="37"/>
  <c r="Z47" i="37"/>
  <c r="Z52" i="37"/>
  <c r="Z54" i="37"/>
  <c r="Z56" i="37"/>
  <c r="Z57" i="37"/>
  <c r="Z58" i="37"/>
  <c r="Z61" i="37"/>
  <c r="Z65" i="37"/>
  <c r="Z77" i="37"/>
  <c r="Z78" i="37"/>
  <c r="Z81" i="37"/>
  <c r="Z82" i="37"/>
  <c r="Z84" i="37"/>
  <c r="Z86" i="37"/>
  <c r="Z89" i="37"/>
  <c r="Z90" i="37"/>
  <c r="Z92" i="37"/>
  <c r="Z94" i="37"/>
  <c r="Z95" i="37"/>
  <c r="Z96" i="37"/>
  <c r="Z101" i="37"/>
  <c r="Z105" i="37"/>
  <c r="Z110" i="37"/>
  <c r="Z121" i="37"/>
  <c r="Z122" i="37"/>
  <c r="Z126" i="37"/>
  <c r="Z127" i="37"/>
  <c r="Z128" i="37"/>
  <c r="Z130" i="37"/>
  <c r="Z132" i="37"/>
  <c r="AB132" i="37" s="1"/>
  <c r="Z133" i="37"/>
  <c r="AB133" i="37" s="1"/>
  <c r="Z137" i="37"/>
  <c r="Z140" i="37"/>
  <c r="Z141" i="37"/>
  <c r="Z143" i="37"/>
  <c r="Z145" i="37"/>
  <c r="Z146" i="37"/>
  <c r="Z147" i="37"/>
  <c r="Z148" i="37"/>
  <c r="Z149" i="37"/>
  <c r="Z150" i="37"/>
  <c r="Z151" i="37"/>
  <c r="Z153" i="37"/>
  <c r="Z154" i="37"/>
  <c r="Z155" i="37"/>
  <c r="Z156" i="37"/>
  <c r="Z157" i="37"/>
  <c r="Z158" i="37"/>
  <c r="Z159" i="37"/>
  <c r="Z160" i="37"/>
  <c r="Z161" i="37"/>
  <c r="Z162" i="37"/>
  <c r="Z163" i="37"/>
  <c r="Z164" i="37"/>
  <c r="Z165" i="37"/>
  <c r="Z166" i="37"/>
  <c r="Z167" i="37"/>
  <c r="Z168" i="37"/>
  <c r="Z169" i="37"/>
  <c r="Z170" i="37"/>
  <c r="Z171" i="37"/>
  <c r="Z172" i="37"/>
  <c r="Z173" i="37"/>
  <c r="Z174" i="37"/>
  <c r="Z175" i="37"/>
  <c r="Z176" i="37"/>
  <c r="Z177" i="37"/>
  <c r="Z178" i="37"/>
  <c r="Z179" i="37"/>
  <c r="Z180" i="37"/>
  <c r="Z181" i="37"/>
  <c r="Z182" i="37"/>
  <c r="Z183" i="37"/>
  <c r="Z184" i="37"/>
  <c r="Z185" i="37"/>
  <c r="Z186" i="37"/>
  <c r="Z187" i="37"/>
  <c r="Z188" i="37"/>
  <c r="Z189" i="37"/>
  <c r="Z190" i="37"/>
  <c r="Z191" i="37"/>
  <c r="Z193" i="37"/>
  <c r="Z194" i="37"/>
  <c r="Z195" i="37"/>
  <c r="Z196" i="37"/>
  <c r="Z197" i="37"/>
  <c r="Z198" i="37"/>
  <c r="Z199" i="37"/>
  <c r="Z200" i="37"/>
  <c r="Z201" i="37"/>
  <c r="Z202" i="37"/>
  <c r="Z203" i="37"/>
  <c r="Z204" i="37"/>
  <c r="Z205" i="37"/>
  <c r="Z206" i="37"/>
  <c r="Z207" i="37"/>
  <c r="Z208" i="37"/>
  <c r="Z209" i="37"/>
  <c r="Z210" i="37"/>
  <c r="Z211" i="37"/>
  <c r="Z212" i="37"/>
  <c r="Z213" i="37"/>
  <c r="Z214" i="37"/>
  <c r="Z215" i="37"/>
  <c r="Z217" i="37"/>
  <c r="Z219" i="37"/>
  <c r="Z221" i="37"/>
  <c r="Z223" i="37"/>
  <c r="Z225" i="37"/>
  <c r="Z227" i="37"/>
  <c r="Z229" i="37"/>
  <c r="Z231" i="37"/>
  <c r="Z233" i="37"/>
  <c r="Z235" i="37"/>
  <c r="Z237" i="37"/>
  <c r="Z239" i="37"/>
  <c r="Z241" i="37"/>
  <c r="Z243" i="37"/>
  <c r="Z245" i="37"/>
  <c r="Z246" i="37"/>
  <c r="Z247" i="37"/>
  <c r="Z248" i="37"/>
  <c r="Z249" i="37"/>
  <c r="Z250" i="37"/>
  <c r="Z251" i="37"/>
  <c r="Z252" i="37"/>
  <c r="Z253" i="37"/>
  <c r="Z254" i="37"/>
  <c r="Z255" i="37"/>
  <c r="Z256" i="37"/>
  <c r="Z257" i="37"/>
  <c r="Z258" i="37"/>
  <c r="Z259" i="37"/>
  <c r="Z260" i="37"/>
  <c r="Z261" i="37"/>
  <c r="Z262" i="37"/>
  <c r="Z264" i="37"/>
  <c r="Z265" i="37"/>
  <c r="Z266" i="37"/>
  <c r="Z269" i="37"/>
  <c r="Z270" i="37"/>
  <c r="Z271" i="37"/>
  <c r="Z273" i="37"/>
  <c r="Z274" i="37"/>
  <c r="Z275" i="37"/>
  <c r="Z276" i="37"/>
  <c r="Z277" i="37"/>
  <c r="Z278" i="37"/>
  <c r="Z280" i="37"/>
  <c r="Z281" i="37"/>
  <c r="Z282" i="37"/>
  <c r="Z283" i="37"/>
  <c r="Z284" i="37"/>
  <c r="Z285" i="37"/>
  <c r="Z286" i="37"/>
  <c r="Z287" i="37"/>
  <c r="Z288" i="37"/>
  <c r="Z289" i="37"/>
  <c r="Z290" i="37"/>
  <c r="Z291" i="37"/>
  <c r="Z292" i="37"/>
  <c r="Z293" i="37"/>
  <c r="Z294" i="37"/>
  <c r="Z295" i="37"/>
  <c r="Z297" i="37"/>
  <c r="Z298" i="37"/>
  <c r="Z299" i="37"/>
  <c r="Z300" i="37"/>
  <c r="Z301" i="37"/>
  <c r="Z302" i="37"/>
  <c r="Z303" i="37"/>
  <c r="Z304" i="37"/>
  <c r="Z305" i="37"/>
  <c r="Z306" i="37"/>
  <c r="Z307" i="37"/>
  <c r="Z308" i="37"/>
  <c r="Z309" i="37"/>
  <c r="Z310" i="37"/>
  <c r="Z311" i="37"/>
  <c r="Z312" i="37"/>
  <c r="Z313" i="37"/>
  <c r="Z316" i="37"/>
  <c r="Z317" i="37"/>
  <c r="Z319" i="37"/>
  <c r="Z322" i="37"/>
  <c r="Z323" i="37"/>
  <c r="Z325" i="37"/>
  <c r="Z326" i="37"/>
  <c r="Z327" i="37"/>
  <c r="Z328" i="37"/>
  <c r="Z331" i="37"/>
  <c r="Z333" i="37"/>
  <c r="Z334" i="37"/>
  <c r="Z335" i="37"/>
  <c r="Z336" i="37"/>
  <c r="Z337" i="37"/>
  <c r="Z338" i="37"/>
  <c r="Z339" i="37"/>
  <c r="Z340" i="37"/>
  <c r="Z341" i="37"/>
  <c r="Z343" i="37"/>
  <c r="Z344" i="37"/>
  <c r="Z345" i="37"/>
  <c r="Z346" i="37"/>
  <c r="Z347" i="37"/>
  <c r="Z348" i="37"/>
  <c r="Z349" i="37"/>
  <c r="Z350" i="37"/>
  <c r="Z351" i="37"/>
  <c r="Z353" i="37"/>
  <c r="Z355" i="37"/>
  <c r="Z356" i="37"/>
  <c r="Z357" i="37"/>
  <c r="Z359" i="37"/>
  <c r="Z360" i="37"/>
  <c r="Z362" i="37"/>
  <c r="Z366" i="37"/>
  <c r="Z368" i="37"/>
  <c r="Z370" i="37"/>
  <c r="Z371" i="37"/>
  <c r="Z372" i="37"/>
  <c r="Z373" i="37"/>
  <c r="Z374" i="37"/>
  <c r="Z375" i="37"/>
  <c r="Z377" i="37"/>
  <c r="Z379" i="37"/>
  <c r="Z382" i="37"/>
  <c r="Z383" i="37"/>
  <c r="Z384" i="37"/>
  <c r="Z386" i="37"/>
  <c r="Z387" i="37"/>
  <c r="Z388" i="37"/>
  <c r="Z389" i="37"/>
  <c r="Z390" i="37"/>
  <c r="Z391" i="37"/>
  <c r="Z392" i="37"/>
  <c r="Z393" i="37"/>
  <c r="Z394" i="37"/>
  <c r="Z395" i="37"/>
  <c r="Z396" i="37"/>
  <c r="Z397" i="37"/>
  <c r="Z398" i="37"/>
  <c r="Z399" i="37"/>
  <c r="Z400" i="37"/>
  <c r="Z401" i="37"/>
  <c r="Z402" i="37"/>
  <c r="Z403" i="37"/>
  <c r="Z404" i="37"/>
  <c r="Z405" i="37"/>
  <c r="Z406" i="37"/>
  <c r="Z407" i="37"/>
  <c r="Z408" i="37"/>
  <c r="Z409" i="37"/>
  <c r="Z410" i="37"/>
  <c r="Z412" i="37"/>
  <c r="Z413" i="37"/>
  <c r="Z414" i="37"/>
  <c r="Z415" i="37"/>
  <c r="Z416" i="37"/>
  <c r="Z417" i="37"/>
  <c r="Z418" i="37"/>
  <c r="Z419" i="37"/>
  <c r="Z420" i="37"/>
  <c r="Z421" i="37"/>
  <c r="Z422" i="37"/>
  <c r="Z423" i="37"/>
  <c r="Z424" i="37"/>
  <c r="Z425" i="37"/>
  <c r="Z426" i="37"/>
  <c r="Z427" i="37"/>
  <c r="Z428" i="37"/>
  <c r="Z429" i="37"/>
  <c r="Z430" i="37"/>
  <c r="Z431" i="37"/>
  <c r="Z432" i="37"/>
  <c r="Z434" i="37"/>
  <c r="Z435" i="37"/>
  <c r="Z436" i="37"/>
  <c r="Z437" i="37"/>
  <c r="Z438" i="37"/>
  <c r="Z439" i="37"/>
  <c r="Z442" i="37"/>
  <c r="Z443" i="37"/>
  <c r="Z444" i="37"/>
  <c r="Z445" i="37"/>
  <c r="Z446" i="37"/>
  <c r="Z447" i="37"/>
  <c r="Z448" i="37"/>
  <c r="Z449" i="37"/>
  <c r="Z450" i="37"/>
  <c r="Z451" i="37"/>
  <c r="Z453" i="37"/>
  <c r="Z454" i="37"/>
  <c r="Z455" i="37"/>
  <c r="Z458" i="37"/>
  <c r="Z459" i="37"/>
  <c r="Z461" i="37"/>
  <c r="Z463" i="37"/>
  <c r="Z464" i="37"/>
  <c r="Z465" i="37"/>
  <c r="Z466" i="37"/>
  <c r="Z467" i="37"/>
  <c r="Z468" i="37"/>
  <c r="Z469" i="37"/>
  <c r="Z471" i="37"/>
  <c r="Z472" i="37"/>
  <c r="Z473" i="37"/>
  <c r="Z474" i="37"/>
  <c r="Z475" i="37"/>
  <c r="Z476" i="37"/>
  <c r="Z477" i="37"/>
  <c r="Z479" i="37"/>
  <c r="Z480" i="37"/>
  <c r="Z481" i="37"/>
  <c r="Z482" i="37"/>
  <c r="Z483" i="37"/>
  <c r="Z484" i="37"/>
  <c r="Z485" i="37"/>
  <c r="Z486" i="37"/>
  <c r="Z487" i="37"/>
  <c r="Z488" i="37"/>
  <c r="Z489" i="37"/>
  <c r="Z490" i="37"/>
  <c r="Z491" i="37"/>
  <c r="Z492" i="37"/>
  <c r="Z493" i="37"/>
  <c r="Z494" i="37"/>
  <c r="Z495" i="37"/>
  <c r="Z496" i="37"/>
  <c r="Z497" i="37"/>
  <c r="Z498" i="37"/>
  <c r="Z499" i="37"/>
  <c r="Z500" i="37"/>
  <c r="Z501" i="37"/>
  <c r="Z502" i="37"/>
  <c r="Z503" i="37"/>
  <c r="Z504" i="37"/>
  <c r="Z505" i="37"/>
  <c r="Z506" i="37"/>
  <c r="Z507" i="37"/>
  <c r="Z508" i="37"/>
  <c r="Z509" i="37"/>
  <c r="Z510" i="37"/>
  <c r="Z511" i="37"/>
  <c r="Z513" i="37"/>
  <c r="Z514" i="37"/>
  <c r="Z515" i="37"/>
  <c r="Z516" i="37"/>
  <c r="Z517" i="37"/>
  <c r="Z518" i="37"/>
  <c r="Z519" i="37"/>
  <c r="Z523" i="37"/>
  <c r="Z524" i="37"/>
  <c r="Z527" i="37"/>
  <c r="Z528" i="37"/>
  <c r="Z529" i="37"/>
  <c r="Z531" i="37"/>
  <c r="Z532" i="37"/>
  <c r="Z533" i="37"/>
  <c r="Z534" i="37"/>
  <c r="Z535" i="37"/>
  <c r="Z536" i="37"/>
  <c r="Z537" i="37"/>
  <c r="Z538" i="37"/>
  <c r="Z539" i="37"/>
  <c r="Z540" i="37"/>
  <c r="Z541" i="37"/>
  <c r="Z542" i="37"/>
  <c r="Z543" i="37"/>
  <c r="Z544" i="37"/>
  <c r="Z545" i="37"/>
  <c r="Z546" i="37"/>
  <c r="Z547" i="37"/>
  <c r="Z548" i="37"/>
  <c r="Z549" i="37"/>
  <c r="Z550" i="37"/>
  <c r="Z551" i="37"/>
  <c r="Z552" i="37"/>
  <c r="Z553" i="37"/>
  <c r="Z554" i="37"/>
  <c r="Z555" i="37"/>
  <c r="Z512" i="37" l="1"/>
  <c r="Z457" i="37"/>
  <c r="Z142" i="37"/>
  <c r="Z129" i="37"/>
  <c r="Z380" i="37"/>
  <c r="Z358" i="37"/>
  <c r="Z244" i="37"/>
  <c r="Z35" i="37"/>
  <c r="Z369" i="37"/>
  <c r="Z324" i="37"/>
  <c r="Z315" i="37"/>
  <c r="Z279" i="37"/>
  <c r="Z224" i="37"/>
  <c r="Z79" i="37"/>
  <c r="Z53" i="37"/>
  <c r="Z456" i="37"/>
  <c r="Z332" i="37"/>
  <c r="Z318" i="37"/>
  <c r="Z228" i="37"/>
  <c r="Z152" i="37"/>
  <c r="Z144" i="37"/>
  <c r="Z134" i="37"/>
  <c r="Z87" i="37"/>
  <c r="Z85" i="37"/>
  <c r="Z83" i="37"/>
  <c r="Z48" i="37"/>
  <c r="Z342" i="37"/>
  <c r="Z296" i="37"/>
  <c r="Z240" i="37"/>
  <c r="Z88" i="37"/>
  <c r="Z51" i="37"/>
  <c r="Z460" i="37"/>
  <c r="Z452" i="37"/>
  <c r="Z354" i="37"/>
  <c r="Z462" i="37"/>
  <c r="Z381" i="37"/>
  <c r="Z352" i="37"/>
  <c r="Z272" i="37"/>
  <c r="Z232" i="37"/>
  <c r="Z216" i="37"/>
  <c r="Z91" i="37"/>
  <c r="Z378" i="37"/>
  <c r="Z367" i="37"/>
  <c r="Z320" i="37"/>
  <c r="Z263" i="37"/>
  <c r="Z236" i="37"/>
  <c r="Z220" i="37"/>
  <c r="Z192" i="37"/>
  <c r="Z111" i="37"/>
  <c r="Z123" i="37"/>
  <c r="Z117" i="37"/>
  <c r="Z118" i="37"/>
  <c r="Z530" i="37"/>
  <c r="Z525" i="37"/>
  <c r="Z478" i="37"/>
  <c r="Z470" i="37"/>
  <c r="Z411" i="37"/>
  <c r="Z131" i="37"/>
  <c r="Z526" i="37"/>
  <c r="Z520" i="37"/>
  <c r="Z433" i="37"/>
  <c r="Z376" i="37"/>
  <c r="Z365" i="37"/>
  <c r="Z361" i="37"/>
  <c r="Z267" i="37"/>
  <c r="Z268" i="37"/>
  <c r="Z115" i="37"/>
  <c r="Z116" i="37"/>
  <c r="Z36" i="37"/>
  <c r="Z242" i="37"/>
  <c r="Z238" i="37"/>
  <c r="Z234" i="37"/>
  <c r="Z230" i="37"/>
  <c r="Z226" i="37"/>
  <c r="Z222" i="37"/>
  <c r="Z218" i="37"/>
  <c r="Z73" i="37"/>
  <c r="Z71" i="37"/>
  <c r="Z136" i="37"/>
  <c r="Z119" i="37"/>
  <c r="Z120" i="37"/>
  <c r="Z106" i="37"/>
  <c r="Z68" i="37"/>
  <c r="Z69" i="37"/>
  <c r="Z522" i="37"/>
  <c r="Z521" i="37"/>
  <c r="Z62" i="37"/>
  <c r="Z49" i="37"/>
  <c r="Z50" i="37"/>
  <c r="Z138" i="37"/>
  <c r="Z139" i="37"/>
  <c r="Z80" i="37"/>
  <c r="Z59" i="37"/>
  <c r="Z60" i="37"/>
  <c r="Z74" i="37"/>
  <c r="Z93" i="37"/>
  <c r="Z55" i="37" l="1"/>
  <c r="Z314" i="37"/>
  <c r="Z72" i="37"/>
  <c r="Z321" i="37"/>
  <c r="Z102" i="37"/>
  <c r="Z135" i="37"/>
  <c r="Z70" i="37"/>
  <c r="Z97" i="37"/>
  <c r="Z98" i="37"/>
  <c r="Z112" i="37"/>
  <c r="Z440" i="37"/>
  <c r="Z441" i="37"/>
  <c r="Z103" i="37"/>
  <c r="Z104" i="37"/>
  <c r="Z107" i="37"/>
  <c r="Z66" i="37"/>
  <c r="Z67" i="37"/>
  <c r="Z364" i="37"/>
  <c r="Z363" i="37"/>
  <c r="Z124" i="37"/>
  <c r="Z125" i="37"/>
  <c r="Z63" i="37"/>
  <c r="Z64" i="37"/>
  <c r="Z330" i="37"/>
  <c r="Z329" i="37"/>
  <c r="Z75" i="37"/>
  <c r="Z76" i="37"/>
  <c r="Z100" i="37"/>
  <c r="Z99" i="37"/>
  <c r="AA18" i="37"/>
  <c r="AA19" i="37"/>
  <c r="AA20" i="37"/>
  <c r="AA21" i="37"/>
  <c r="AA22" i="37"/>
  <c r="AA23" i="37"/>
  <c r="AA24" i="37"/>
  <c r="AA25" i="37"/>
  <c r="AA26" i="37"/>
  <c r="AA27" i="37"/>
  <c r="AA28" i="37"/>
  <c r="AA29" i="37"/>
  <c r="AA30" i="37"/>
  <c r="AA31" i="37"/>
  <c r="AA32" i="37"/>
  <c r="AA33" i="37"/>
  <c r="AA34" i="37"/>
  <c r="AA35" i="37"/>
  <c r="AA36" i="37" s="1"/>
  <c r="AA37" i="37" s="1"/>
  <c r="AA38" i="37"/>
  <c r="AA39" i="37"/>
  <c r="AA40" i="37"/>
  <c r="AA41" i="37"/>
  <c r="AA42" i="37"/>
  <c r="AA43" i="37"/>
  <c r="AA44" i="37"/>
  <c r="AA45" i="37"/>
  <c r="AA46" i="37"/>
  <c r="AA47" i="37"/>
  <c r="AA49" i="37"/>
  <c r="AA50" i="37" s="1"/>
  <c r="AA51" i="37"/>
  <c r="AA53" i="37"/>
  <c r="AA58" i="37"/>
  <c r="AA59" i="37"/>
  <c r="AA61" i="37"/>
  <c r="AA62" i="37"/>
  <c r="AA65" i="37"/>
  <c r="AA66" i="37" s="1"/>
  <c r="AA67" i="37" s="1"/>
  <c r="AA68" i="37"/>
  <c r="AA69" i="37" s="1"/>
  <c r="AA70" i="37" s="1"/>
  <c r="AA71" i="37"/>
  <c r="AA72" i="37" s="1"/>
  <c r="AA74" i="37"/>
  <c r="AA75" i="37" s="1"/>
  <c r="AA76" i="37" s="1"/>
  <c r="AA77" i="37"/>
  <c r="AA78" i="37"/>
  <c r="AA79" i="37"/>
  <c r="AA82" i="37"/>
  <c r="AA83" i="37" s="1"/>
  <c r="AA84" i="37"/>
  <c r="AA85" i="37" s="1"/>
  <c r="AA86" i="37"/>
  <c r="AA87" i="37" s="1"/>
  <c r="AA88" i="37"/>
  <c r="AA89" i="37" s="1"/>
  <c r="AA90" i="37"/>
  <c r="AA91" i="37"/>
  <c r="AA92" i="37" s="1"/>
  <c r="AA93" i="37"/>
  <c r="AA94" i="37" s="1"/>
  <c r="AA95" i="37"/>
  <c r="AA96" i="37"/>
  <c r="AA97" i="37" s="1"/>
  <c r="AA98" i="37" s="1"/>
  <c r="AA101" i="37"/>
  <c r="AA105" i="37"/>
  <c r="AA106" i="37" s="1"/>
  <c r="AA110" i="37"/>
  <c r="AA115" i="37"/>
  <c r="AA117" i="37"/>
  <c r="AA118" i="37" s="1"/>
  <c r="AA119" i="37"/>
  <c r="AA120" i="37" s="1"/>
  <c r="AA121" i="37"/>
  <c r="AA122" i="37"/>
  <c r="AA123" i="37"/>
  <c r="AA124" i="37" s="1"/>
  <c r="AA125" i="37" s="1"/>
  <c r="AA126" i="37"/>
  <c r="AA127" i="37"/>
  <c r="AA128" i="37"/>
  <c r="AA130" i="37"/>
  <c r="AA131" i="37" s="1"/>
  <c r="AA136" i="37"/>
  <c r="AA137" i="37"/>
  <c r="AA138" i="37"/>
  <c r="AA139" i="37" s="1"/>
  <c r="AA140" i="37"/>
  <c r="AA141" i="37"/>
  <c r="AA143" i="37"/>
  <c r="AA144" i="37" s="1"/>
  <c r="AA145" i="37"/>
  <c r="AA146" i="37"/>
  <c r="AA147" i="37"/>
  <c r="AA148" i="37"/>
  <c r="AA149" i="37"/>
  <c r="AA150" i="37"/>
  <c r="AA151" i="37"/>
  <c r="AA152" i="37" s="1"/>
  <c r="AA153" i="37"/>
  <c r="AA154" i="37"/>
  <c r="AA155" i="37"/>
  <c r="AA156" i="37"/>
  <c r="AA157" i="37"/>
  <c r="AA158" i="37"/>
  <c r="AA159" i="37"/>
  <c r="AA160" i="37"/>
  <c r="AA161" i="37"/>
  <c r="AA162" i="37"/>
  <c r="AA163" i="37"/>
  <c r="AA164" i="37"/>
  <c r="AA165" i="37"/>
  <c r="AA166" i="37"/>
  <c r="AA167" i="37"/>
  <c r="AA168" i="37"/>
  <c r="AA169" i="37"/>
  <c r="AA170" i="37"/>
  <c r="AA171" i="37"/>
  <c r="AA172" i="37"/>
  <c r="AA173" i="37"/>
  <c r="AA174" i="37"/>
  <c r="AA175" i="37"/>
  <c r="AA176" i="37"/>
  <c r="AA177" i="37"/>
  <c r="AA178" i="37"/>
  <c r="AA179" i="37"/>
  <c r="AA180" i="37"/>
  <c r="AA181" i="37"/>
  <c r="AA182" i="37"/>
  <c r="AA183" i="37"/>
  <c r="AA184" i="37"/>
  <c r="AA185" i="37"/>
  <c r="AA186" i="37"/>
  <c r="AA187" i="37"/>
  <c r="AA188" i="37"/>
  <c r="AA189" i="37"/>
  <c r="AA190" i="37"/>
  <c r="AA191" i="37"/>
  <c r="AA192" i="37" s="1"/>
  <c r="AA193" i="37"/>
  <c r="AA194" i="37"/>
  <c r="AA195" i="37"/>
  <c r="AA196" i="37"/>
  <c r="AA197" i="37"/>
  <c r="AA198" i="37"/>
  <c r="AA199" i="37"/>
  <c r="AA200" i="37"/>
  <c r="AA201" i="37"/>
  <c r="AA202" i="37"/>
  <c r="AA203" i="37"/>
  <c r="AA204" i="37"/>
  <c r="AA205" i="37"/>
  <c r="AA206" i="37"/>
  <c r="AA207" i="37"/>
  <c r="AA208" i="37"/>
  <c r="AA209" i="37"/>
  <c r="AA210" i="37"/>
  <c r="AA211" i="37"/>
  <c r="AA212" i="37"/>
  <c r="AA213" i="37"/>
  <c r="AA214" i="37"/>
  <c r="AA215" i="37"/>
  <c r="AA217" i="37"/>
  <c r="AA218" i="37" s="1"/>
  <c r="AA219" i="37"/>
  <c r="AA220" i="37" s="1"/>
  <c r="AA221" i="37"/>
  <c r="AA222" i="37" s="1"/>
  <c r="AA223" i="37"/>
  <c r="AA224" i="37" s="1"/>
  <c r="AA225" i="37"/>
  <c r="AA227" i="37"/>
  <c r="AA228" i="37" s="1"/>
  <c r="AA229" i="37"/>
  <c r="AA230" i="37" s="1"/>
  <c r="AA231" i="37"/>
  <c r="AA232" i="37" s="1"/>
  <c r="AA233" i="37"/>
  <c r="AA235" i="37"/>
  <c r="AA236" i="37" s="1"/>
  <c r="AA237" i="37"/>
  <c r="AA238" i="37" s="1"/>
  <c r="AA239" i="37"/>
  <c r="AA240" i="37" s="1"/>
  <c r="AA241" i="37"/>
  <c r="AA242" i="37" s="1"/>
  <c r="AA243" i="37"/>
  <c r="AA244" i="37" s="1"/>
  <c r="AA245" i="37"/>
  <c r="AA246" i="37"/>
  <c r="AA247" i="37"/>
  <c r="AA248" i="37"/>
  <c r="AA249" i="37"/>
  <c r="AA250" i="37"/>
  <c r="AA251" i="37"/>
  <c r="AA252" i="37"/>
  <c r="AA253" i="37"/>
  <c r="AA254" i="37"/>
  <c r="AA255" i="37"/>
  <c r="AA256" i="37"/>
  <c r="AA257" i="37"/>
  <c r="AA258" i="37"/>
  <c r="AA259" i="37"/>
  <c r="AA260" i="37"/>
  <c r="AA261" i="37"/>
  <c r="AA262" i="37"/>
  <c r="AA264" i="37"/>
  <c r="AA265" i="37"/>
  <c r="AA266" i="37"/>
  <c r="AA267" i="37"/>
  <c r="AA269" i="37"/>
  <c r="AA270" i="37"/>
  <c r="AA271" i="37"/>
  <c r="AA272" i="37" s="1"/>
  <c r="AA273" i="37"/>
  <c r="AA274" i="37"/>
  <c r="AA275" i="37"/>
  <c r="AA276" i="37"/>
  <c r="AA277" i="37"/>
  <c r="AA278" i="37"/>
  <c r="AA279" i="37" s="1"/>
  <c r="AA280" i="37"/>
  <c r="AA281" i="37"/>
  <c r="AA282" i="37"/>
  <c r="AA283" i="37"/>
  <c r="AA284" i="37"/>
  <c r="AA285" i="37"/>
  <c r="AA286" i="37"/>
  <c r="AA287" i="37"/>
  <c r="AA288" i="37"/>
  <c r="AA289" i="37"/>
  <c r="AA290" i="37"/>
  <c r="AA291" i="37"/>
  <c r="AA292" i="37"/>
  <c r="AA293" i="37"/>
  <c r="AA294" i="37"/>
  <c r="AA295" i="37"/>
  <c r="AA297" i="37"/>
  <c r="AA298" i="37"/>
  <c r="AA299" i="37"/>
  <c r="AA300" i="37"/>
  <c r="AA301" i="37"/>
  <c r="AA302" i="37"/>
  <c r="AA303" i="37"/>
  <c r="AA304" i="37"/>
  <c r="AA305" i="37"/>
  <c r="AA306" i="37"/>
  <c r="AA307" i="37"/>
  <c r="AA308" i="37"/>
  <c r="AA309" i="37"/>
  <c r="AA310" i="37"/>
  <c r="AA311" i="37"/>
  <c r="AA312" i="37"/>
  <c r="AA313" i="37"/>
  <c r="AA314" i="37" s="1"/>
  <c r="AA316" i="37"/>
  <c r="AA317" i="37"/>
  <c r="AA318" i="37" s="1"/>
  <c r="AA319" i="37"/>
  <c r="AA322" i="37"/>
  <c r="AA323" i="37"/>
  <c r="AA325" i="37"/>
  <c r="AA326" i="37"/>
  <c r="AA327" i="37"/>
  <c r="AA328" i="37"/>
  <c r="AA331" i="37"/>
  <c r="AA333" i="37"/>
  <c r="AA334" i="37"/>
  <c r="AA335" i="37"/>
  <c r="AA336" i="37"/>
  <c r="AA337" i="37"/>
  <c r="AA338" i="37"/>
  <c r="AA339" i="37"/>
  <c r="AA340" i="37"/>
  <c r="AA341" i="37"/>
  <c r="AA342" i="37"/>
  <c r="AA343" i="37" s="1"/>
  <c r="AA344" i="37"/>
  <c r="AA345" i="37"/>
  <c r="AA346" i="37"/>
  <c r="AA347" i="37"/>
  <c r="AA348" i="37"/>
  <c r="AA349" i="37"/>
  <c r="AA350" i="37"/>
  <c r="AA351" i="37"/>
  <c r="AA352" i="37"/>
  <c r="AA353" i="37" s="1"/>
  <c r="AA355" i="37"/>
  <c r="AA356" i="37"/>
  <c r="AA357" i="37"/>
  <c r="AA358" i="37" s="1"/>
  <c r="AA359" i="37"/>
  <c r="AA360" i="37"/>
  <c r="AA361" i="37"/>
  <c r="AA365" i="37"/>
  <c r="AA366" i="37" s="1"/>
  <c r="AA367" i="37" s="1"/>
  <c r="AA368" i="37"/>
  <c r="AA370" i="37"/>
  <c r="AA371" i="37"/>
  <c r="AA372" i="37"/>
  <c r="AA373" i="37"/>
  <c r="AA374" i="37"/>
  <c r="AA375" i="37"/>
  <c r="AA376" i="37" s="1"/>
  <c r="AA377" i="37"/>
  <c r="AA379" i="37"/>
  <c r="AA381" i="37"/>
  <c r="AA383" i="37"/>
  <c r="AA384" i="37"/>
  <c r="AA386" i="37"/>
  <c r="AA387" i="37"/>
  <c r="AA388" i="37"/>
  <c r="AA389" i="37"/>
  <c r="AA390" i="37"/>
  <c r="AA391" i="37"/>
  <c r="AA392" i="37"/>
  <c r="AA393" i="37"/>
  <c r="AA394" i="37"/>
  <c r="AA395" i="37"/>
  <c r="AA396" i="37"/>
  <c r="AA397" i="37"/>
  <c r="AA398" i="37"/>
  <c r="AA399" i="37"/>
  <c r="AA400" i="37"/>
  <c r="AA401" i="37"/>
  <c r="AA402" i="37"/>
  <c r="AA403" i="37"/>
  <c r="AA404" i="37"/>
  <c r="AA405" i="37"/>
  <c r="AA406" i="37"/>
  <c r="AA407" i="37"/>
  <c r="AA408" i="37"/>
  <c r="AA409" i="37"/>
  <c r="AA410" i="37"/>
  <c r="AA411" i="37" s="1"/>
  <c r="AA412" i="37"/>
  <c r="AA413" i="37"/>
  <c r="AA414" i="37"/>
  <c r="AA415" i="37"/>
  <c r="AA416" i="37"/>
  <c r="AA417" i="37"/>
  <c r="AA418" i="37"/>
  <c r="AA419" i="37"/>
  <c r="AA420" i="37"/>
  <c r="AA421" i="37"/>
  <c r="AA422" i="37"/>
  <c r="AA423" i="37"/>
  <c r="AA424" i="37"/>
  <c r="AA425" i="37"/>
  <c r="AA426" i="37"/>
  <c r="AA427" i="37"/>
  <c r="AA428" i="37"/>
  <c r="AA429" i="37"/>
  <c r="AA430" i="37"/>
  <c r="AA431" i="37"/>
  <c r="AA432" i="37"/>
  <c r="AA433" i="37" s="1"/>
  <c r="AA434" i="37"/>
  <c r="AA435" i="37"/>
  <c r="AA436" i="37"/>
  <c r="AA437" i="37"/>
  <c r="AA438" i="37"/>
  <c r="AA439" i="37"/>
  <c r="AA440" i="37" s="1"/>
  <c r="AA442" i="37"/>
  <c r="AA443" i="37"/>
  <c r="AA444" i="37"/>
  <c r="AB444" i="37" s="1"/>
  <c r="AA445" i="37"/>
  <c r="AA446" i="37"/>
  <c r="AA447" i="37"/>
  <c r="AA448" i="37"/>
  <c r="AA449" i="37"/>
  <c r="AA450" i="37"/>
  <c r="AA451" i="37"/>
  <c r="AA452" i="37" s="1"/>
  <c r="AA453" i="37"/>
  <c r="AA454" i="37"/>
  <c r="AA455" i="37"/>
  <c r="AA456" i="37" s="1"/>
  <c r="AA457" i="37"/>
  <c r="AA458" i="37" s="1"/>
  <c r="AA459" i="37"/>
  <c r="AA460" i="37" s="1"/>
  <c r="AA461" i="37"/>
  <c r="AA462" i="37" s="1"/>
  <c r="AA463" i="37"/>
  <c r="AA464" i="37"/>
  <c r="AA465" i="37"/>
  <c r="AA466" i="37"/>
  <c r="AA467" i="37"/>
  <c r="AA468" i="37"/>
  <c r="AA469" i="37"/>
  <c r="AA471" i="37"/>
  <c r="AA472" i="37"/>
  <c r="AA473" i="37"/>
  <c r="AA474" i="37"/>
  <c r="AA475" i="37"/>
  <c r="AA476" i="37"/>
  <c r="AA477" i="37"/>
  <c r="AA478" i="37" s="1"/>
  <c r="AA479" i="37"/>
  <c r="AA480" i="37"/>
  <c r="AA481" i="37"/>
  <c r="AA482" i="37"/>
  <c r="AA483" i="37"/>
  <c r="AA484" i="37"/>
  <c r="AA485" i="37"/>
  <c r="AA486" i="37"/>
  <c r="AA487" i="37"/>
  <c r="AA488" i="37"/>
  <c r="AA489" i="37"/>
  <c r="AA490" i="37"/>
  <c r="AA491" i="37"/>
  <c r="AA492" i="37"/>
  <c r="AA493" i="37"/>
  <c r="AA494" i="37"/>
  <c r="AA495" i="37"/>
  <c r="AA496" i="37"/>
  <c r="AA497" i="37"/>
  <c r="AA498" i="37"/>
  <c r="AA499" i="37"/>
  <c r="AA500" i="37"/>
  <c r="AA501" i="37"/>
  <c r="AA502" i="37"/>
  <c r="AA503" i="37"/>
  <c r="AA504" i="37"/>
  <c r="AA505" i="37"/>
  <c r="AA506" i="37"/>
  <c r="AA507" i="37"/>
  <c r="AA508" i="37"/>
  <c r="AA509" i="37"/>
  <c r="AA510" i="37"/>
  <c r="AA511" i="37"/>
  <c r="AA512" i="37"/>
  <c r="AA513" i="37" s="1"/>
  <c r="AA514" i="37"/>
  <c r="AA515" i="37"/>
  <c r="AA516" i="37"/>
  <c r="AA517" i="37"/>
  <c r="AA518" i="37"/>
  <c r="AA519" i="37"/>
  <c r="AA520" i="37"/>
  <c r="AA521" i="37" s="1"/>
  <c r="AA522" i="37" s="1"/>
  <c r="AA523" i="37"/>
  <c r="AA524" i="37"/>
  <c r="AA525" i="37" s="1"/>
  <c r="AA526" i="37"/>
  <c r="AA527" i="37" s="1"/>
  <c r="AA528" i="37"/>
  <c r="AA529" i="37"/>
  <c r="AA530" i="37" s="1"/>
  <c r="AA531" i="37"/>
  <c r="AA532" i="37"/>
  <c r="AA533" i="37"/>
  <c r="AA534" i="37"/>
  <c r="AA535" i="37"/>
  <c r="AA536" i="37"/>
  <c r="AA537" i="37"/>
  <c r="AA538" i="37"/>
  <c r="AA539" i="37"/>
  <c r="AB539" i="37" s="1"/>
  <c r="AA540" i="37"/>
  <c r="AA541" i="37"/>
  <c r="AA542" i="37"/>
  <c r="AA543" i="37"/>
  <c r="AA544" i="37"/>
  <c r="AA545" i="37"/>
  <c r="AA546" i="37"/>
  <c r="AA547" i="37"/>
  <c r="AA548" i="37"/>
  <c r="AB548" i="37" s="1"/>
  <c r="AA549" i="37"/>
  <c r="AA550" i="37"/>
  <c r="AA551" i="37"/>
  <c r="AA552" i="37"/>
  <c r="AA553" i="37"/>
  <c r="AA554" i="37"/>
  <c r="AA555" i="37"/>
  <c r="R16" i="37"/>
  <c r="R17" i="37"/>
  <c r="R18" i="37"/>
  <c r="R19" i="37"/>
  <c r="R20" i="37"/>
  <c r="R21" i="37"/>
  <c r="R22" i="37"/>
  <c r="R23" i="37"/>
  <c r="R24" i="37"/>
  <c r="R25" i="37"/>
  <c r="R26" i="37"/>
  <c r="R27" i="37"/>
  <c r="R28" i="37"/>
  <c r="R29" i="37"/>
  <c r="R30" i="37"/>
  <c r="R31" i="37"/>
  <c r="R32" i="37"/>
  <c r="R33" i="37"/>
  <c r="R34" i="37"/>
  <c r="R35" i="37"/>
  <c r="R36" i="37"/>
  <c r="X36" i="37"/>
  <c r="R37" i="37"/>
  <c r="X37" i="37"/>
  <c r="R38" i="37"/>
  <c r="R39" i="37"/>
  <c r="R40" i="37"/>
  <c r="R41" i="37"/>
  <c r="R42" i="37"/>
  <c r="R43" i="37"/>
  <c r="R44" i="37"/>
  <c r="R45" i="37"/>
  <c r="W45" i="37" s="1"/>
  <c r="AC45" i="37" s="1"/>
  <c r="R46" i="37"/>
  <c r="W46" i="37" s="1"/>
  <c r="AC46" i="37" s="1"/>
  <c r="R47" i="37"/>
  <c r="R48" i="37"/>
  <c r="X48" i="37"/>
  <c r="R49" i="37"/>
  <c r="W49" i="37" s="1"/>
  <c r="AC49" i="37" s="1"/>
  <c r="R50" i="37"/>
  <c r="W50" i="37" s="1"/>
  <c r="AC50" i="37" s="1"/>
  <c r="X50" i="37"/>
  <c r="R51" i="37"/>
  <c r="R52" i="37"/>
  <c r="X52" i="37"/>
  <c r="R53" i="37"/>
  <c r="R54" i="37"/>
  <c r="R55" i="37"/>
  <c r="X55" i="37"/>
  <c r="R56" i="37"/>
  <c r="W56" i="37" s="1"/>
  <c r="AC56" i="37" s="1"/>
  <c r="AD56" i="37" s="1"/>
  <c r="R57" i="37"/>
  <c r="W57" i="37" s="1"/>
  <c r="AC57" i="37" s="1"/>
  <c r="R58" i="37"/>
  <c r="R59" i="37"/>
  <c r="R60" i="37"/>
  <c r="X60" i="37"/>
  <c r="R61" i="37"/>
  <c r="W61" i="37" s="1"/>
  <c r="AC61" i="37" s="1"/>
  <c r="R62" i="37"/>
  <c r="W62" i="37" s="1"/>
  <c r="AC62" i="37" s="1"/>
  <c r="R63" i="37"/>
  <c r="X63" i="37"/>
  <c r="R64" i="37"/>
  <c r="X64" i="37"/>
  <c r="R65" i="37"/>
  <c r="W65" i="37" s="1"/>
  <c r="AC65" i="37" s="1"/>
  <c r="R66" i="37"/>
  <c r="X66" i="37"/>
  <c r="R67" i="37"/>
  <c r="X67" i="37"/>
  <c r="R68" i="37"/>
  <c r="W68" i="37" s="1"/>
  <c r="AC68" i="37" s="1"/>
  <c r="R69" i="37"/>
  <c r="X69" i="37"/>
  <c r="R70" i="37"/>
  <c r="X70" i="37"/>
  <c r="R71" i="37"/>
  <c r="W71" i="37" s="1"/>
  <c r="AC71" i="37" s="1"/>
  <c r="R72" i="37"/>
  <c r="X72" i="37"/>
  <c r="R73" i="37"/>
  <c r="X73" i="37"/>
  <c r="R74" i="37"/>
  <c r="W74" i="37" s="1"/>
  <c r="AC74" i="37" s="1"/>
  <c r="R75" i="37"/>
  <c r="X75" i="37"/>
  <c r="R76" i="37"/>
  <c r="X76" i="37"/>
  <c r="R77" i="37"/>
  <c r="W77" i="37" s="1"/>
  <c r="AC77" i="37" s="1"/>
  <c r="R78" i="37"/>
  <c r="W78" i="37" s="1"/>
  <c r="AC78" i="37" s="1"/>
  <c r="R79" i="37"/>
  <c r="W79" i="37" s="1"/>
  <c r="AC79" i="37" s="1"/>
  <c r="R80" i="37"/>
  <c r="X80" i="37"/>
  <c r="R81" i="37"/>
  <c r="X81" i="37"/>
  <c r="R82" i="37"/>
  <c r="R83" i="37"/>
  <c r="X83" i="37"/>
  <c r="R84" i="37"/>
  <c r="R85" i="37"/>
  <c r="X85" i="37"/>
  <c r="R86" i="37"/>
  <c r="R87" i="37"/>
  <c r="X87" i="37"/>
  <c r="R88" i="37"/>
  <c r="R89" i="37"/>
  <c r="X89" i="37"/>
  <c r="R90" i="37"/>
  <c r="R91" i="37"/>
  <c r="R92" i="37"/>
  <c r="X92" i="37"/>
  <c r="R93" i="37"/>
  <c r="W93" i="37" s="1"/>
  <c r="AC93" i="37" s="1"/>
  <c r="R94" i="37"/>
  <c r="W94" i="37" s="1"/>
  <c r="AC94" i="37" s="1"/>
  <c r="X94" i="37"/>
  <c r="R95" i="37"/>
  <c r="R96" i="37"/>
  <c r="W96" i="37" s="1"/>
  <c r="AC96" i="37" s="1"/>
  <c r="R97" i="37"/>
  <c r="W97" i="37" s="1"/>
  <c r="AC97" i="37" s="1"/>
  <c r="X97" i="37"/>
  <c r="R98" i="37"/>
  <c r="W98" i="37" s="1"/>
  <c r="AC98" i="37" s="1"/>
  <c r="X98" i="37"/>
  <c r="R99" i="37"/>
  <c r="W99" i="37" s="1"/>
  <c r="AC99" i="37" s="1"/>
  <c r="X99" i="37"/>
  <c r="R100" i="37"/>
  <c r="W100" i="37" s="1"/>
  <c r="AC100" i="37" s="1"/>
  <c r="R101" i="37"/>
  <c r="W101" i="37" s="1"/>
  <c r="AC101" i="37" s="1"/>
  <c r="R102" i="37"/>
  <c r="W102" i="37" s="1"/>
  <c r="AC102" i="37" s="1"/>
  <c r="X102" i="37"/>
  <c r="R103" i="37"/>
  <c r="W103" i="37" s="1"/>
  <c r="AC103" i="37" s="1"/>
  <c r="X103" i="37"/>
  <c r="R104" i="37"/>
  <c r="X104" i="37"/>
  <c r="R105" i="37"/>
  <c r="W105" i="37" s="1"/>
  <c r="AC105" i="37" s="1"/>
  <c r="R106" i="37"/>
  <c r="W106" i="37" s="1"/>
  <c r="AC106" i="37" s="1"/>
  <c r="X106" i="37"/>
  <c r="R107" i="37"/>
  <c r="W107" i="37" s="1"/>
  <c r="AC107" i="37" s="1"/>
  <c r="X107" i="37"/>
  <c r="R108" i="37"/>
  <c r="W108" i="37" s="1"/>
  <c r="AC108" i="37" s="1"/>
  <c r="X108" i="37"/>
  <c r="R109" i="37"/>
  <c r="W109" i="37" s="1"/>
  <c r="AC109" i="37" s="1"/>
  <c r="X109" i="37"/>
  <c r="R110" i="37"/>
  <c r="W110" i="37" s="1"/>
  <c r="AC110" i="37" s="1"/>
  <c r="R111" i="37"/>
  <c r="W111" i="37" s="1"/>
  <c r="AC111" i="37" s="1"/>
  <c r="X111" i="37"/>
  <c r="R112" i="37"/>
  <c r="W112" i="37" s="1"/>
  <c r="AC112" i="37" s="1"/>
  <c r="X112" i="37"/>
  <c r="R113" i="37"/>
  <c r="W113" i="37" s="1"/>
  <c r="AC113" i="37" s="1"/>
  <c r="X113" i="37"/>
  <c r="R114" i="37"/>
  <c r="W114" i="37" s="1"/>
  <c r="AC114" i="37" s="1"/>
  <c r="X114" i="37"/>
  <c r="R115" i="37"/>
  <c r="W115" i="37" s="1"/>
  <c r="AC115" i="37" s="1"/>
  <c r="R116" i="37"/>
  <c r="X116" i="37"/>
  <c r="R117" i="37"/>
  <c r="R118" i="37"/>
  <c r="X118" i="37"/>
  <c r="R119" i="37"/>
  <c r="R120" i="37"/>
  <c r="X120" i="37"/>
  <c r="R121" i="37"/>
  <c r="R122" i="37"/>
  <c r="R123" i="37"/>
  <c r="R124" i="37"/>
  <c r="X124" i="37"/>
  <c r="R125" i="37"/>
  <c r="X125" i="37"/>
  <c r="R126" i="37"/>
  <c r="R127" i="37"/>
  <c r="R128" i="37"/>
  <c r="R129" i="37"/>
  <c r="X129" i="37"/>
  <c r="R130" i="37"/>
  <c r="R131" i="37"/>
  <c r="W131" i="37" s="1"/>
  <c r="AC131" i="37" s="1"/>
  <c r="X131" i="37"/>
  <c r="R132" i="37"/>
  <c r="R133" i="37"/>
  <c r="R134" i="37"/>
  <c r="X134" i="37"/>
  <c r="R135" i="37"/>
  <c r="X135" i="37"/>
  <c r="R136" i="37"/>
  <c r="R137" i="37"/>
  <c r="R138" i="37"/>
  <c r="R139" i="37"/>
  <c r="X139" i="37"/>
  <c r="R140" i="37"/>
  <c r="W140" i="37" s="1"/>
  <c r="AC140" i="37" s="1"/>
  <c r="R141" i="37"/>
  <c r="R142" i="37"/>
  <c r="X142" i="37"/>
  <c r="R143" i="37"/>
  <c r="R144" i="37"/>
  <c r="X144" i="37"/>
  <c r="R145" i="37"/>
  <c r="R146" i="37"/>
  <c r="R147" i="37"/>
  <c r="R148" i="37"/>
  <c r="R149" i="37"/>
  <c r="R150" i="37"/>
  <c r="R151" i="37"/>
  <c r="R152" i="37"/>
  <c r="X152" i="37"/>
  <c r="R153" i="37"/>
  <c r="R154" i="37"/>
  <c r="R155" i="37"/>
  <c r="R156" i="37"/>
  <c r="R157" i="37"/>
  <c r="R158" i="37"/>
  <c r="R159" i="37"/>
  <c r="R160" i="37"/>
  <c r="R161" i="37"/>
  <c r="R162" i="37"/>
  <c r="R163" i="37"/>
  <c r="R164" i="37"/>
  <c r="R165" i="37"/>
  <c r="R166" i="37"/>
  <c r="R167" i="37"/>
  <c r="R168" i="37"/>
  <c r="R169" i="37"/>
  <c r="R170" i="37"/>
  <c r="R171" i="37"/>
  <c r="R172" i="37"/>
  <c r="R173" i="37"/>
  <c r="R174" i="37"/>
  <c r="R175" i="37"/>
  <c r="R176" i="37"/>
  <c r="R177" i="37"/>
  <c r="R178" i="37"/>
  <c r="R179" i="37"/>
  <c r="R180" i="37"/>
  <c r="R181" i="37"/>
  <c r="R182" i="37"/>
  <c r="R183" i="37"/>
  <c r="R184" i="37"/>
  <c r="R185" i="37"/>
  <c r="R186" i="37"/>
  <c r="R187" i="37"/>
  <c r="W187" i="37" s="1"/>
  <c r="AC187" i="37" s="1"/>
  <c r="R188" i="37"/>
  <c r="R189" i="37"/>
  <c r="W189" i="37" s="1"/>
  <c r="AC189" i="37" s="1"/>
  <c r="R190" i="37"/>
  <c r="R191" i="37"/>
  <c r="W191" i="37" s="1"/>
  <c r="AC191" i="37" s="1"/>
  <c r="R192" i="37"/>
  <c r="X192" i="37"/>
  <c r="R193" i="37"/>
  <c r="R194" i="37"/>
  <c r="R195" i="37"/>
  <c r="R196" i="37"/>
  <c r="R197" i="37"/>
  <c r="W197" i="37" s="1"/>
  <c r="AC197" i="37" s="1"/>
  <c r="R198" i="37"/>
  <c r="R199" i="37"/>
  <c r="R200" i="37"/>
  <c r="W200" i="37" s="1"/>
  <c r="AC200" i="37" s="1"/>
  <c r="R201" i="37"/>
  <c r="W201" i="37" s="1"/>
  <c r="AC201" i="37" s="1"/>
  <c r="R202" i="37"/>
  <c r="R203" i="37"/>
  <c r="W203" i="37" s="1"/>
  <c r="AC203" i="37" s="1"/>
  <c r="R204" i="37"/>
  <c r="W204" i="37" s="1"/>
  <c r="AC204" i="37" s="1"/>
  <c r="R205" i="37"/>
  <c r="R206" i="37"/>
  <c r="R207" i="37"/>
  <c r="R208" i="37"/>
  <c r="W208" i="37" s="1"/>
  <c r="AC208" i="37" s="1"/>
  <c r="R209" i="37"/>
  <c r="R210" i="37"/>
  <c r="W210" i="37" s="1"/>
  <c r="AC210" i="37" s="1"/>
  <c r="R211" i="37"/>
  <c r="R212" i="37"/>
  <c r="W212" i="37" s="1"/>
  <c r="AC212" i="37" s="1"/>
  <c r="R213" i="37"/>
  <c r="W213" i="37" s="1"/>
  <c r="AC213" i="37" s="1"/>
  <c r="R214" i="37"/>
  <c r="W214" i="37" s="1"/>
  <c r="AC214" i="37" s="1"/>
  <c r="R215" i="37"/>
  <c r="R216" i="37"/>
  <c r="X216" i="37"/>
  <c r="R217" i="37"/>
  <c r="R218" i="37"/>
  <c r="X218" i="37"/>
  <c r="R219" i="37"/>
  <c r="R220" i="37"/>
  <c r="X220" i="37"/>
  <c r="R221" i="37"/>
  <c r="R222" i="37"/>
  <c r="X222" i="37"/>
  <c r="R223" i="37"/>
  <c r="R224" i="37"/>
  <c r="X224" i="37"/>
  <c r="R225" i="37"/>
  <c r="R226" i="37"/>
  <c r="X226" i="37"/>
  <c r="R227" i="37"/>
  <c r="R228" i="37"/>
  <c r="X228" i="37"/>
  <c r="R229" i="37"/>
  <c r="R230" i="37"/>
  <c r="X230" i="37"/>
  <c r="R231" i="37"/>
  <c r="R232" i="37"/>
  <c r="X232" i="37"/>
  <c r="R233" i="37"/>
  <c r="R234" i="37"/>
  <c r="X234" i="37"/>
  <c r="R235" i="37"/>
  <c r="R236" i="37"/>
  <c r="X236" i="37"/>
  <c r="R237" i="37"/>
  <c r="R238" i="37"/>
  <c r="X238" i="37"/>
  <c r="R239" i="37"/>
  <c r="R240" i="37"/>
  <c r="X240" i="37"/>
  <c r="R241" i="37"/>
  <c r="R242" i="37"/>
  <c r="X242" i="37"/>
  <c r="R243" i="37"/>
  <c r="R244" i="37"/>
  <c r="X244" i="37"/>
  <c r="R245" i="37"/>
  <c r="R246" i="37"/>
  <c r="W246" i="37" s="1"/>
  <c r="AC246" i="37" s="1"/>
  <c r="R247" i="37"/>
  <c r="R248" i="37"/>
  <c r="W248" i="37" s="1"/>
  <c r="AC248" i="37" s="1"/>
  <c r="R249" i="37"/>
  <c r="R250" i="37"/>
  <c r="W250" i="37" s="1"/>
  <c r="AC250" i="37" s="1"/>
  <c r="R251" i="37"/>
  <c r="R252" i="37"/>
  <c r="R253" i="37"/>
  <c r="R254" i="37"/>
  <c r="R255" i="37"/>
  <c r="R256" i="37"/>
  <c r="R257" i="37"/>
  <c r="R258" i="37"/>
  <c r="R259" i="37"/>
  <c r="W259" i="37" s="1"/>
  <c r="AC259" i="37" s="1"/>
  <c r="R260" i="37"/>
  <c r="R261" i="37"/>
  <c r="W261" i="37" s="1"/>
  <c r="AC261" i="37" s="1"/>
  <c r="R262" i="37"/>
  <c r="R263" i="37"/>
  <c r="W263" i="37" s="1"/>
  <c r="AC263" i="37" s="1"/>
  <c r="X263" i="37"/>
  <c r="R264" i="37"/>
  <c r="W264" i="37" s="1"/>
  <c r="AC264" i="37" s="1"/>
  <c r="R265" i="37"/>
  <c r="W265" i="37" s="1"/>
  <c r="AC265" i="37" s="1"/>
  <c r="R266" i="37"/>
  <c r="W266" i="37" s="1"/>
  <c r="AC266" i="37" s="1"/>
  <c r="R267" i="37"/>
  <c r="W267" i="37" s="1"/>
  <c r="AC267" i="37" s="1"/>
  <c r="R268" i="37"/>
  <c r="W268" i="37" s="1"/>
  <c r="AC268" i="37" s="1"/>
  <c r="X268" i="37"/>
  <c r="R269" i="37"/>
  <c r="W269" i="37" s="1"/>
  <c r="AC269" i="37" s="1"/>
  <c r="R270" i="37"/>
  <c r="R271" i="37"/>
  <c r="R272" i="37"/>
  <c r="W272" i="37" s="1"/>
  <c r="AC272" i="37" s="1"/>
  <c r="X272" i="37"/>
  <c r="R273" i="37"/>
  <c r="W273" i="37" s="1"/>
  <c r="AC273" i="37" s="1"/>
  <c r="R274" i="37"/>
  <c r="W274" i="37" s="1"/>
  <c r="AC274" i="37" s="1"/>
  <c r="R275" i="37"/>
  <c r="R276" i="37"/>
  <c r="R277" i="37"/>
  <c r="R278" i="37"/>
  <c r="W278" i="37" s="1"/>
  <c r="AC278" i="37" s="1"/>
  <c r="R279" i="37"/>
  <c r="X279" i="37"/>
  <c r="R280" i="37"/>
  <c r="W280" i="37" s="1"/>
  <c r="AC280" i="37" s="1"/>
  <c r="R281" i="37"/>
  <c r="W281" i="37" s="1"/>
  <c r="AC281" i="37" s="1"/>
  <c r="R282" i="37"/>
  <c r="W282" i="37" s="1"/>
  <c r="AC282" i="37" s="1"/>
  <c r="R283" i="37"/>
  <c r="W283" i="37" s="1"/>
  <c r="AC283" i="37" s="1"/>
  <c r="R284" i="37"/>
  <c r="W284" i="37" s="1"/>
  <c r="AC284" i="37" s="1"/>
  <c r="R285" i="37"/>
  <c r="R286" i="37"/>
  <c r="W286" i="37" s="1"/>
  <c r="AC286" i="37" s="1"/>
  <c r="R287" i="37"/>
  <c r="R288" i="37"/>
  <c r="R289" i="37"/>
  <c r="R290" i="37"/>
  <c r="W290" i="37" s="1"/>
  <c r="AC290" i="37" s="1"/>
  <c r="R291" i="37"/>
  <c r="W291" i="37" s="1"/>
  <c r="AC291" i="37" s="1"/>
  <c r="R292" i="37"/>
  <c r="R293" i="37"/>
  <c r="W293" i="37" s="1"/>
  <c r="AC293" i="37" s="1"/>
  <c r="R294" i="37"/>
  <c r="W294" i="37" s="1"/>
  <c r="AC294" i="37" s="1"/>
  <c r="R295" i="37"/>
  <c r="W295" i="37" s="1"/>
  <c r="AC295" i="37" s="1"/>
  <c r="R296" i="37"/>
  <c r="W296" i="37" s="1"/>
  <c r="AC296" i="37" s="1"/>
  <c r="X296" i="37"/>
  <c r="R297" i="37"/>
  <c r="W297" i="37" s="1"/>
  <c r="AC297" i="37" s="1"/>
  <c r="R298" i="37"/>
  <c r="W298" i="37" s="1"/>
  <c r="AC298" i="37" s="1"/>
  <c r="R299" i="37"/>
  <c r="W299" i="37" s="1"/>
  <c r="AC299" i="37" s="1"/>
  <c r="R300" i="37"/>
  <c r="W300" i="37" s="1"/>
  <c r="AC300" i="37" s="1"/>
  <c r="R301" i="37"/>
  <c r="W301" i="37" s="1"/>
  <c r="AC301" i="37" s="1"/>
  <c r="R302" i="37"/>
  <c r="W302" i="37" s="1"/>
  <c r="AC302" i="37" s="1"/>
  <c r="R303" i="37"/>
  <c r="W303" i="37" s="1"/>
  <c r="AC303" i="37" s="1"/>
  <c r="R304" i="37"/>
  <c r="W304" i="37" s="1"/>
  <c r="AC304" i="37" s="1"/>
  <c r="R305" i="37"/>
  <c r="W305" i="37" s="1"/>
  <c r="AC305" i="37" s="1"/>
  <c r="R306" i="37"/>
  <c r="R307" i="37"/>
  <c r="R308" i="37"/>
  <c r="R309" i="37"/>
  <c r="R310" i="37"/>
  <c r="R311" i="37"/>
  <c r="R312" i="37"/>
  <c r="R313" i="37"/>
  <c r="W313" i="37" s="1"/>
  <c r="AC313" i="37" s="1"/>
  <c r="R314" i="37"/>
  <c r="X314" i="37"/>
  <c r="R315" i="37"/>
  <c r="X315" i="37"/>
  <c r="R316" i="37"/>
  <c r="R317" i="37"/>
  <c r="W317" i="37" s="1"/>
  <c r="AC317" i="37" s="1"/>
  <c r="R318" i="37"/>
  <c r="W318" i="37" s="1"/>
  <c r="AC318" i="37" s="1"/>
  <c r="X318" i="37"/>
  <c r="R319" i="37"/>
  <c r="W319" i="37" s="1"/>
  <c r="AC319" i="37" s="1"/>
  <c r="R320" i="37"/>
  <c r="X320" i="37"/>
  <c r="R321" i="37"/>
  <c r="X321" i="37"/>
  <c r="R322" i="37"/>
  <c r="W322" i="37" s="1"/>
  <c r="AC322" i="37" s="1"/>
  <c r="R323" i="37"/>
  <c r="W323" i="37" s="1"/>
  <c r="AC323" i="37" s="1"/>
  <c r="R324" i="37"/>
  <c r="X324" i="37"/>
  <c r="R325" i="37"/>
  <c r="W325" i="37" s="1"/>
  <c r="AC325" i="37" s="1"/>
  <c r="R326" i="37"/>
  <c r="W326" i="37" s="1"/>
  <c r="AC326" i="37" s="1"/>
  <c r="R327" i="37"/>
  <c r="W327" i="37" s="1"/>
  <c r="AC327" i="37" s="1"/>
  <c r="R328" i="37"/>
  <c r="W328" i="37" s="1"/>
  <c r="AC328" i="37" s="1"/>
  <c r="R329" i="37"/>
  <c r="W329" i="37" s="1"/>
  <c r="AC329" i="37" s="1"/>
  <c r="X329" i="37"/>
  <c r="R330" i="37"/>
  <c r="W330" i="37" s="1"/>
  <c r="AC330" i="37" s="1"/>
  <c r="X330" i="37"/>
  <c r="R331" i="37"/>
  <c r="W331" i="37" s="1"/>
  <c r="AC331" i="37" s="1"/>
  <c r="R332" i="37"/>
  <c r="W332" i="37" s="1"/>
  <c r="AC332" i="37" s="1"/>
  <c r="X332" i="37"/>
  <c r="R333" i="37"/>
  <c r="R334" i="37"/>
  <c r="W334" i="37" s="1"/>
  <c r="AC334" i="37" s="1"/>
  <c r="R335" i="37"/>
  <c r="W335" i="37" s="1"/>
  <c r="AC335" i="37" s="1"/>
  <c r="R336" i="37"/>
  <c r="W336" i="37" s="1"/>
  <c r="AC336" i="37" s="1"/>
  <c r="R337" i="37"/>
  <c r="W337" i="37" s="1"/>
  <c r="AC337" i="37" s="1"/>
  <c r="R338" i="37"/>
  <c r="W338" i="37" s="1"/>
  <c r="AC338" i="37" s="1"/>
  <c r="R339" i="37"/>
  <c r="W339" i="37" s="1"/>
  <c r="AC339" i="37" s="1"/>
  <c r="R340" i="37"/>
  <c r="W340" i="37" s="1"/>
  <c r="AC340" i="37" s="1"/>
  <c r="R341" i="37"/>
  <c r="R342" i="37"/>
  <c r="W342" i="37" s="1"/>
  <c r="AC342" i="37" s="1"/>
  <c r="R343" i="37"/>
  <c r="W343" i="37" s="1"/>
  <c r="AC343" i="37" s="1"/>
  <c r="X343" i="37"/>
  <c r="R344" i="37"/>
  <c r="R345" i="37"/>
  <c r="W345" i="37" s="1"/>
  <c r="AC345" i="37" s="1"/>
  <c r="R346" i="37"/>
  <c r="W346" i="37" s="1"/>
  <c r="AC346" i="37" s="1"/>
  <c r="R347" i="37"/>
  <c r="R348" i="37"/>
  <c r="R349" i="37"/>
  <c r="W349" i="37" s="1"/>
  <c r="AC349" i="37" s="1"/>
  <c r="R350" i="37"/>
  <c r="R351" i="37"/>
  <c r="R352" i="37"/>
  <c r="W352" i="37" s="1"/>
  <c r="AC352" i="37" s="1"/>
  <c r="R353" i="37"/>
  <c r="W353" i="37" s="1"/>
  <c r="AC353" i="37" s="1"/>
  <c r="X353" i="37"/>
  <c r="R354" i="37"/>
  <c r="X354" i="37"/>
  <c r="R355" i="37"/>
  <c r="R356" i="37"/>
  <c r="R357" i="37"/>
  <c r="W357" i="37" s="1"/>
  <c r="AC357" i="37" s="1"/>
  <c r="R358" i="37"/>
  <c r="W358" i="37" s="1"/>
  <c r="AC358" i="37" s="1"/>
  <c r="X358" i="37"/>
  <c r="R359" i="37"/>
  <c r="R360" i="37"/>
  <c r="W360" i="37" s="1"/>
  <c r="AC360" i="37" s="1"/>
  <c r="R361" i="37"/>
  <c r="W361" i="37" s="1"/>
  <c r="AC361" i="37" s="1"/>
  <c r="R362" i="37"/>
  <c r="X362" i="37"/>
  <c r="R363" i="37"/>
  <c r="X363" i="37"/>
  <c r="R364" i="37"/>
  <c r="X364" i="37"/>
  <c r="R365" i="37"/>
  <c r="W365" i="37" s="1"/>
  <c r="AC365" i="37" s="1"/>
  <c r="R366" i="37"/>
  <c r="W366" i="37" s="1"/>
  <c r="AC366" i="37" s="1"/>
  <c r="X366" i="37"/>
  <c r="R367" i="37"/>
  <c r="W367" i="37" s="1"/>
  <c r="AC367" i="37" s="1"/>
  <c r="X367" i="37"/>
  <c r="R368" i="37"/>
  <c r="R369" i="37"/>
  <c r="X369" i="37"/>
  <c r="R370" i="37"/>
  <c r="R371" i="37"/>
  <c r="W371" i="37" s="1"/>
  <c r="AC371" i="37" s="1"/>
  <c r="R372" i="37"/>
  <c r="R373" i="37"/>
  <c r="W373" i="37" s="1"/>
  <c r="AC373" i="37" s="1"/>
  <c r="R374" i="37"/>
  <c r="R375" i="37"/>
  <c r="W375" i="37" s="1"/>
  <c r="AC375" i="37" s="1"/>
  <c r="R376" i="37"/>
  <c r="W376" i="37" s="1"/>
  <c r="AC376" i="37" s="1"/>
  <c r="X376" i="37"/>
  <c r="R377" i="37"/>
  <c r="W377" i="37" s="1"/>
  <c r="AC377" i="37" s="1"/>
  <c r="R378" i="37"/>
  <c r="W378" i="37" s="1"/>
  <c r="AC378" i="37" s="1"/>
  <c r="X378" i="37"/>
  <c r="R379" i="37"/>
  <c r="W379" i="37" s="1"/>
  <c r="AC379" i="37" s="1"/>
  <c r="R380" i="37"/>
  <c r="W380" i="37" s="1"/>
  <c r="AC380" i="37" s="1"/>
  <c r="X380" i="37"/>
  <c r="R381" i="37"/>
  <c r="W381" i="37" s="1"/>
  <c r="AC381" i="37" s="1"/>
  <c r="R382" i="37"/>
  <c r="W382" i="37" s="1"/>
  <c r="AC382" i="37" s="1"/>
  <c r="X382" i="37"/>
  <c r="R383" i="37"/>
  <c r="W383" i="37" s="1"/>
  <c r="AC383" i="37" s="1"/>
  <c r="R384" i="37"/>
  <c r="R386" i="37"/>
  <c r="W386" i="37" s="1"/>
  <c r="AC386" i="37" s="1"/>
  <c r="R387" i="37"/>
  <c r="W387" i="37" s="1"/>
  <c r="AC387" i="37" s="1"/>
  <c r="R388" i="37"/>
  <c r="W388" i="37" s="1"/>
  <c r="AC388" i="37" s="1"/>
  <c r="R389" i="37"/>
  <c r="W389" i="37" s="1"/>
  <c r="AC389" i="37" s="1"/>
  <c r="R390" i="37"/>
  <c r="W390" i="37" s="1"/>
  <c r="AC390" i="37" s="1"/>
  <c r="R391" i="37"/>
  <c r="R392" i="37"/>
  <c r="W392" i="37" s="1"/>
  <c r="AC392" i="37" s="1"/>
  <c r="R393" i="37"/>
  <c r="W393" i="37" s="1"/>
  <c r="AC393" i="37" s="1"/>
  <c r="R394" i="37"/>
  <c r="W394" i="37" s="1"/>
  <c r="AC394" i="37" s="1"/>
  <c r="R395" i="37"/>
  <c r="W395" i="37" s="1"/>
  <c r="AC395" i="37" s="1"/>
  <c r="R396" i="37"/>
  <c r="W396" i="37" s="1"/>
  <c r="AC396" i="37" s="1"/>
  <c r="R397" i="37"/>
  <c r="R398" i="37"/>
  <c r="W398" i="37" s="1"/>
  <c r="AC398" i="37" s="1"/>
  <c r="R399" i="37"/>
  <c r="W399" i="37" s="1"/>
  <c r="AC399" i="37" s="1"/>
  <c r="R400" i="37"/>
  <c r="W400" i="37" s="1"/>
  <c r="AC400" i="37" s="1"/>
  <c r="R401" i="37"/>
  <c r="R402" i="37"/>
  <c r="W402" i="37" s="1"/>
  <c r="AC402" i="37" s="1"/>
  <c r="R403" i="37"/>
  <c r="W403" i="37" s="1"/>
  <c r="AC403" i="37" s="1"/>
  <c r="R404" i="37"/>
  <c r="R405" i="37"/>
  <c r="R406" i="37"/>
  <c r="R407" i="37"/>
  <c r="R408" i="37"/>
  <c r="R409" i="37"/>
  <c r="R410" i="37"/>
  <c r="W410" i="37" s="1"/>
  <c r="AC410" i="37" s="1"/>
  <c r="R411" i="37"/>
  <c r="W411" i="37" s="1"/>
  <c r="AC411" i="37" s="1"/>
  <c r="X411" i="37"/>
  <c r="R412" i="37"/>
  <c r="W412" i="37" s="1"/>
  <c r="AC412" i="37" s="1"/>
  <c r="R413" i="37"/>
  <c r="R414" i="37"/>
  <c r="W414" i="37" s="1"/>
  <c r="AC414" i="37" s="1"/>
  <c r="R415" i="37"/>
  <c r="W415" i="37" s="1"/>
  <c r="AC415" i="37" s="1"/>
  <c r="R416" i="37"/>
  <c r="W416" i="37" s="1"/>
  <c r="AC416" i="37" s="1"/>
  <c r="R417" i="37"/>
  <c r="W417" i="37" s="1"/>
  <c r="AC417" i="37" s="1"/>
  <c r="R418" i="37"/>
  <c r="W418" i="37" s="1"/>
  <c r="AC418" i="37" s="1"/>
  <c r="R419" i="37"/>
  <c r="W419" i="37" s="1"/>
  <c r="AC419" i="37" s="1"/>
  <c r="R420" i="37"/>
  <c r="W420" i="37" s="1"/>
  <c r="AC420" i="37" s="1"/>
  <c r="R421" i="37"/>
  <c r="R422" i="37"/>
  <c r="R423" i="37"/>
  <c r="W423" i="37" s="1"/>
  <c r="AC423" i="37" s="1"/>
  <c r="R424" i="37"/>
  <c r="W424" i="37" s="1"/>
  <c r="AC424" i="37" s="1"/>
  <c r="R425" i="37"/>
  <c r="W425" i="37" s="1"/>
  <c r="AC425" i="37" s="1"/>
  <c r="R426" i="37"/>
  <c r="W426" i="37" s="1"/>
  <c r="AC426" i="37" s="1"/>
  <c r="R427" i="37"/>
  <c r="W427" i="37" s="1"/>
  <c r="AC427" i="37" s="1"/>
  <c r="R428" i="37"/>
  <c r="W428" i="37" s="1"/>
  <c r="AC428" i="37" s="1"/>
  <c r="R429" i="37"/>
  <c r="R430" i="37"/>
  <c r="R431" i="37"/>
  <c r="R432" i="37"/>
  <c r="R433" i="37"/>
  <c r="X433" i="37"/>
  <c r="R434" i="37"/>
  <c r="R435" i="37"/>
  <c r="R436" i="37"/>
  <c r="W436" i="37" s="1"/>
  <c r="AC436" i="37" s="1"/>
  <c r="R437" i="37"/>
  <c r="W437" i="37" s="1"/>
  <c r="AC437" i="37" s="1"/>
  <c r="R438" i="37"/>
  <c r="R439" i="37"/>
  <c r="W439" i="37" s="1"/>
  <c r="AC439" i="37" s="1"/>
  <c r="R440" i="37"/>
  <c r="X440" i="37"/>
  <c r="R441" i="37"/>
  <c r="X441" i="37"/>
  <c r="R442" i="37"/>
  <c r="R443" i="37"/>
  <c r="W443" i="37" s="1"/>
  <c r="AC443" i="37" s="1"/>
  <c r="R444" i="37"/>
  <c r="W444" i="37" s="1"/>
  <c r="AC444" i="37" s="1"/>
  <c r="R445" i="37"/>
  <c r="R446" i="37"/>
  <c r="W446" i="37" s="1"/>
  <c r="AC446" i="37" s="1"/>
  <c r="R447" i="37"/>
  <c r="R448" i="37"/>
  <c r="R449" i="37"/>
  <c r="R450" i="37"/>
  <c r="R451" i="37"/>
  <c r="W451" i="37" s="1"/>
  <c r="AC451" i="37" s="1"/>
  <c r="R452" i="37"/>
  <c r="X452" i="37"/>
  <c r="R453" i="37"/>
  <c r="R454" i="37"/>
  <c r="W454" i="37" s="1"/>
  <c r="AC454" i="37" s="1"/>
  <c r="R455" i="37"/>
  <c r="R456" i="37"/>
  <c r="X456" i="37"/>
  <c r="R457" i="37"/>
  <c r="R458" i="37"/>
  <c r="X458" i="37"/>
  <c r="R459" i="37"/>
  <c r="R460" i="37"/>
  <c r="X460" i="37"/>
  <c r="R461" i="37"/>
  <c r="R462" i="37"/>
  <c r="X462" i="37"/>
  <c r="R463" i="37"/>
  <c r="R464" i="37"/>
  <c r="R465" i="37"/>
  <c r="W465" i="37" s="1"/>
  <c r="AC465" i="37" s="1"/>
  <c r="R466" i="37"/>
  <c r="R467" i="37"/>
  <c r="R468" i="37"/>
  <c r="W468" i="37" s="1"/>
  <c r="AC468" i="37" s="1"/>
  <c r="R469" i="37"/>
  <c r="R470" i="37"/>
  <c r="X470" i="37"/>
  <c r="R471" i="37"/>
  <c r="W471" i="37" s="1"/>
  <c r="AC471" i="37" s="1"/>
  <c r="R472" i="37"/>
  <c r="W472" i="37" s="1"/>
  <c r="AC472" i="37" s="1"/>
  <c r="R473" i="37"/>
  <c r="W473" i="37" s="1"/>
  <c r="AC473" i="37" s="1"/>
  <c r="R474" i="37"/>
  <c r="R475" i="37"/>
  <c r="W475" i="37" s="1"/>
  <c r="AC475" i="37" s="1"/>
  <c r="R476" i="37"/>
  <c r="R477" i="37"/>
  <c r="W477" i="37" s="1"/>
  <c r="AC477" i="37" s="1"/>
  <c r="R478" i="37"/>
  <c r="W478" i="37" s="1"/>
  <c r="AC478" i="37" s="1"/>
  <c r="X478" i="37"/>
  <c r="R479" i="37"/>
  <c r="W479" i="37" s="1"/>
  <c r="AC479" i="37" s="1"/>
  <c r="R480" i="37"/>
  <c r="R481" i="37"/>
  <c r="R482" i="37"/>
  <c r="R483" i="37"/>
  <c r="W483" i="37" s="1"/>
  <c r="AC483" i="37" s="1"/>
  <c r="R484" i="37"/>
  <c r="W484" i="37" s="1"/>
  <c r="AC484" i="37" s="1"/>
  <c r="R485" i="37"/>
  <c r="R486" i="37"/>
  <c r="R487" i="37"/>
  <c r="R488" i="37"/>
  <c r="W488" i="37" s="1"/>
  <c r="AC488" i="37" s="1"/>
  <c r="R489" i="37"/>
  <c r="R490" i="37"/>
  <c r="R491" i="37"/>
  <c r="W491" i="37" s="1"/>
  <c r="AC491" i="37" s="1"/>
  <c r="R492" i="37"/>
  <c r="R493" i="37"/>
  <c r="R494" i="37"/>
  <c r="W494" i="37" s="1"/>
  <c r="AC494" i="37" s="1"/>
  <c r="R495" i="37"/>
  <c r="W495" i="37" s="1"/>
  <c r="AC495" i="37" s="1"/>
  <c r="R496" i="37"/>
  <c r="W496" i="37" s="1"/>
  <c r="AC496" i="37" s="1"/>
  <c r="R497" i="37"/>
  <c r="W497" i="37" s="1"/>
  <c r="AC497" i="37" s="1"/>
  <c r="R498" i="37"/>
  <c r="R499" i="37"/>
  <c r="W499" i="37" s="1"/>
  <c r="AC499" i="37" s="1"/>
  <c r="R500" i="37"/>
  <c r="W500" i="37" s="1"/>
  <c r="AC500" i="37" s="1"/>
  <c r="R501" i="37"/>
  <c r="W501" i="37" s="1"/>
  <c r="AC501" i="37" s="1"/>
  <c r="R502" i="37"/>
  <c r="W502" i="37" s="1"/>
  <c r="AC502" i="37" s="1"/>
  <c r="R503" i="37"/>
  <c r="W503" i="37" s="1"/>
  <c r="AC503" i="37" s="1"/>
  <c r="R504" i="37"/>
  <c r="W504" i="37" s="1"/>
  <c r="AC504" i="37" s="1"/>
  <c r="R505" i="37"/>
  <c r="W505" i="37" s="1"/>
  <c r="AC505" i="37" s="1"/>
  <c r="R506" i="37"/>
  <c r="W506" i="37" s="1"/>
  <c r="AC506" i="37" s="1"/>
  <c r="R507" i="37"/>
  <c r="W507" i="37" s="1"/>
  <c r="AC507" i="37" s="1"/>
  <c r="R508" i="37"/>
  <c r="W508" i="37" s="1"/>
  <c r="AC508" i="37" s="1"/>
  <c r="R509" i="37"/>
  <c r="W509" i="37" s="1"/>
  <c r="AC509" i="37" s="1"/>
  <c r="R510" i="37"/>
  <c r="R511" i="37"/>
  <c r="R512" i="37"/>
  <c r="W512" i="37" s="1"/>
  <c r="AC512" i="37" s="1"/>
  <c r="R513" i="37"/>
  <c r="X513" i="37"/>
  <c r="R514" i="37"/>
  <c r="R515" i="37"/>
  <c r="R516" i="37"/>
  <c r="R517" i="37"/>
  <c r="R518" i="37"/>
  <c r="R519" i="37"/>
  <c r="R520" i="37"/>
  <c r="W520" i="37" s="1"/>
  <c r="AC520" i="37" s="1"/>
  <c r="R521" i="37"/>
  <c r="W521" i="37" s="1"/>
  <c r="AC521" i="37" s="1"/>
  <c r="X521" i="37"/>
  <c r="R522" i="37"/>
  <c r="X522" i="37"/>
  <c r="R523" i="37"/>
  <c r="R524" i="37"/>
  <c r="R525" i="37"/>
  <c r="X525" i="37"/>
  <c r="R526" i="37"/>
  <c r="W526" i="37" s="1"/>
  <c r="AC526" i="37" s="1"/>
  <c r="R527" i="37"/>
  <c r="X527" i="37"/>
  <c r="R528" i="37"/>
  <c r="R529" i="37"/>
  <c r="W529" i="37" s="1"/>
  <c r="AC529" i="37" s="1"/>
  <c r="R530" i="37"/>
  <c r="X530" i="37"/>
  <c r="R531" i="37"/>
  <c r="R532" i="37"/>
  <c r="W532" i="37" s="1"/>
  <c r="AC532" i="37" s="1"/>
  <c r="R533" i="37"/>
  <c r="R534" i="37"/>
  <c r="R535" i="37"/>
  <c r="R536" i="37"/>
  <c r="W536" i="37" s="1"/>
  <c r="AC536" i="37" s="1"/>
  <c r="R537" i="37"/>
  <c r="R538" i="37"/>
  <c r="R539" i="37"/>
  <c r="W539" i="37" s="1"/>
  <c r="AC539" i="37" s="1"/>
  <c r="R540" i="37"/>
  <c r="W540" i="37" s="1"/>
  <c r="AC540" i="37" s="1"/>
  <c r="R541" i="37"/>
  <c r="W541" i="37" s="1"/>
  <c r="AC541" i="37" s="1"/>
  <c r="R542" i="37"/>
  <c r="W542" i="37" s="1"/>
  <c r="AC542" i="37" s="1"/>
  <c r="R543" i="37"/>
  <c r="W543" i="37" s="1"/>
  <c r="AC543" i="37" s="1"/>
  <c r="R544" i="37"/>
  <c r="W544" i="37" s="1"/>
  <c r="AC544" i="37" s="1"/>
  <c r="R545" i="37"/>
  <c r="W545" i="37" s="1"/>
  <c r="AC545" i="37" s="1"/>
  <c r="R546" i="37"/>
  <c r="W546" i="37" s="1"/>
  <c r="AC546" i="37" s="1"/>
  <c r="R547" i="37"/>
  <c r="S547" i="37" s="1"/>
  <c r="R548" i="37"/>
  <c r="W548" i="37" s="1"/>
  <c r="AC548" i="37" s="1"/>
  <c r="R549" i="37"/>
  <c r="R550" i="37"/>
  <c r="W550" i="37" s="1"/>
  <c r="AC550" i="37" s="1"/>
  <c r="R551" i="37"/>
  <c r="W551" i="37" s="1"/>
  <c r="AC551" i="37" s="1"/>
  <c r="R552" i="37"/>
  <c r="R553" i="37"/>
  <c r="W553" i="37" s="1"/>
  <c r="AC553" i="37" s="1"/>
  <c r="R554" i="37"/>
  <c r="W554" i="37" s="1"/>
  <c r="AC554" i="37" s="1"/>
  <c r="W555" i="37"/>
  <c r="AC555" i="37" s="1"/>
  <c r="N548" i="37"/>
  <c r="S548" i="37" s="1"/>
  <c r="N544" i="37"/>
  <c r="N542" i="37"/>
  <c r="N539" i="37"/>
  <c r="AD509" i="37" l="1"/>
  <c r="AD507" i="37"/>
  <c r="AD505" i="37"/>
  <c r="AD503" i="37"/>
  <c r="AD501" i="37"/>
  <c r="AD499" i="37"/>
  <c r="AD497" i="37"/>
  <c r="AD495" i="37"/>
  <c r="AD491" i="37"/>
  <c r="AD483" i="37"/>
  <c r="AD479" i="37"/>
  <c r="AD478" i="37"/>
  <c r="AD477" i="37" s="1"/>
  <c r="AD472" i="37"/>
  <c r="AD465" i="37"/>
  <c r="AD446" i="37"/>
  <c r="AD444" i="37"/>
  <c r="X444" i="37" s="1"/>
  <c r="AD436" i="37"/>
  <c r="AD427" i="37"/>
  <c r="AD425" i="37"/>
  <c r="AD423" i="37"/>
  <c r="AD419" i="37"/>
  <c r="AD415" i="37"/>
  <c r="AD402" i="37"/>
  <c r="AD400" i="37"/>
  <c r="AD398" i="37"/>
  <c r="AD396" i="37"/>
  <c r="AD394" i="37"/>
  <c r="AD392" i="37"/>
  <c r="AD304" i="37"/>
  <c r="AD302" i="37"/>
  <c r="AD300" i="37"/>
  <c r="AD298" i="37"/>
  <c r="AD293" i="37"/>
  <c r="AD291" i="37"/>
  <c r="AD283" i="37"/>
  <c r="AD281" i="37"/>
  <c r="AD274" i="37"/>
  <c r="AD269" i="37"/>
  <c r="AD266" i="37"/>
  <c r="AD264" i="37"/>
  <c r="AD261" i="37"/>
  <c r="AD259" i="37"/>
  <c r="AD214" i="37"/>
  <c r="AD212" i="37"/>
  <c r="AD210" i="37"/>
  <c r="AD208" i="37"/>
  <c r="AD204" i="37"/>
  <c r="AD200" i="37"/>
  <c r="AD189" i="37"/>
  <c r="AD187" i="37"/>
  <c r="AD550" i="37"/>
  <c r="AD548" i="37"/>
  <c r="AD546" i="37"/>
  <c r="AD544" i="37"/>
  <c r="X544" i="37" s="1"/>
  <c r="AD542" i="37"/>
  <c r="AD540" i="37"/>
  <c r="AD389" i="37"/>
  <c r="AD387" i="37"/>
  <c r="AD360" i="37"/>
  <c r="AD349" i="37"/>
  <c r="AD345" i="37"/>
  <c r="AD340" i="37"/>
  <c r="AD338" i="37"/>
  <c r="AD336" i="37"/>
  <c r="AD334" i="37"/>
  <c r="AD327" i="37"/>
  <c r="X327" i="37" s="1"/>
  <c r="AD325" i="37"/>
  <c r="AD322" i="37"/>
  <c r="AD131" i="37"/>
  <c r="AD77" i="37"/>
  <c r="AD61" i="37"/>
  <c r="AB131" i="37"/>
  <c r="AD417" i="37"/>
  <c r="AD45" i="37"/>
  <c r="AD554" i="37"/>
  <c r="AD555" i="37"/>
  <c r="AD367" i="37"/>
  <c r="AD366" i="37" s="1"/>
  <c r="AD365" i="37" s="1"/>
  <c r="AD358" i="37"/>
  <c r="AD357" i="37" s="1"/>
  <c r="AD343" i="37"/>
  <c r="AD342" i="37" s="1"/>
  <c r="AD318" i="37"/>
  <c r="AD317" i="37" s="1"/>
  <c r="AD536" i="37"/>
  <c r="AD532" i="37"/>
  <c r="AD508" i="37"/>
  <c r="AD506" i="37"/>
  <c r="AD504" i="37"/>
  <c r="AD502" i="37"/>
  <c r="AD500" i="37"/>
  <c r="AD496" i="37"/>
  <c r="AD494" i="37"/>
  <c r="AD488" i="37"/>
  <c r="AD484" i="37"/>
  <c r="AD475" i="37"/>
  <c r="AD473" i="37"/>
  <c r="AD471" i="37"/>
  <c r="AD468" i="37"/>
  <c r="AD454" i="37"/>
  <c r="AD443" i="37"/>
  <c r="AD437" i="37"/>
  <c r="AD428" i="37"/>
  <c r="AD426" i="37"/>
  <c r="AD424" i="37"/>
  <c r="AD420" i="37"/>
  <c r="AD418" i="37"/>
  <c r="AD416" i="37"/>
  <c r="AD414" i="37"/>
  <c r="AD412" i="37"/>
  <c r="AD411" i="37"/>
  <c r="AD410" i="37" s="1"/>
  <c r="AD403" i="37"/>
  <c r="AD399" i="37"/>
  <c r="AD395" i="37"/>
  <c r="AD393" i="37"/>
  <c r="AD305" i="37"/>
  <c r="AD303" i="37"/>
  <c r="AD301" i="37"/>
  <c r="AD299" i="37"/>
  <c r="AD297" i="37"/>
  <c r="AD294" i="37"/>
  <c r="AD290" i="37"/>
  <c r="AD286" i="37"/>
  <c r="AD284" i="37"/>
  <c r="AD282" i="37"/>
  <c r="AD280" i="37"/>
  <c r="AD273" i="37"/>
  <c r="AD272" i="37"/>
  <c r="AD265" i="37"/>
  <c r="AD250" i="37"/>
  <c r="AD248" i="37"/>
  <c r="AD246" i="37"/>
  <c r="AD213" i="37"/>
  <c r="AD203" i="37"/>
  <c r="AD201" i="37"/>
  <c r="AD197" i="37"/>
  <c r="AD553" i="37"/>
  <c r="AD551" i="37"/>
  <c r="AD545" i="37"/>
  <c r="AD543" i="37"/>
  <c r="AD541" i="37"/>
  <c r="AD539" i="37"/>
  <c r="X539" i="37" s="1"/>
  <c r="AD390" i="37"/>
  <c r="AD388" i="37"/>
  <c r="AD386" i="37"/>
  <c r="AA385" i="37"/>
  <c r="AB385" i="37" s="1"/>
  <c r="AD383" i="37"/>
  <c r="AD376" i="37"/>
  <c r="AD375" i="37" s="1"/>
  <c r="AD373" i="37"/>
  <c r="AD371" i="37"/>
  <c r="AD346" i="37"/>
  <c r="AD339" i="37"/>
  <c r="AD337" i="37"/>
  <c r="AD335" i="37"/>
  <c r="AD326" i="37"/>
  <c r="AD140" i="37"/>
  <c r="AD94" i="37"/>
  <c r="AD93" i="37" s="1"/>
  <c r="AD78" i="37"/>
  <c r="AD57" i="37"/>
  <c r="AD50" i="37"/>
  <c r="AD49" i="37" s="1"/>
  <c r="AD46" i="37"/>
  <c r="AB542" i="37"/>
  <c r="AB327" i="37"/>
  <c r="AA142" i="37"/>
  <c r="AA80" i="37"/>
  <c r="AA81" i="37" s="1"/>
  <c r="X548" i="37"/>
  <c r="X542" i="37"/>
  <c r="AB544" i="37"/>
  <c r="AA369" i="37"/>
  <c r="AA102" i="37"/>
  <c r="AA103" i="37" s="1"/>
  <c r="AA48" i="37"/>
  <c r="Z108" i="37"/>
  <c r="Z109" i="37"/>
  <c r="S324" i="37"/>
  <c r="W324" i="37"/>
  <c r="AC324" i="37" s="1"/>
  <c r="AA382" i="37"/>
  <c r="AD382" i="37" s="1"/>
  <c r="AD381" i="37" s="1"/>
  <c r="AA63" i="37"/>
  <c r="AA64" i="37" s="1"/>
  <c r="AA380" i="37"/>
  <c r="AD380" i="37" s="1"/>
  <c r="AD379" i="37" s="1"/>
  <c r="AA135" i="37"/>
  <c r="AA111" i="37"/>
  <c r="AA52" i="37"/>
  <c r="Z113" i="37"/>
  <c r="Z114" i="37"/>
  <c r="AA378" i="37"/>
  <c r="AD378" i="37" s="1"/>
  <c r="AD377" i="37" s="1"/>
  <c r="AA268" i="37"/>
  <c r="AA263" i="37"/>
  <c r="AD263" i="37" s="1"/>
  <c r="AA470" i="37"/>
  <c r="AA329" i="37"/>
  <c r="AA324" i="37"/>
  <c r="AD324" i="37" s="1"/>
  <c r="AD323" i="37" s="1"/>
  <c r="S544" i="37"/>
  <c r="S542" i="37"/>
  <c r="S539" i="37"/>
  <c r="AA362" i="37"/>
  <c r="AA363" i="37" s="1"/>
  <c r="AA364" i="37" s="1"/>
  <c r="AA441" i="37"/>
  <c r="AA354" i="37"/>
  <c r="AA296" i="37"/>
  <c r="AA320" i="37"/>
  <c r="AA315" i="37"/>
  <c r="AA332" i="37"/>
  <c r="AD332" i="37" s="1"/>
  <c r="AD331" i="37" s="1"/>
  <c r="AA234" i="37"/>
  <c r="AA226" i="37"/>
  <c r="AA216" i="37"/>
  <c r="AA129" i="37"/>
  <c r="AA116" i="37"/>
  <c r="AA73" i="37"/>
  <c r="AA99" i="37"/>
  <c r="AA107" i="37"/>
  <c r="AA60" i="37"/>
  <c r="AD296" i="37" l="1"/>
  <c r="AD295" i="37" s="1"/>
  <c r="AD268" i="37"/>
  <c r="AD267" i="37" s="1"/>
  <c r="AA112" i="37"/>
  <c r="AA113" i="37" s="1"/>
  <c r="AA114" i="37" s="1"/>
  <c r="AD114" i="37" s="1"/>
  <c r="AD113" i="37" s="1"/>
  <c r="AD112" i="37" s="1"/>
  <c r="AD111" i="37" s="1"/>
  <c r="AD110" i="37" s="1"/>
  <c r="AA330" i="37"/>
  <c r="AD330" i="37" s="1"/>
  <c r="AD329" i="37" s="1"/>
  <c r="AD328" i="37" s="1"/>
  <c r="AA104" i="37"/>
  <c r="AA108" i="37"/>
  <c r="AA100" i="37"/>
  <c r="AA321" i="37"/>
  <c r="AD99" i="37" l="1"/>
  <c r="AD98" i="37" s="1"/>
  <c r="AD97" i="37" s="1"/>
  <c r="AD96" i="37" s="1"/>
  <c r="AD100" i="37"/>
  <c r="X100" i="37" s="1"/>
  <c r="AA109" i="37"/>
  <c r="AD109" i="37" s="1"/>
  <c r="AD108" i="37" s="1"/>
  <c r="AD107" i="37" s="1"/>
  <c r="AD106" i="37" s="1"/>
  <c r="AD105" i="37" s="1"/>
  <c r="N444" i="37" l="1"/>
  <c r="S444" i="37" s="1"/>
  <c r="N327" i="37" l="1"/>
  <c r="S327" i="37" s="1"/>
  <c r="AB16" i="37" l="1"/>
  <c r="AB17" i="37"/>
  <c r="AB18" i="37"/>
  <c r="AB19" i="37"/>
  <c r="R15" i="37"/>
  <c r="Z15" i="37"/>
  <c r="AB15" i="37" l="1"/>
  <c r="N37" i="37"/>
  <c r="S37" i="37" s="1"/>
  <c r="N36" i="37"/>
  <c r="S36" i="37" s="1"/>
  <c r="N35" i="37"/>
  <c r="N34" i="37"/>
  <c r="S34" i="37" s="1"/>
  <c r="N33" i="37"/>
  <c r="S33" i="37" s="1"/>
  <c r="N32" i="37"/>
  <c r="S32" i="37" s="1"/>
  <c r="N31" i="37"/>
  <c r="S31" i="37" s="1"/>
  <c r="N30" i="37"/>
  <c r="S30" i="37" s="1"/>
  <c r="N29" i="37"/>
  <c r="S29" i="37" s="1"/>
  <c r="N28" i="37"/>
  <c r="N27" i="37"/>
  <c r="S27" i="37" s="1"/>
  <c r="N26" i="37"/>
  <c r="S26" i="37" s="1"/>
  <c r="N25" i="37"/>
  <c r="S25" i="37" s="1"/>
  <c r="N24" i="37"/>
  <c r="S24" i="37" s="1"/>
  <c r="N23" i="37"/>
  <c r="S23" i="37" s="1"/>
  <c r="N22" i="37"/>
  <c r="S22" i="37" s="1"/>
  <c r="N21" i="37"/>
  <c r="S21" i="37" s="1"/>
  <c r="N20" i="37"/>
  <c r="S20" i="37" s="1"/>
  <c r="N19" i="37"/>
  <c r="S19" i="37" s="1"/>
  <c r="N18" i="37"/>
  <c r="S18" i="37" s="1"/>
  <c r="N17" i="37"/>
  <c r="S17" i="37" s="1"/>
  <c r="N16" i="37"/>
  <c r="S16" i="37" s="1"/>
  <c r="N15" i="37"/>
  <c r="S15" i="37" l="1"/>
  <c r="AB588" i="37"/>
  <c r="S35" i="37"/>
  <c r="S28" i="37"/>
  <c r="AB20" i="37"/>
  <c r="N44" i="37"/>
  <c r="S44" i="37" s="1"/>
  <c r="N43" i="37"/>
  <c r="S43" i="37" s="1"/>
  <c r="N42" i="37"/>
  <c r="S42" i="37" s="1"/>
  <c r="N41" i="37"/>
  <c r="S41" i="37" s="1"/>
  <c r="N40" i="37"/>
  <c r="S40" i="37" s="1"/>
  <c r="N39" i="37"/>
  <c r="S39" i="37" s="1"/>
  <c r="N38" i="37"/>
  <c r="AB590" i="37" l="1"/>
  <c r="S38" i="37"/>
  <c r="AB597" i="37" s="1"/>
  <c r="AB595" i="37"/>
  <c r="AB21" i="37"/>
  <c r="AB22" i="37" l="1"/>
  <c r="AB23" i="37" l="1"/>
  <c r="AB46" i="37"/>
  <c r="AB47" i="37"/>
  <c r="AB49" i="37"/>
  <c r="AB52" i="37"/>
  <c r="AB56" i="37"/>
  <c r="AB57" i="37"/>
  <c r="AB58" i="37"/>
  <c r="AB61" i="37"/>
  <c r="AB62" i="37"/>
  <c r="AB68" i="37"/>
  <c r="AB74" i="37"/>
  <c r="AB77" i="37"/>
  <c r="AB78" i="37"/>
  <c r="AB83" i="37"/>
  <c r="AB85" i="37"/>
  <c r="AB87" i="37"/>
  <c r="AB89" i="37"/>
  <c r="AB90" i="37"/>
  <c r="AB91" i="37"/>
  <c r="AB95" i="37"/>
  <c r="AB101" i="37"/>
  <c r="AB115" i="37"/>
  <c r="AB120" i="37"/>
  <c r="AB121" i="37"/>
  <c r="AB122" i="37"/>
  <c r="AB126" i="37"/>
  <c r="AB127" i="37"/>
  <c r="AB130" i="37"/>
  <c r="AB137" i="37"/>
  <c r="AB138" i="37"/>
  <c r="AB140" i="37"/>
  <c r="AB145" i="37"/>
  <c r="AB146" i="37"/>
  <c r="AB147" i="37"/>
  <c r="AB148" i="37"/>
  <c r="AB149" i="37"/>
  <c r="AB150" i="37"/>
  <c r="AB153" i="37"/>
  <c r="AB154" i="37"/>
  <c r="AB155" i="37"/>
  <c r="AB156" i="37"/>
  <c r="AB157" i="37"/>
  <c r="AB158" i="37"/>
  <c r="AB159" i="37"/>
  <c r="AB160" i="37"/>
  <c r="AB161" i="37"/>
  <c r="AB162" i="37"/>
  <c r="AB163" i="37"/>
  <c r="AB164" i="37"/>
  <c r="AB165" i="37"/>
  <c r="AB166" i="37"/>
  <c r="AB167" i="37"/>
  <c r="AB168" i="37"/>
  <c r="AB169" i="37"/>
  <c r="AB170" i="37"/>
  <c r="AB171" i="37"/>
  <c r="AB172" i="37"/>
  <c r="AB173" i="37"/>
  <c r="AB174" i="37"/>
  <c r="AB175" i="37"/>
  <c r="AB176" i="37"/>
  <c r="AB177" i="37"/>
  <c r="AB178" i="37"/>
  <c r="AB179" i="37"/>
  <c r="AB180" i="37"/>
  <c r="AB181" i="37"/>
  <c r="AB182" i="37"/>
  <c r="AB183" i="37"/>
  <c r="AB184" i="37"/>
  <c r="AB185" i="37"/>
  <c r="AB186" i="37"/>
  <c r="AB187" i="37"/>
  <c r="AB188" i="37"/>
  <c r="AB189" i="37"/>
  <c r="AB190" i="37"/>
  <c r="AB191" i="37"/>
  <c r="AB193" i="37"/>
  <c r="AB194" i="37"/>
  <c r="AB195" i="37"/>
  <c r="AB196" i="37"/>
  <c r="AB197" i="37"/>
  <c r="AB198" i="37"/>
  <c r="AB199" i="37"/>
  <c r="AB200" i="37"/>
  <c r="AB201" i="37"/>
  <c r="AB202" i="37"/>
  <c r="AB203" i="37"/>
  <c r="AB204" i="37"/>
  <c r="AB205" i="37"/>
  <c r="AB206" i="37"/>
  <c r="AB207" i="37"/>
  <c r="AB208" i="37"/>
  <c r="AB209" i="37"/>
  <c r="AB210" i="37"/>
  <c r="AB211" i="37"/>
  <c r="AB212" i="37"/>
  <c r="AB213" i="37"/>
  <c r="AB214" i="37"/>
  <c r="AB215" i="37"/>
  <c r="AB217" i="37"/>
  <c r="AB219" i="37"/>
  <c r="AB221" i="37"/>
  <c r="AB223" i="37"/>
  <c r="AB225" i="37"/>
  <c r="AB229" i="37"/>
  <c r="AB231" i="37"/>
  <c r="AB237" i="37"/>
  <c r="AB241" i="37"/>
  <c r="AB245" i="37"/>
  <c r="AB246" i="37"/>
  <c r="AB247" i="37"/>
  <c r="AB248" i="37"/>
  <c r="AB249" i="37"/>
  <c r="AB250" i="37"/>
  <c r="AB251" i="37"/>
  <c r="AB252" i="37"/>
  <c r="AB253" i="37"/>
  <c r="AB254" i="37"/>
  <c r="AB255" i="37"/>
  <c r="AB256" i="37"/>
  <c r="AB257" i="37"/>
  <c r="AB258" i="37"/>
  <c r="AB259" i="37"/>
  <c r="AB260" i="37"/>
  <c r="AB261" i="37"/>
  <c r="AB262" i="37"/>
  <c r="AB264" i="37"/>
  <c r="AB265" i="37"/>
  <c r="AB266" i="37"/>
  <c r="AB269" i="37"/>
  <c r="AB270" i="37"/>
  <c r="AB273" i="37"/>
  <c r="AB274" i="37"/>
  <c r="AB275" i="37"/>
  <c r="AB276" i="37"/>
  <c r="AB277" i="37"/>
  <c r="AB280" i="37"/>
  <c r="AB281" i="37"/>
  <c r="AB282" i="37"/>
  <c r="AB283" i="37"/>
  <c r="AB284" i="37"/>
  <c r="AB285" i="37"/>
  <c r="AB286" i="37"/>
  <c r="AB287" i="37"/>
  <c r="AB288" i="37"/>
  <c r="AB289" i="37"/>
  <c r="AB290" i="37"/>
  <c r="AB291" i="37"/>
  <c r="AB292" i="37"/>
  <c r="AB293" i="37"/>
  <c r="AB294" i="37"/>
  <c r="AB295" i="37"/>
  <c r="AB297" i="37"/>
  <c r="AB298" i="37"/>
  <c r="AB299" i="37"/>
  <c r="AB300" i="37"/>
  <c r="AB301" i="37"/>
  <c r="AB302" i="37"/>
  <c r="AB303" i="37"/>
  <c r="AB304" i="37"/>
  <c r="AB305" i="37"/>
  <c r="AB306" i="37"/>
  <c r="AB307" i="37"/>
  <c r="AB308" i="37"/>
  <c r="AB309" i="37"/>
  <c r="AB310" i="37"/>
  <c r="AB311" i="37"/>
  <c r="AB312" i="37"/>
  <c r="AB316" i="37"/>
  <c r="AB319" i="37"/>
  <c r="AB322" i="37"/>
  <c r="AB323" i="37"/>
  <c r="AB325" i="37"/>
  <c r="AB326" i="37"/>
  <c r="AB331" i="37"/>
  <c r="AB333" i="37"/>
  <c r="AB334" i="37"/>
  <c r="AB335" i="37"/>
  <c r="AB336" i="37"/>
  <c r="AB337" i="37"/>
  <c r="AB338" i="37"/>
  <c r="AB339" i="37"/>
  <c r="AB340" i="37"/>
  <c r="AB341" i="37"/>
  <c r="AB344" i="37"/>
  <c r="AB345" i="37"/>
  <c r="AB346" i="37"/>
  <c r="AB347" i="37"/>
  <c r="AB348" i="37"/>
  <c r="AB349" i="37"/>
  <c r="AB350" i="37"/>
  <c r="AB351" i="37"/>
  <c r="AB355" i="37"/>
  <c r="AB356" i="37"/>
  <c r="AB357" i="37"/>
  <c r="AB359" i="37"/>
  <c r="AB360" i="37"/>
  <c r="AB365" i="37"/>
  <c r="AB370" i="37"/>
  <c r="AB371" i="37"/>
  <c r="AB372" i="37"/>
  <c r="AB373" i="37"/>
  <c r="AB374" i="37"/>
  <c r="AB375" i="37"/>
  <c r="AB377" i="37"/>
  <c r="AB379" i="37"/>
  <c r="AB381" i="37"/>
  <c r="AB383" i="37"/>
  <c r="AB384" i="37"/>
  <c r="AB386" i="37"/>
  <c r="AB387" i="37"/>
  <c r="AB388" i="37"/>
  <c r="AB389" i="37"/>
  <c r="AB390" i="37"/>
  <c r="AB391" i="37"/>
  <c r="AB392" i="37"/>
  <c r="AB393" i="37"/>
  <c r="AB394" i="37"/>
  <c r="AB395" i="37"/>
  <c r="AB396" i="37"/>
  <c r="AB397" i="37"/>
  <c r="AB398" i="37"/>
  <c r="AB399" i="37"/>
  <c r="AB400" i="37"/>
  <c r="AB401" i="37"/>
  <c r="AB402" i="37"/>
  <c r="AB403" i="37"/>
  <c r="AB404" i="37"/>
  <c r="AB405" i="37"/>
  <c r="AB406" i="37"/>
  <c r="AB407" i="37"/>
  <c r="AB408" i="37"/>
  <c r="AB409" i="37"/>
  <c r="AB410" i="37"/>
  <c r="AB412" i="37"/>
  <c r="AB413" i="37"/>
  <c r="AB414" i="37"/>
  <c r="AB415" i="37"/>
  <c r="AB416" i="37"/>
  <c r="AB417" i="37"/>
  <c r="AB418" i="37"/>
  <c r="AB419" i="37"/>
  <c r="AB420" i="37"/>
  <c r="AB421" i="37"/>
  <c r="AB422" i="37"/>
  <c r="AB423" i="37"/>
  <c r="AB424" i="37"/>
  <c r="AB425" i="37"/>
  <c r="AB426" i="37"/>
  <c r="AB427" i="37"/>
  <c r="AB428" i="37"/>
  <c r="AB429" i="37"/>
  <c r="AB430" i="37"/>
  <c r="AB431" i="37"/>
  <c r="AB432" i="37"/>
  <c r="AB434" i="37"/>
  <c r="AB435" i="37"/>
  <c r="AB436" i="37"/>
  <c r="AB437" i="37"/>
  <c r="AB438" i="37"/>
  <c r="AB439" i="37"/>
  <c r="AB442" i="37"/>
  <c r="AB443" i="37"/>
  <c r="AB445" i="37"/>
  <c r="AB446" i="37"/>
  <c r="AB447" i="37"/>
  <c r="AB448" i="37"/>
  <c r="AB449" i="37"/>
  <c r="AB450" i="37"/>
  <c r="AB451" i="37"/>
  <c r="AB453" i="37"/>
  <c r="AB454" i="37"/>
  <c r="AB455" i="37"/>
  <c r="AB457" i="37"/>
  <c r="AB460" i="37"/>
  <c r="AB463" i="37"/>
  <c r="AB464" i="37"/>
  <c r="AB465" i="37"/>
  <c r="AB466" i="37"/>
  <c r="AB467" i="37"/>
  <c r="AB468" i="37"/>
  <c r="AB470" i="37"/>
  <c r="AB471" i="37"/>
  <c r="AB472" i="37"/>
  <c r="AB473" i="37"/>
  <c r="AB474" i="37"/>
  <c r="AB475" i="37"/>
  <c r="AB476" i="37"/>
  <c r="AB477" i="37"/>
  <c r="AB479" i="37"/>
  <c r="AB480" i="37"/>
  <c r="AB481" i="37"/>
  <c r="AB482" i="37"/>
  <c r="AB483" i="37"/>
  <c r="AB484" i="37"/>
  <c r="AB485" i="37"/>
  <c r="AB486" i="37"/>
  <c r="AB487" i="37"/>
  <c r="AB488" i="37"/>
  <c r="AB489" i="37"/>
  <c r="AB490" i="37"/>
  <c r="AB491" i="37"/>
  <c r="AB492" i="37"/>
  <c r="AB493" i="37"/>
  <c r="AB494" i="37"/>
  <c r="AB495" i="37"/>
  <c r="AB496" i="37"/>
  <c r="AB497" i="37"/>
  <c r="AB498" i="37"/>
  <c r="AB499" i="37"/>
  <c r="AB500" i="37"/>
  <c r="AB501" i="37"/>
  <c r="AB502" i="37"/>
  <c r="AB503" i="37"/>
  <c r="AB504" i="37"/>
  <c r="AB505" i="37"/>
  <c r="AB506" i="37"/>
  <c r="AB507" i="37"/>
  <c r="AB508" i="37"/>
  <c r="AB509" i="37"/>
  <c r="AB510" i="37"/>
  <c r="AB511" i="37"/>
  <c r="AB513" i="37"/>
  <c r="AB514" i="37"/>
  <c r="AB515" i="37"/>
  <c r="AB516" i="37"/>
  <c r="AB517" i="37"/>
  <c r="AB518" i="37"/>
  <c r="AB519" i="37"/>
  <c r="AB522" i="37"/>
  <c r="AB523" i="37"/>
  <c r="AB524" i="37"/>
  <c r="AB527" i="37"/>
  <c r="AB528" i="37"/>
  <c r="AB529" i="37"/>
  <c r="AB531" i="37"/>
  <c r="AB532" i="37"/>
  <c r="AB533" i="37"/>
  <c r="AB534" i="37"/>
  <c r="AB535" i="37"/>
  <c r="AB536" i="37"/>
  <c r="AB537" i="37"/>
  <c r="AB538" i="37"/>
  <c r="AB540" i="37"/>
  <c r="AB541" i="37"/>
  <c r="AB543" i="37"/>
  <c r="AB545" i="37"/>
  <c r="AB546" i="37"/>
  <c r="AB547" i="37"/>
  <c r="AB549" i="37"/>
  <c r="AB550" i="37"/>
  <c r="AB551" i="37"/>
  <c r="AB552" i="37"/>
  <c r="AB553" i="37"/>
  <c r="AB554" i="37"/>
  <c r="AB555" i="37"/>
  <c r="AB24" i="37" l="1"/>
  <c r="AB238" i="37"/>
  <c r="AB227" i="37"/>
  <c r="AB228" i="37"/>
  <c r="AB242" i="37"/>
  <c r="AB116" i="37"/>
  <c r="AB48" i="37"/>
  <c r="AB216" i="37"/>
  <c r="AB54" i="37"/>
  <c r="AB320" i="37"/>
  <c r="AB82" i="37"/>
  <c r="AB530" i="37"/>
  <c r="AB526" i="37"/>
  <c r="AB469" i="37"/>
  <c r="AB459" i="37"/>
  <c r="AB222" i="37"/>
  <c r="AB218" i="37"/>
  <c r="AB119" i="37"/>
  <c r="AB50" i="37"/>
  <c r="AB478" i="37"/>
  <c r="AB63" i="37"/>
  <c r="AB224" i="37"/>
  <c r="AB69" i="37"/>
  <c r="AB51" i="37"/>
  <c r="AB230" i="37"/>
  <c r="AB86" i="37"/>
  <c r="AB456" i="37"/>
  <c r="AB411" i="37"/>
  <c r="AB376" i="37"/>
  <c r="AB324" i="37"/>
  <c r="AB220" i="37"/>
  <c r="AB110" i="37"/>
  <c r="AB75" i="37"/>
  <c r="AB53" i="37"/>
  <c r="AB525" i="37"/>
  <c r="AB458" i="37"/>
  <c r="AB380" i="37"/>
  <c r="AB332" i="37"/>
  <c r="AB263" i="37"/>
  <c r="AB226" i="37"/>
  <c r="AB139" i="37"/>
  <c r="AB134" i="37"/>
  <c r="AB92" i="37"/>
  <c r="AB88" i="37"/>
  <c r="AB84" i="37"/>
  <c r="AB461" i="37"/>
  <c r="AB462" i="37"/>
  <c r="AB512" i="37"/>
  <c r="AB452" i="37"/>
  <c r="AB278" i="37"/>
  <c r="AB279" i="37"/>
  <c r="AB520" i="37"/>
  <c r="AB433" i="37"/>
  <c r="AB361" i="37"/>
  <c r="AB342" i="37"/>
  <c r="AB343" i="37"/>
  <c r="AB128" i="37"/>
  <c r="AB129" i="37"/>
  <c r="AB93" i="37"/>
  <c r="AB94" i="37"/>
  <c r="AB71" i="37"/>
  <c r="AB65" i="37"/>
  <c r="AB59" i="37"/>
  <c r="AB60" i="37"/>
  <c r="AB382" i="37"/>
  <c r="AB378" i="37"/>
  <c r="AB233" i="37"/>
  <c r="AB234" i="37"/>
  <c r="AB123" i="37"/>
  <c r="AB79" i="37"/>
  <c r="AB55" i="37"/>
  <c r="AB358" i="37"/>
  <c r="AB232" i="37"/>
  <c r="AB136" i="37"/>
  <c r="AB328" i="37"/>
  <c r="AB521" i="37"/>
  <c r="AB352" i="37"/>
  <c r="AB313" i="37"/>
  <c r="AB317" i="37"/>
  <c r="AB318" i="37"/>
  <c r="AB368" i="37"/>
  <c r="AB369" i="37"/>
  <c r="AB267" i="37"/>
  <c r="AB268" i="37"/>
  <c r="AB235" i="37"/>
  <c r="AB236" i="37"/>
  <c r="AB239" i="37"/>
  <c r="AB240" i="37"/>
  <c r="AB271" i="37"/>
  <c r="AB272" i="37"/>
  <c r="AB243" i="37"/>
  <c r="AB244" i="37"/>
  <c r="AB151" i="37"/>
  <c r="AB152" i="37"/>
  <c r="AB141" i="37"/>
  <c r="AB142" i="37"/>
  <c r="AB192" i="37"/>
  <c r="AB296" i="37"/>
  <c r="AB143" i="37"/>
  <c r="AB144" i="37"/>
  <c r="AB117" i="37"/>
  <c r="AB118" i="37"/>
  <c r="AB111" i="37"/>
  <c r="AB105" i="37"/>
  <c r="AB96" i="37"/>
  <c r="AB25" i="37" l="1"/>
  <c r="AB102" i="37"/>
  <c r="AB321" i="37"/>
  <c r="AB76" i="37"/>
  <c r="AB70" i="37"/>
  <c r="AB135" i="37"/>
  <c r="AB64" i="37"/>
  <c r="AB124" i="37"/>
  <c r="AB125" i="37"/>
  <c r="AB366" i="37"/>
  <c r="AB367" i="37"/>
  <c r="AB72" i="37"/>
  <c r="AB73" i="37"/>
  <c r="AB81" i="37"/>
  <c r="AB80" i="37"/>
  <c r="AB362" i="37"/>
  <c r="AB66" i="37"/>
  <c r="AB67" i="37"/>
  <c r="AB440" i="37"/>
  <c r="AB441" i="37"/>
  <c r="AB97" i="37"/>
  <c r="AB103" i="37"/>
  <c r="AB104" i="37"/>
  <c r="AB314" i="37"/>
  <c r="AB315" i="37"/>
  <c r="AB329" i="37"/>
  <c r="AB330" i="37"/>
  <c r="AB112" i="37"/>
  <c r="AB106" i="37"/>
  <c r="AB353" i="37"/>
  <c r="AB354" i="37"/>
  <c r="N242" i="37"/>
  <c r="S242" i="37" s="1"/>
  <c r="N240" i="37"/>
  <c r="S240" i="37" s="1"/>
  <c r="N238" i="37"/>
  <c r="S238" i="37" s="1"/>
  <c r="N236" i="37"/>
  <c r="S236" i="37" s="1"/>
  <c r="N234" i="37"/>
  <c r="S234" i="37" s="1"/>
  <c r="N232" i="37"/>
  <c r="S232" i="37" s="1"/>
  <c r="N230" i="37"/>
  <c r="S230" i="37" s="1"/>
  <c r="N228" i="37"/>
  <c r="S228" i="37" s="1"/>
  <c r="N222" i="37"/>
  <c r="S222" i="37" s="1"/>
  <c r="N218" i="37"/>
  <c r="S218" i="37" s="1"/>
  <c r="N216" i="37"/>
  <c r="S216" i="37" s="1"/>
  <c r="AB26" i="37" l="1"/>
  <c r="AB363" i="37"/>
  <c r="AB364" i="37"/>
  <c r="AB113" i="37"/>
  <c r="AB114" i="37"/>
  <c r="AB107" i="37"/>
  <c r="AB98" i="37"/>
  <c r="N525" i="37"/>
  <c r="S525" i="37" s="1"/>
  <c r="N462" i="37"/>
  <c r="S462" i="37" s="1"/>
  <c r="N460" i="37"/>
  <c r="S460" i="37" s="1"/>
  <c r="N458" i="37"/>
  <c r="S458" i="37" s="1"/>
  <c r="N456" i="37"/>
  <c r="S456" i="37" s="1"/>
  <c r="N369" i="37"/>
  <c r="S369" i="37" s="1"/>
  <c r="AB27" i="37" l="1"/>
  <c r="AB108" i="37"/>
  <c r="AB109" i="37"/>
  <c r="AB99" i="37"/>
  <c r="AB100" i="37"/>
  <c r="N441" i="37"/>
  <c r="S441" i="37" s="1"/>
  <c r="N440" i="37"/>
  <c r="S440" i="37" s="1"/>
  <c r="N315" i="37"/>
  <c r="S315" i="37" s="1"/>
  <c r="N314" i="37"/>
  <c r="S314" i="37" s="1"/>
  <c r="T3" i="37" l="1"/>
  <c r="W3" i="37"/>
  <c r="AC3" i="37" s="1"/>
  <c r="AD3" i="37" s="1"/>
  <c r="T4" i="37"/>
  <c r="W4" i="37"/>
  <c r="AC4" i="37" s="1"/>
  <c r="AD4" i="37" s="1"/>
  <c r="T5" i="37"/>
  <c r="W5" i="37"/>
  <c r="AC5" i="37" s="1"/>
  <c r="AD5" i="37" s="1"/>
  <c r="T6" i="37"/>
  <c r="W6" i="37"/>
  <c r="AC6" i="37" s="1"/>
  <c r="AD6" i="37" s="1"/>
  <c r="T7" i="37"/>
  <c r="W7" i="37"/>
  <c r="AC7" i="37" s="1"/>
  <c r="AD7" i="37" s="1"/>
  <c r="T8" i="37"/>
  <c r="W8" i="37"/>
  <c r="AC8" i="37" s="1"/>
  <c r="AD8" i="37" s="1"/>
  <c r="T9" i="37"/>
  <c r="W9" i="37"/>
  <c r="AC9" i="37" s="1"/>
  <c r="AD9" i="37" s="1"/>
  <c r="T10" i="37"/>
  <c r="W10" i="37"/>
  <c r="AC10" i="37" s="1"/>
  <c r="AD10" i="37" s="1"/>
  <c r="T11" i="37"/>
  <c r="W11" i="37"/>
  <c r="AC11" i="37" s="1"/>
  <c r="AD11" i="37" s="1"/>
  <c r="T12" i="37"/>
  <c r="W12" i="37"/>
  <c r="T13" i="37"/>
  <c r="W13" i="37"/>
  <c r="T14" i="37"/>
  <c r="W14" i="37"/>
  <c r="AC14" i="37" s="1"/>
  <c r="AD14" i="37" s="1"/>
  <c r="U3" i="37"/>
  <c r="U4" i="37"/>
  <c r="U5" i="37"/>
  <c r="U6" i="37"/>
  <c r="U7" i="37"/>
  <c r="U8" i="37"/>
  <c r="U9" i="37"/>
  <c r="U10" i="37"/>
  <c r="U11" i="37"/>
  <c r="U12" i="37"/>
  <c r="U13" i="37"/>
  <c r="U14" i="37"/>
  <c r="W2" i="37"/>
  <c r="AC2" i="37" s="1"/>
  <c r="AD2" i="37" s="1"/>
  <c r="X2" i="37" s="1"/>
  <c r="U2" i="37"/>
  <c r="T2" i="37"/>
  <c r="AB575" i="37" s="1"/>
  <c r="AC13" i="37"/>
  <c r="AD13" i="37" s="1"/>
  <c r="X13" i="37" s="1"/>
  <c r="W54" i="37"/>
  <c r="AC54" i="37" s="1"/>
  <c r="T385" i="37"/>
  <c r="U385" i="37"/>
  <c r="W385" i="37"/>
  <c r="AC385" i="37" s="1"/>
  <c r="AD385" i="37" s="1"/>
  <c r="W51" i="37"/>
  <c r="AC51" i="37" s="1"/>
  <c r="W55" i="37"/>
  <c r="AC55" i="37" s="1"/>
  <c r="AD55" i="37" s="1"/>
  <c r="W59" i="37"/>
  <c r="AC59" i="37" s="1"/>
  <c r="W63" i="37"/>
  <c r="AC63" i="37" s="1"/>
  <c r="W67" i="37"/>
  <c r="AC67" i="37" s="1"/>
  <c r="AD67" i="37" s="1"/>
  <c r="W75" i="37"/>
  <c r="AC75" i="37" s="1"/>
  <c r="W83" i="37"/>
  <c r="AC83" i="37" s="1"/>
  <c r="AD83" i="37" s="1"/>
  <c r="W87" i="37"/>
  <c r="AC87" i="37" s="1"/>
  <c r="AD87" i="37" s="1"/>
  <c r="W91" i="37"/>
  <c r="AC91" i="37" s="1"/>
  <c r="W95" i="37"/>
  <c r="AC95" i="37" s="1"/>
  <c r="AD95" i="37" s="1"/>
  <c r="W119" i="37"/>
  <c r="AC119" i="37" s="1"/>
  <c r="W123" i="37"/>
  <c r="AC123" i="37" s="1"/>
  <c r="W126" i="37"/>
  <c r="AC126" i="37" s="1"/>
  <c r="AD126" i="37" s="1"/>
  <c r="W130" i="37"/>
  <c r="AC130" i="37" s="1"/>
  <c r="AD130" i="37" s="1"/>
  <c r="W134" i="37"/>
  <c r="AC134" i="37" s="1"/>
  <c r="W137" i="37"/>
  <c r="AC137" i="37" s="1"/>
  <c r="AD137" i="37" s="1"/>
  <c r="W141" i="37"/>
  <c r="AC141" i="37" s="1"/>
  <c r="W145" i="37"/>
  <c r="AC145" i="37" s="1"/>
  <c r="AD145" i="37" s="1"/>
  <c r="W149" i="37"/>
  <c r="AC149" i="37" s="1"/>
  <c r="AD149" i="37" s="1"/>
  <c r="W153" i="37"/>
  <c r="AC153" i="37" s="1"/>
  <c r="AD153" i="37" s="1"/>
  <c r="W156" i="37"/>
  <c r="AC156" i="37" s="1"/>
  <c r="AD156" i="37" s="1"/>
  <c r="W160" i="37"/>
  <c r="AC160" i="37" s="1"/>
  <c r="AD160" i="37" s="1"/>
  <c r="W164" i="37"/>
  <c r="AC164" i="37" s="1"/>
  <c r="AD164" i="37" s="1"/>
  <c r="W168" i="37"/>
  <c r="AC168" i="37" s="1"/>
  <c r="AD168" i="37" s="1"/>
  <c r="W172" i="37"/>
  <c r="AC172" i="37" s="1"/>
  <c r="AD172" i="37" s="1"/>
  <c r="W176" i="37"/>
  <c r="AC176" i="37" s="1"/>
  <c r="AD176" i="37" s="1"/>
  <c r="W180" i="37"/>
  <c r="AC180" i="37" s="1"/>
  <c r="AD180" i="37" s="1"/>
  <c r="W184" i="37"/>
  <c r="AC184" i="37" s="1"/>
  <c r="AD184" i="37" s="1"/>
  <c r="W188" i="37"/>
  <c r="AC188" i="37" s="1"/>
  <c r="AD188" i="37" s="1"/>
  <c r="W192" i="37"/>
  <c r="AC192" i="37" s="1"/>
  <c r="AD192" i="37" s="1"/>
  <c r="AD191" i="37" s="1"/>
  <c r="W196" i="37"/>
  <c r="AC196" i="37" s="1"/>
  <c r="AD196" i="37" s="1"/>
  <c r="W207" i="37"/>
  <c r="AC207" i="37" s="1"/>
  <c r="AD207" i="37" s="1"/>
  <c r="W211" i="37"/>
  <c r="AC211" i="37" s="1"/>
  <c r="AD211" i="37" s="1"/>
  <c r="W215" i="37"/>
  <c r="AC215" i="37" s="1"/>
  <c r="W219" i="37"/>
  <c r="AC219" i="37" s="1"/>
  <c r="W223" i="37"/>
  <c r="AC223" i="37" s="1"/>
  <c r="W227" i="37"/>
  <c r="AC227" i="37" s="1"/>
  <c r="W231" i="37"/>
  <c r="AC231" i="37" s="1"/>
  <c r="W235" i="37"/>
  <c r="AC235" i="37" s="1"/>
  <c r="W239" i="37"/>
  <c r="AC239" i="37" s="1"/>
  <c r="W243" i="37"/>
  <c r="AC243" i="37" s="1"/>
  <c r="W247" i="37"/>
  <c r="AC247" i="37" s="1"/>
  <c r="AD247" i="37" s="1"/>
  <c r="W251" i="37"/>
  <c r="AC251" i="37" s="1"/>
  <c r="AD251" i="37" s="1"/>
  <c r="W255" i="37"/>
  <c r="AC255" i="37" s="1"/>
  <c r="AD255" i="37" s="1"/>
  <c r="W271" i="37"/>
  <c r="AC271" i="37" s="1"/>
  <c r="AD271" i="37" s="1"/>
  <c r="W275" i="37"/>
  <c r="AC275" i="37" s="1"/>
  <c r="AD275" i="37" s="1"/>
  <c r="W279" i="37"/>
  <c r="AC279" i="37" s="1"/>
  <c r="AD279" i="37" s="1"/>
  <c r="AD278" i="37" s="1"/>
  <c r="W309" i="37"/>
  <c r="AC309" i="37" s="1"/>
  <c r="AD309" i="37" s="1"/>
  <c r="W321" i="37"/>
  <c r="AC321" i="37" s="1"/>
  <c r="AD321" i="37" s="1"/>
  <c r="W333" i="37"/>
  <c r="AC333" i="37" s="1"/>
  <c r="AD333" i="37" s="1"/>
  <c r="W341" i="37"/>
  <c r="AC341" i="37" s="1"/>
  <c r="AD341" i="37" s="1"/>
  <c r="W369" i="37"/>
  <c r="AC369" i="37" s="1"/>
  <c r="AD369" i="37" s="1"/>
  <c r="W404" i="37"/>
  <c r="AC404" i="37" s="1"/>
  <c r="AD404" i="37" s="1"/>
  <c r="W408" i="37"/>
  <c r="AC408" i="37" s="1"/>
  <c r="AD408" i="37" s="1"/>
  <c r="W430" i="37"/>
  <c r="AC430" i="37" s="1"/>
  <c r="AD430" i="37" s="1"/>
  <c r="W434" i="37"/>
  <c r="AC434" i="37" s="1"/>
  <c r="AD434" i="37" s="1"/>
  <c r="W438" i="37"/>
  <c r="AC438" i="37" s="1"/>
  <c r="AD438" i="37" s="1"/>
  <c r="W442" i="37"/>
  <c r="AC442" i="37" s="1"/>
  <c r="AD442" i="37" s="1"/>
  <c r="W450" i="37"/>
  <c r="AC450" i="37" s="1"/>
  <c r="AD450" i="37" s="1"/>
  <c r="W458" i="37"/>
  <c r="AC458" i="37" s="1"/>
  <c r="AD458" i="37" s="1"/>
  <c r="W462" i="37"/>
  <c r="AC462" i="37" s="1"/>
  <c r="AD462" i="37" s="1"/>
  <c r="W466" i="37"/>
  <c r="AC466" i="37" s="1"/>
  <c r="AD466" i="37" s="1"/>
  <c r="W470" i="37"/>
  <c r="AC470" i="37" s="1"/>
  <c r="AD470" i="37" s="1"/>
  <c r="W474" i="37"/>
  <c r="AC474" i="37" s="1"/>
  <c r="AD474" i="37" s="1"/>
  <c r="W481" i="37"/>
  <c r="AC481" i="37" s="1"/>
  <c r="AD481" i="37" s="1"/>
  <c r="W485" i="37"/>
  <c r="AC485" i="37" s="1"/>
  <c r="AD485" i="37" s="1"/>
  <c r="W489" i="37"/>
  <c r="AC489" i="37" s="1"/>
  <c r="AD489" i="37" s="1"/>
  <c r="W493" i="37"/>
  <c r="AC493" i="37" s="1"/>
  <c r="AD493" i="37" s="1"/>
  <c r="W513" i="37"/>
  <c r="AC513" i="37" s="1"/>
  <c r="AD513" i="37" s="1"/>
  <c r="AD512" i="37" s="1"/>
  <c r="W517" i="37"/>
  <c r="AC517" i="37" s="1"/>
  <c r="AD517" i="37" s="1"/>
  <c r="W525" i="37"/>
  <c r="AC525" i="37" s="1"/>
  <c r="AD525" i="37" s="1"/>
  <c r="W533" i="37"/>
  <c r="AC533" i="37" s="1"/>
  <c r="AD533" i="37" s="1"/>
  <c r="W537" i="37"/>
  <c r="AC537" i="37" s="1"/>
  <c r="AD537" i="37" s="1"/>
  <c r="W549" i="37"/>
  <c r="AC549" i="37" s="1"/>
  <c r="AD549" i="37" s="1"/>
  <c r="W52" i="37"/>
  <c r="AC52" i="37" s="1"/>
  <c r="AD52" i="37" s="1"/>
  <c r="W60" i="37"/>
  <c r="AC60" i="37" s="1"/>
  <c r="AD60" i="37" s="1"/>
  <c r="W64" i="37"/>
  <c r="AC64" i="37" s="1"/>
  <c r="AD64" i="37" s="1"/>
  <c r="W72" i="37"/>
  <c r="AC72" i="37" s="1"/>
  <c r="W76" i="37"/>
  <c r="AC76" i="37" s="1"/>
  <c r="AD76" i="37" s="1"/>
  <c r="W80" i="37"/>
  <c r="AC80" i="37" s="1"/>
  <c r="W84" i="37"/>
  <c r="AC84" i="37" s="1"/>
  <c r="W88" i="37"/>
  <c r="AC88" i="37" s="1"/>
  <c r="W92" i="37"/>
  <c r="AC92" i="37" s="1"/>
  <c r="AD92" i="37" s="1"/>
  <c r="W104" i="37"/>
  <c r="AC104" i="37" s="1"/>
  <c r="AD104" i="37" s="1"/>
  <c r="AD103" i="37" s="1"/>
  <c r="AD102" i="37" s="1"/>
  <c r="AD101" i="37" s="1"/>
  <c r="W116" i="37"/>
  <c r="AC116" i="37" s="1"/>
  <c r="AD116" i="37" s="1"/>
  <c r="AD115" i="37" s="1"/>
  <c r="W120" i="37"/>
  <c r="AC120" i="37" s="1"/>
  <c r="AD120" i="37" s="1"/>
  <c r="W124" i="37"/>
  <c r="AC124" i="37" s="1"/>
  <c r="W127" i="37"/>
  <c r="AC127" i="37" s="1"/>
  <c r="AD127" i="37" s="1"/>
  <c r="W132" i="37"/>
  <c r="AC132" i="37" s="1"/>
  <c r="AD132" i="37" s="1"/>
  <c r="W135" i="37"/>
  <c r="AC135" i="37" s="1"/>
  <c r="AD135" i="37" s="1"/>
  <c r="W138" i="37"/>
  <c r="AC138" i="37" s="1"/>
  <c r="W142" i="37"/>
  <c r="AC142" i="37" s="1"/>
  <c r="AD142" i="37" s="1"/>
  <c r="W146" i="37"/>
  <c r="AC146" i="37" s="1"/>
  <c r="AD146" i="37" s="1"/>
  <c r="W150" i="37"/>
  <c r="AC150" i="37" s="1"/>
  <c r="AD150" i="37" s="1"/>
  <c r="W154" i="37"/>
  <c r="AC154" i="37" s="1"/>
  <c r="AD154" i="37" s="1"/>
  <c r="W157" i="37"/>
  <c r="AC157" i="37" s="1"/>
  <c r="AD157" i="37" s="1"/>
  <c r="W161" i="37"/>
  <c r="AC161" i="37" s="1"/>
  <c r="AD161" i="37" s="1"/>
  <c r="W165" i="37"/>
  <c r="AC165" i="37" s="1"/>
  <c r="AD165" i="37" s="1"/>
  <c r="W169" i="37"/>
  <c r="AC169" i="37" s="1"/>
  <c r="AD169" i="37" s="1"/>
  <c r="W173" i="37"/>
  <c r="AC173" i="37" s="1"/>
  <c r="AD173" i="37" s="1"/>
  <c r="W177" i="37"/>
  <c r="AC177" i="37" s="1"/>
  <c r="AD177" i="37" s="1"/>
  <c r="W181" i="37"/>
  <c r="AC181" i="37" s="1"/>
  <c r="AD181" i="37" s="1"/>
  <c r="W185" i="37"/>
  <c r="AC185" i="37" s="1"/>
  <c r="AD185" i="37" s="1"/>
  <c r="W193" i="37"/>
  <c r="AC193" i="37" s="1"/>
  <c r="AD193" i="37" s="1"/>
  <c r="W216" i="37"/>
  <c r="AC216" i="37" s="1"/>
  <c r="AD216" i="37" s="1"/>
  <c r="W220" i="37"/>
  <c r="AC220" i="37" s="1"/>
  <c r="AD220" i="37" s="1"/>
  <c r="W224" i="37"/>
  <c r="AC224" i="37" s="1"/>
  <c r="AD224" i="37" s="1"/>
  <c r="W228" i="37"/>
  <c r="AC228" i="37" s="1"/>
  <c r="AD228" i="37" s="1"/>
  <c r="W232" i="37"/>
  <c r="AC232" i="37" s="1"/>
  <c r="AD232" i="37" s="1"/>
  <c r="W236" i="37"/>
  <c r="AC236" i="37" s="1"/>
  <c r="AD236" i="37" s="1"/>
  <c r="W240" i="37"/>
  <c r="AC240" i="37" s="1"/>
  <c r="AD240" i="37" s="1"/>
  <c r="W244" i="37"/>
  <c r="AC244" i="37" s="1"/>
  <c r="AD244" i="37" s="1"/>
  <c r="W252" i="37"/>
  <c r="AC252" i="37" s="1"/>
  <c r="AD252" i="37" s="1"/>
  <c r="W256" i="37"/>
  <c r="AC256" i="37" s="1"/>
  <c r="AD256" i="37" s="1"/>
  <c r="W260" i="37"/>
  <c r="AC260" i="37" s="1"/>
  <c r="AD260" i="37" s="1"/>
  <c r="W276" i="37"/>
  <c r="AC276" i="37" s="1"/>
  <c r="AD276" i="37" s="1"/>
  <c r="W287" i="37"/>
  <c r="AC287" i="37" s="1"/>
  <c r="AD287" i="37" s="1"/>
  <c r="W306" i="37"/>
  <c r="AC306" i="37" s="1"/>
  <c r="AD306" i="37" s="1"/>
  <c r="W310" i="37"/>
  <c r="AC310" i="37" s="1"/>
  <c r="AD310" i="37" s="1"/>
  <c r="W314" i="37"/>
  <c r="AC314" i="37" s="1"/>
  <c r="W350" i="37"/>
  <c r="AC350" i="37" s="1"/>
  <c r="AD350" i="37" s="1"/>
  <c r="W354" i="37"/>
  <c r="AC354" i="37" s="1"/>
  <c r="AD354" i="37" s="1"/>
  <c r="AD353" i="37" s="1"/>
  <c r="AD352" i="37" s="1"/>
  <c r="W362" i="37"/>
  <c r="AC362" i="37" s="1"/>
  <c r="W370" i="37"/>
  <c r="AC370" i="37" s="1"/>
  <c r="AD370" i="37" s="1"/>
  <c r="W372" i="37"/>
  <c r="AC372" i="37" s="1"/>
  <c r="AD372" i="37" s="1"/>
  <c r="W384" i="37"/>
  <c r="AC384" i="37" s="1"/>
  <c r="AD384" i="37" s="1"/>
  <c r="W397" i="37"/>
  <c r="AC397" i="37" s="1"/>
  <c r="AD397" i="37" s="1"/>
  <c r="W401" i="37"/>
  <c r="AC401" i="37" s="1"/>
  <c r="AD401" i="37" s="1"/>
  <c r="W405" i="37"/>
  <c r="AC405" i="37" s="1"/>
  <c r="AD405" i="37" s="1"/>
  <c r="W409" i="37"/>
  <c r="AC409" i="37" s="1"/>
  <c r="AD409" i="37" s="1"/>
  <c r="W413" i="37"/>
  <c r="AC413" i="37" s="1"/>
  <c r="AD413" i="37" s="1"/>
  <c r="W431" i="37"/>
  <c r="AC431" i="37" s="1"/>
  <c r="AD431" i="37" s="1"/>
  <c r="W435" i="37"/>
  <c r="AC435" i="37" s="1"/>
  <c r="AD435" i="37" s="1"/>
  <c r="W447" i="37"/>
  <c r="AC447" i="37" s="1"/>
  <c r="AD447" i="37" s="1"/>
  <c r="W455" i="37"/>
  <c r="AC455" i="37" s="1"/>
  <c r="W459" i="37"/>
  <c r="AC459" i="37" s="1"/>
  <c r="W463" i="37"/>
  <c r="AC463" i="37" s="1"/>
  <c r="AD463" i="37" s="1"/>
  <c r="W467" i="37"/>
  <c r="AC467" i="37" s="1"/>
  <c r="AD467" i="37" s="1"/>
  <c r="W482" i="37"/>
  <c r="AC482" i="37" s="1"/>
  <c r="AD482" i="37" s="1"/>
  <c r="W486" i="37"/>
  <c r="AC486" i="37" s="1"/>
  <c r="AD486" i="37" s="1"/>
  <c r="W490" i="37"/>
  <c r="AC490" i="37" s="1"/>
  <c r="AD490" i="37" s="1"/>
  <c r="W498" i="37"/>
  <c r="AC498" i="37" s="1"/>
  <c r="AD498" i="37" s="1"/>
  <c r="W510" i="37"/>
  <c r="AC510" i="37" s="1"/>
  <c r="AD510" i="37" s="1"/>
  <c r="W514" i="37"/>
  <c r="AC514" i="37" s="1"/>
  <c r="AD514" i="37" s="1"/>
  <c r="W518" i="37"/>
  <c r="AC518" i="37" s="1"/>
  <c r="AD518" i="37" s="1"/>
  <c r="W522" i="37"/>
  <c r="AC522" i="37" s="1"/>
  <c r="AD522" i="37" s="1"/>
  <c r="AD521" i="37" s="1"/>
  <c r="AD520" i="37" s="1"/>
  <c r="W530" i="37"/>
  <c r="AC530" i="37" s="1"/>
  <c r="AD530" i="37" s="1"/>
  <c r="AD529" i="37" s="1"/>
  <c r="W534" i="37"/>
  <c r="AC534" i="37" s="1"/>
  <c r="AD534" i="37" s="1"/>
  <c r="W538" i="37"/>
  <c r="AC538" i="37" s="1"/>
  <c r="AD538" i="37" s="1"/>
  <c r="W53" i="37"/>
  <c r="AC53" i="37" s="1"/>
  <c r="AD53" i="37" s="1"/>
  <c r="W69" i="37"/>
  <c r="AC69" i="37" s="1"/>
  <c r="W73" i="37"/>
  <c r="AC73" i="37" s="1"/>
  <c r="AD73" i="37" s="1"/>
  <c r="W81" i="37"/>
  <c r="AC81" i="37" s="1"/>
  <c r="AD81" i="37" s="1"/>
  <c r="W85" i="37"/>
  <c r="AC85" i="37" s="1"/>
  <c r="AD85" i="37" s="1"/>
  <c r="W89" i="37"/>
  <c r="AC89" i="37" s="1"/>
  <c r="AD89" i="37" s="1"/>
  <c r="W117" i="37"/>
  <c r="AC117" i="37" s="1"/>
  <c r="W121" i="37"/>
  <c r="AC121" i="37" s="1"/>
  <c r="AD121" i="37" s="1"/>
  <c r="W125" i="37"/>
  <c r="AC125" i="37" s="1"/>
  <c r="AD125" i="37" s="1"/>
  <c r="W128" i="37"/>
  <c r="AC128" i="37" s="1"/>
  <c r="W139" i="37"/>
  <c r="AC139" i="37" s="1"/>
  <c r="AD139" i="37" s="1"/>
  <c r="W143" i="37"/>
  <c r="AC143" i="37" s="1"/>
  <c r="W147" i="37"/>
  <c r="AC147" i="37" s="1"/>
  <c r="AD147" i="37" s="1"/>
  <c r="W151" i="37"/>
  <c r="AC151" i="37" s="1"/>
  <c r="W158" i="37"/>
  <c r="AC158" i="37" s="1"/>
  <c r="AD158" i="37" s="1"/>
  <c r="W162" i="37"/>
  <c r="AC162" i="37" s="1"/>
  <c r="AD162" i="37" s="1"/>
  <c r="W166" i="37"/>
  <c r="AC166" i="37" s="1"/>
  <c r="AD166" i="37" s="1"/>
  <c r="W170" i="37"/>
  <c r="AC170" i="37" s="1"/>
  <c r="AD170" i="37" s="1"/>
  <c r="W174" i="37"/>
  <c r="AC174" i="37" s="1"/>
  <c r="AD174" i="37" s="1"/>
  <c r="W178" i="37"/>
  <c r="AC178" i="37" s="1"/>
  <c r="AD178" i="37" s="1"/>
  <c r="W182" i="37"/>
  <c r="AC182" i="37" s="1"/>
  <c r="AD182" i="37" s="1"/>
  <c r="W186" i="37"/>
  <c r="AC186" i="37" s="1"/>
  <c r="AD186" i="37" s="1"/>
  <c r="W190" i="37"/>
  <c r="AC190" i="37" s="1"/>
  <c r="AD190" i="37" s="1"/>
  <c r="W194" i="37"/>
  <c r="AC194" i="37" s="1"/>
  <c r="AD194" i="37" s="1"/>
  <c r="W198" i="37"/>
  <c r="AC198" i="37" s="1"/>
  <c r="AD198" i="37" s="1"/>
  <c r="W205" i="37"/>
  <c r="AC205" i="37" s="1"/>
  <c r="AD205" i="37" s="1"/>
  <c r="W209" i="37"/>
  <c r="AC209" i="37" s="1"/>
  <c r="AD209" i="37" s="1"/>
  <c r="W217" i="37"/>
  <c r="AC217" i="37" s="1"/>
  <c r="W221" i="37"/>
  <c r="AC221" i="37" s="1"/>
  <c r="W225" i="37"/>
  <c r="AC225" i="37" s="1"/>
  <c r="W229" i="37"/>
  <c r="AC229" i="37" s="1"/>
  <c r="W233" i="37"/>
  <c r="AC233" i="37" s="1"/>
  <c r="W237" i="37"/>
  <c r="AC237" i="37" s="1"/>
  <c r="W241" i="37"/>
  <c r="AC241" i="37" s="1"/>
  <c r="W245" i="37"/>
  <c r="AC245" i="37" s="1"/>
  <c r="AD245" i="37" s="1"/>
  <c r="W249" i="37"/>
  <c r="AC249" i="37" s="1"/>
  <c r="AD249" i="37" s="1"/>
  <c r="W253" i="37"/>
  <c r="AC253" i="37" s="1"/>
  <c r="AD253" i="37" s="1"/>
  <c r="W257" i="37"/>
  <c r="AC257" i="37" s="1"/>
  <c r="AD257" i="37" s="1"/>
  <c r="W277" i="37"/>
  <c r="AC277" i="37" s="1"/>
  <c r="AD277" i="37" s="1"/>
  <c r="W288" i="37"/>
  <c r="AC288" i="37" s="1"/>
  <c r="AD288" i="37" s="1"/>
  <c r="W292" i="37"/>
  <c r="AC292" i="37" s="1"/>
  <c r="AD292" i="37" s="1"/>
  <c r="W307" i="37"/>
  <c r="AC307" i="37" s="1"/>
  <c r="AD307" i="37" s="1"/>
  <c r="W311" i="37"/>
  <c r="AC311" i="37" s="1"/>
  <c r="AD311" i="37" s="1"/>
  <c r="W315" i="37"/>
  <c r="AC315" i="37" s="1"/>
  <c r="AD315" i="37" s="1"/>
  <c r="W347" i="37"/>
  <c r="AC347" i="37" s="1"/>
  <c r="AD347" i="37" s="1"/>
  <c r="W351" i="37"/>
  <c r="AC351" i="37" s="1"/>
  <c r="AD351" i="37" s="1"/>
  <c r="W355" i="37"/>
  <c r="AC355" i="37" s="1"/>
  <c r="AD355" i="37" s="1"/>
  <c r="W359" i="37"/>
  <c r="AC359" i="37" s="1"/>
  <c r="AD359" i="37" s="1"/>
  <c r="W363" i="37"/>
  <c r="AC363" i="37" s="1"/>
  <c r="W406" i="37"/>
  <c r="AC406" i="37" s="1"/>
  <c r="AD406" i="37" s="1"/>
  <c r="W421" i="37"/>
  <c r="AC421" i="37" s="1"/>
  <c r="AD421" i="37" s="1"/>
  <c r="W432" i="37"/>
  <c r="AC432" i="37" s="1"/>
  <c r="W440" i="37"/>
  <c r="AC440" i="37" s="1"/>
  <c r="W448" i="37"/>
  <c r="AC448" i="37" s="1"/>
  <c r="AD448" i="37" s="1"/>
  <c r="W452" i="37"/>
  <c r="AC452" i="37" s="1"/>
  <c r="AD452" i="37" s="1"/>
  <c r="AD451" i="37" s="1"/>
  <c r="W456" i="37"/>
  <c r="AC456" i="37" s="1"/>
  <c r="AD456" i="37" s="1"/>
  <c r="W460" i="37"/>
  <c r="AC460" i="37" s="1"/>
  <c r="AD460" i="37" s="1"/>
  <c r="W464" i="37"/>
  <c r="AC464" i="37" s="1"/>
  <c r="AD464" i="37" s="1"/>
  <c r="W487" i="37"/>
  <c r="AC487" i="37" s="1"/>
  <c r="AD487" i="37" s="1"/>
  <c r="W511" i="37"/>
  <c r="AC511" i="37" s="1"/>
  <c r="AD511" i="37" s="1"/>
  <c r="W515" i="37"/>
  <c r="AC515" i="37" s="1"/>
  <c r="AD515" i="37" s="1"/>
  <c r="W519" i="37"/>
  <c r="AC519" i="37" s="1"/>
  <c r="AD519" i="37" s="1"/>
  <c r="W523" i="37"/>
  <c r="AC523" i="37" s="1"/>
  <c r="AD523" i="37" s="1"/>
  <c r="W527" i="37"/>
  <c r="AC527" i="37" s="1"/>
  <c r="AD527" i="37" s="1"/>
  <c r="AD526" i="37" s="1"/>
  <c r="W531" i="37"/>
  <c r="AC531" i="37" s="1"/>
  <c r="AD531" i="37" s="1"/>
  <c r="W535" i="37"/>
  <c r="AC535" i="37" s="1"/>
  <c r="AD535" i="37" s="1"/>
  <c r="W547" i="37"/>
  <c r="AC547" i="37" s="1"/>
  <c r="AD547" i="37" s="1"/>
  <c r="W86" i="37"/>
  <c r="AC86" i="37" s="1"/>
  <c r="W122" i="37"/>
  <c r="AC122" i="37" s="1"/>
  <c r="AD122" i="37" s="1"/>
  <c r="W133" i="37"/>
  <c r="AC133" i="37" s="1"/>
  <c r="W144" i="37"/>
  <c r="AC144" i="37" s="1"/>
  <c r="AD144" i="37" s="1"/>
  <c r="W155" i="37"/>
  <c r="AC155" i="37" s="1"/>
  <c r="AD155" i="37" s="1"/>
  <c r="W171" i="37"/>
  <c r="AC171" i="37" s="1"/>
  <c r="AD171" i="37" s="1"/>
  <c r="W206" i="37"/>
  <c r="AC206" i="37" s="1"/>
  <c r="AD206" i="37" s="1"/>
  <c r="W226" i="37"/>
  <c r="AC226" i="37" s="1"/>
  <c r="AD226" i="37" s="1"/>
  <c r="W242" i="37"/>
  <c r="AC242" i="37" s="1"/>
  <c r="AD242" i="37" s="1"/>
  <c r="W254" i="37"/>
  <c r="AC254" i="37" s="1"/>
  <c r="AD254" i="37" s="1"/>
  <c r="W262" i="37"/>
  <c r="AC262" i="37" s="1"/>
  <c r="AD262" i="37" s="1"/>
  <c r="W270" i="37"/>
  <c r="AC270" i="37" s="1"/>
  <c r="AD270" i="37" s="1"/>
  <c r="W289" i="37"/>
  <c r="AC289" i="37" s="1"/>
  <c r="AD289" i="37" s="1"/>
  <c r="W316" i="37"/>
  <c r="AC316" i="37" s="1"/>
  <c r="AD316" i="37" s="1"/>
  <c r="W320" i="37"/>
  <c r="AC320" i="37" s="1"/>
  <c r="W348" i="37"/>
  <c r="AC348" i="37" s="1"/>
  <c r="AD348" i="37" s="1"/>
  <c r="W356" i="37"/>
  <c r="AC356" i="37" s="1"/>
  <c r="AD356" i="37" s="1"/>
  <c r="W407" i="37"/>
  <c r="AC407" i="37" s="1"/>
  <c r="AD407" i="37" s="1"/>
  <c r="W422" i="37"/>
  <c r="AC422" i="37" s="1"/>
  <c r="AD422" i="37" s="1"/>
  <c r="W429" i="37"/>
  <c r="AC429" i="37" s="1"/>
  <c r="AD429" i="37" s="1"/>
  <c r="W445" i="37"/>
  <c r="AC445" i="37" s="1"/>
  <c r="AD445" i="37" s="1"/>
  <c r="W453" i="37"/>
  <c r="AC453" i="37" s="1"/>
  <c r="AD453" i="37" s="1"/>
  <c r="W476" i="37"/>
  <c r="AC476" i="37" s="1"/>
  <c r="AD476" i="37" s="1"/>
  <c r="W480" i="37"/>
  <c r="AC480" i="37" s="1"/>
  <c r="AD480" i="37" s="1"/>
  <c r="W70" i="37"/>
  <c r="AC70" i="37" s="1"/>
  <c r="AD70" i="37" s="1"/>
  <c r="W90" i="37"/>
  <c r="AC90" i="37" s="1"/>
  <c r="AD90" i="37" s="1"/>
  <c r="W148" i="37"/>
  <c r="AC148" i="37" s="1"/>
  <c r="AD148" i="37" s="1"/>
  <c r="W159" i="37"/>
  <c r="AC159" i="37" s="1"/>
  <c r="AD159" i="37" s="1"/>
  <c r="W175" i="37"/>
  <c r="AC175" i="37" s="1"/>
  <c r="AD175" i="37" s="1"/>
  <c r="W199" i="37"/>
  <c r="AC199" i="37" s="1"/>
  <c r="AD199" i="37" s="1"/>
  <c r="W202" i="37"/>
  <c r="AC202" i="37" s="1"/>
  <c r="AD202" i="37" s="1"/>
  <c r="W230" i="37"/>
  <c r="AC230" i="37" s="1"/>
  <c r="AD230" i="37" s="1"/>
  <c r="W258" i="37"/>
  <c r="AC258" i="37" s="1"/>
  <c r="AD258" i="37" s="1"/>
  <c r="W308" i="37"/>
  <c r="AC308" i="37" s="1"/>
  <c r="AD308" i="37" s="1"/>
  <c r="W344" i="37"/>
  <c r="AC344" i="37" s="1"/>
  <c r="AD344" i="37" s="1"/>
  <c r="W364" i="37"/>
  <c r="AC364" i="37" s="1"/>
  <c r="AD364" i="37" s="1"/>
  <c r="W368" i="37"/>
  <c r="AC368" i="37" s="1"/>
  <c r="W391" i="37"/>
  <c r="AC391" i="37" s="1"/>
  <c r="AD391" i="37" s="1"/>
  <c r="W433" i="37"/>
  <c r="AC433" i="37" s="1"/>
  <c r="AD433" i="37" s="1"/>
  <c r="W441" i="37"/>
  <c r="AC441" i="37" s="1"/>
  <c r="AD441" i="37" s="1"/>
  <c r="W492" i="37"/>
  <c r="AC492" i="37" s="1"/>
  <c r="AD492" i="37" s="1"/>
  <c r="W524" i="37"/>
  <c r="AC524" i="37" s="1"/>
  <c r="W129" i="37"/>
  <c r="AC129" i="37" s="1"/>
  <c r="AD129" i="37" s="1"/>
  <c r="W136" i="37"/>
  <c r="W152" i="37"/>
  <c r="AC152" i="37" s="1"/>
  <c r="AD152" i="37" s="1"/>
  <c r="W163" i="37"/>
  <c r="AC163" i="37" s="1"/>
  <c r="AD163" i="37" s="1"/>
  <c r="W179" i="37"/>
  <c r="AC179" i="37" s="1"/>
  <c r="AD179" i="37" s="1"/>
  <c r="W218" i="37"/>
  <c r="AC218" i="37" s="1"/>
  <c r="AD218" i="37" s="1"/>
  <c r="W234" i="37"/>
  <c r="AC234" i="37" s="1"/>
  <c r="AD234" i="37" s="1"/>
  <c r="W285" i="37"/>
  <c r="AC285" i="37" s="1"/>
  <c r="AD285" i="37" s="1"/>
  <c r="W312" i="37"/>
  <c r="AC312" i="37" s="1"/>
  <c r="AD312" i="37" s="1"/>
  <c r="W374" i="37"/>
  <c r="AC374" i="37" s="1"/>
  <c r="AD374" i="37" s="1"/>
  <c r="W449" i="37"/>
  <c r="AC449" i="37" s="1"/>
  <c r="AD449" i="37" s="1"/>
  <c r="W457" i="37"/>
  <c r="AC457" i="37" s="1"/>
  <c r="AD457" i="37" s="1"/>
  <c r="W469" i="37"/>
  <c r="AC469" i="37" s="1"/>
  <c r="W516" i="37"/>
  <c r="AC516" i="37" s="1"/>
  <c r="AD516" i="37" s="1"/>
  <c r="W552" i="37"/>
  <c r="AC552" i="37" s="1"/>
  <c r="AD552" i="37" s="1"/>
  <c r="W58" i="37"/>
  <c r="AC58" i="37" s="1"/>
  <c r="AD58" i="37" s="1"/>
  <c r="W66" i="37"/>
  <c r="AC66" i="37" s="1"/>
  <c r="W82" i="37"/>
  <c r="AC82" i="37" s="1"/>
  <c r="W118" i="37"/>
  <c r="AC118" i="37" s="1"/>
  <c r="AD118" i="37" s="1"/>
  <c r="W167" i="37"/>
  <c r="AC167" i="37" s="1"/>
  <c r="AD167" i="37" s="1"/>
  <c r="W183" i="37"/>
  <c r="AC183" i="37" s="1"/>
  <c r="AD183" i="37" s="1"/>
  <c r="W195" i="37"/>
  <c r="AC195" i="37" s="1"/>
  <c r="AD195" i="37" s="1"/>
  <c r="W222" i="37"/>
  <c r="AC222" i="37" s="1"/>
  <c r="AD222" i="37" s="1"/>
  <c r="W238" i="37"/>
  <c r="AC238" i="37" s="1"/>
  <c r="AD238" i="37" s="1"/>
  <c r="W461" i="37"/>
  <c r="AC461" i="37" s="1"/>
  <c r="AD461" i="37" s="1"/>
  <c r="W528" i="37"/>
  <c r="AC528" i="37" s="1"/>
  <c r="AD528" i="37" s="1"/>
  <c r="W15" i="37"/>
  <c r="W16" i="37"/>
  <c r="AC16" i="37" s="1"/>
  <c r="AD16" i="37" s="1"/>
  <c r="W20" i="37"/>
  <c r="AC20" i="37" s="1"/>
  <c r="AD20" i="37" s="1"/>
  <c r="W24" i="37"/>
  <c r="AC24" i="37" s="1"/>
  <c r="AD24" i="37" s="1"/>
  <c r="W28" i="37"/>
  <c r="AC28" i="37" s="1"/>
  <c r="AD28" i="37" s="1"/>
  <c r="W32" i="37"/>
  <c r="AC32" i="37" s="1"/>
  <c r="AD32" i="37" s="1"/>
  <c r="W36" i="37"/>
  <c r="AC36" i="37" s="1"/>
  <c r="W40" i="37"/>
  <c r="AC40" i="37" s="1"/>
  <c r="AD40" i="37" s="1"/>
  <c r="W44" i="37"/>
  <c r="AC44" i="37" s="1"/>
  <c r="AD44" i="37" s="1"/>
  <c r="W48" i="37"/>
  <c r="AC48" i="37" s="1"/>
  <c r="AD48" i="37" s="1"/>
  <c r="W17" i="37"/>
  <c r="AC17" i="37" s="1"/>
  <c r="AD17" i="37" s="1"/>
  <c r="W21" i="37"/>
  <c r="AC21" i="37" s="1"/>
  <c r="AD21" i="37" s="1"/>
  <c r="W25" i="37"/>
  <c r="AC25" i="37" s="1"/>
  <c r="AD25" i="37" s="1"/>
  <c r="W29" i="37"/>
  <c r="AC29" i="37" s="1"/>
  <c r="AD29" i="37" s="1"/>
  <c r="W33" i="37"/>
  <c r="AC33" i="37" s="1"/>
  <c r="AD33" i="37" s="1"/>
  <c r="W37" i="37"/>
  <c r="AC37" i="37" s="1"/>
  <c r="AD37" i="37" s="1"/>
  <c r="W41" i="37"/>
  <c r="AC41" i="37" s="1"/>
  <c r="AD41" i="37" s="1"/>
  <c r="W18" i="37"/>
  <c r="AC18" i="37" s="1"/>
  <c r="AD18" i="37" s="1"/>
  <c r="W22" i="37"/>
  <c r="AC22" i="37" s="1"/>
  <c r="AD22" i="37" s="1"/>
  <c r="W26" i="37"/>
  <c r="AC26" i="37" s="1"/>
  <c r="AD26" i="37" s="1"/>
  <c r="W30" i="37"/>
  <c r="AC30" i="37" s="1"/>
  <c r="AD30" i="37" s="1"/>
  <c r="W34" i="37"/>
  <c r="AC34" i="37" s="1"/>
  <c r="AD34" i="37" s="1"/>
  <c r="W38" i="37"/>
  <c r="AC38" i="37" s="1"/>
  <c r="AD38" i="37" s="1"/>
  <c r="W42" i="37"/>
  <c r="AC42" i="37" s="1"/>
  <c r="AD42" i="37" s="1"/>
  <c r="W19" i="37"/>
  <c r="AC19" i="37" s="1"/>
  <c r="AD19" i="37" s="1"/>
  <c r="W23" i="37"/>
  <c r="AC23" i="37" s="1"/>
  <c r="AD23" i="37" s="1"/>
  <c r="W27" i="37"/>
  <c r="AC27" i="37" s="1"/>
  <c r="AD27" i="37" s="1"/>
  <c r="W31" i="37"/>
  <c r="AC31" i="37" s="1"/>
  <c r="AD31" i="37" s="1"/>
  <c r="W35" i="37"/>
  <c r="AC35" i="37" s="1"/>
  <c r="W39" i="37"/>
  <c r="AC39" i="37" s="1"/>
  <c r="AD39" i="37" s="1"/>
  <c r="W43" i="37"/>
  <c r="AC43" i="37" s="1"/>
  <c r="AD43" i="37" s="1"/>
  <c r="W47" i="37"/>
  <c r="AC47" i="37" s="1"/>
  <c r="T17" i="37"/>
  <c r="T19" i="37"/>
  <c r="T21" i="37"/>
  <c r="T23" i="37"/>
  <c r="T25" i="37"/>
  <c r="T27" i="37"/>
  <c r="U17" i="37"/>
  <c r="U19" i="37"/>
  <c r="U21" i="37"/>
  <c r="U23" i="37"/>
  <c r="U25" i="37"/>
  <c r="U27" i="37"/>
  <c r="U28" i="37"/>
  <c r="U30" i="37"/>
  <c r="U32" i="37"/>
  <c r="U34" i="37"/>
  <c r="U36" i="37"/>
  <c r="U38" i="37"/>
  <c r="U40" i="37"/>
  <c r="U42" i="37"/>
  <c r="U44" i="37"/>
  <c r="T18" i="37"/>
  <c r="U20" i="37"/>
  <c r="T26" i="37"/>
  <c r="U33" i="37"/>
  <c r="T34" i="37"/>
  <c r="T35" i="37"/>
  <c r="U39" i="37"/>
  <c r="T40" i="37"/>
  <c r="T41" i="37"/>
  <c r="U104" i="37"/>
  <c r="T16" i="37"/>
  <c r="U18" i="37"/>
  <c r="T24" i="37"/>
  <c r="U26" i="37"/>
  <c r="T28" i="37"/>
  <c r="T29" i="37"/>
  <c r="U35" i="37"/>
  <c r="T36" i="37"/>
  <c r="T37" i="37"/>
  <c r="U41" i="37"/>
  <c r="T42" i="37"/>
  <c r="T43" i="37"/>
  <c r="U16" i="37"/>
  <c r="T22" i="37"/>
  <c r="U24" i="37"/>
  <c r="U29" i="37"/>
  <c r="T30" i="37"/>
  <c r="T31" i="37"/>
  <c r="U37" i="37"/>
  <c r="U43" i="37"/>
  <c r="T44" i="37"/>
  <c r="U31" i="37"/>
  <c r="T38" i="37"/>
  <c r="T33" i="37"/>
  <c r="T104" i="37"/>
  <c r="T20" i="37"/>
  <c r="T39" i="37"/>
  <c r="T32" i="37"/>
  <c r="T199" i="37"/>
  <c r="T216" i="37"/>
  <c r="T218" i="37"/>
  <c r="T222" i="37"/>
  <c r="T228" i="37"/>
  <c r="T230" i="37"/>
  <c r="T232" i="37"/>
  <c r="T234" i="37"/>
  <c r="T236" i="37"/>
  <c r="T238" i="37"/>
  <c r="T240" i="37"/>
  <c r="T242" i="37"/>
  <c r="T258" i="37"/>
  <c r="T314" i="37"/>
  <c r="T316" i="37"/>
  <c r="T324" i="37"/>
  <c r="U22" i="37"/>
  <c r="U193" i="37"/>
  <c r="U195" i="37"/>
  <c r="U199" i="37"/>
  <c r="U216" i="37"/>
  <c r="U218" i="37"/>
  <c r="U220" i="37"/>
  <c r="U222" i="37"/>
  <c r="U224" i="37"/>
  <c r="U226" i="37"/>
  <c r="U228" i="37"/>
  <c r="U230" i="37"/>
  <c r="U232" i="37"/>
  <c r="U234" i="37"/>
  <c r="U236" i="37"/>
  <c r="U238" i="37"/>
  <c r="U240" i="37"/>
  <c r="U242" i="37"/>
  <c r="U244" i="37"/>
  <c r="U258" i="37"/>
  <c r="U262" i="37"/>
  <c r="T198" i="37"/>
  <c r="T205" i="37"/>
  <c r="T315" i="37"/>
  <c r="T327" i="37"/>
  <c r="U324" i="37"/>
  <c r="T441" i="37"/>
  <c r="U368" i="37"/>
  <c r="U397" i="37"/>
  <c r="U441" i="37"/>
  <c r="U447" i="37"/>
  <c r="U455" i="37"/>
  <c r="U457" i="37"/>
  <c r="U459" i="37"/>
  <c r="U461" i="37"/>
  <c r="U198" i="37"/>
  <c r="U249" i="37"/>
  <c r="T369" i="37"/>
  <c r="T440" i="37"/>
  <c r="T444" i="37"/>
  <c r="T456" i="37"/>
  <c r="T458" i="37"/>
  <c r="T460" i="37"/>
  <c r="T462" i="37"/>
  <c r="U205" i="37"/>
  <c r="U444" i="37"/>
  <c r="U460" i="37"/>
  <c r="T542" i="37"/>
  <c r="T544" i="37"/>
  <c r="T548" i="37"/>
  <c r="U493" i="37"/>
  <c r="U525" i="37"/>
  <c r="U533" i="37"/>
  <c r="U535" i="37"/>
  <c r="U549" i="37"/>
  <c r="U450" i="37"/>
  <c r="U458" i="37"/>
  <c r="U524" i="37"/>
  <c r="U534" i="37"/>
  <c r="U542" i="37"/>
  <c r="U544" i="37"/>
  <c r="U548" i="37"/>
  <c r="U552" i="37"/>
  <c r="U190" i="37"/>
  <c r="U196" i="37"/>
  <c r="U314" i="37"/>
  <c r="U316" i="37"/>
  <c r="U462" i="37"/>
  <c r="U531" i="37"/>
  <c r="U539" i="37"/>
  <c r="U547" i="37"/>
  <c r="U327" i="37"/>
  <c r="U369" i="37"/>
  <c r="U440" i="37"/>
  <c r="U456" i="37"/>
  <c r="T525" i="37"/>
  <c r="T539" i="37"/>
  <c r="T547" i="37"/>
  <c r="U315" i="37"/>
  <c r="AB28" i="37"/>
  <c r="T15" i="37"/>
  <c r="U15" i="37"/>
  <c r="AB573" i="37" l="1"/>
  <c r="AC12" i="37"/>
  <c r="AD12" i="37" s="1"/>
  <c r="X12" i="37" s="1"/>
  <c r="X10" i="37"/>
  <c r="X7" i="37"/>
  <c r="X11" i="37"/>
  <c r="AD54" i="37"/>
  <c r="AD66" i="37"/>
  <c r="AD65" i="37" s="1"/>
  <c r="AD320" i="37"/>
  <c r="AD319" i="37" s="1"/>
  <c r="AD47" i="37"/>
  <c r="AD469" i="37"/>
  <c r="AD82" i="37"/>
  <c r="AD524" i="37"/>
  <c r="AB582" i="37"/>
  <c r="AB580" i="37"/>
  <c r="AD368" i="37"/>
  <c r="AD86" i="37"/>
  <c r="AC136" i="37"/>
  <c r="AD136" i="37" s="1"/>
  <c r="X136" i="37" s="1"/>
  <c r="AD440" i="37"/>
  <c r="AD439" i="37" s="1"/>
  <c r="AD363" i="37"/>
  <c r="AD237" i="37"/>
  <c r="AD229" i="37"/>
  <c r="AD221" i="37"/>
  <c r="AD117" i="37"/>
  <c r="AD459" i="37"/>
  <c r="AD314" i="37"/>
  <c r="AD313" i="37" s="1"/>
  <c r="AD88" i="37"/>
  <c r="AD80" i="37"/>
  <c r="AD79" i="37" s="1"/>
  <c r="AD72" i="37"/>
  <c r="AD71" i="37" s="1"/>
  <c r="AD239" i="37"/>
  <c r="AD231" i="37"/>
  <c r="AD223" i="37"/>
  <c r="AD215" i="37"/>
  <c r="AD75" i="37"/>
  <c r="AD74" i="37" s="1"/>
  <c r="AD63" i="37"/>
  <c r="AD62" i="37" s="1"/>
  <c r="AD36" i="37"/>
  <c r="AD35" i="37" s="1"/>
  <c r="AC15" i="37"/>
  <c r="AD15" i="37" s="1"/>
  <c r="X15" i="37" s="1"/>
  <c r="AD432" i="37"/>
  <c r="AD241" i="37"/>
  <c r="AD233" i="37"/>
  <c r="AD225" i="37"/>
  <c r="AD217" i="37"/>
  <c r="AD151" i="37"/>
  <c r="AD143" i="37"/>
  <c r="AD128" i="37"/>
  <c r="AD69" i="37"/>
  <c r="AD68" i="37" s="1"/>
  <c r="AD455" i="37"/>
  <c r="AD362" i="37"/>
  <c r="AD361" i="37" s="1"/>
  <c r="AD138" i="37"/>
  <c r="AD124" i="37"/>
  <c r="AD123" i="37" s="1"/>
  <c r="AD84" i="37"/>
  <c r="AD243" i="37"/>
  <c r="AD235" i="37"/>
  <c r="AD227" i="37"/>
  <c r="AD219" i="37"/>
  <c r="AD141" i="37"/>
  <c r="AD134" i="37"/>
  <c r="AD133" i="37" s="1"/>
  <c r="AD119" i="37"/>
  <c r="AD91" i="37"/>
  <c r="AD59" i="37"/>
  <c r="AD51" i="37"/>
  <c r="X16" i="37"/>
  <c r="AB587" i="37"/>
  <c r="AB589" i="37" s="1"/>
  <c r="AB594" i="37"/>
  <c r="AB596" i="37" s="1"/>
  <c r="X538" i="37"/>
  <c r="X547" i="37"/>
  <c r="AB29" i="37"/>
  <c r="X27" i="37"/>
  <c r="X26" i="37" l="1"/>
  <c r="X25" i="37"/>
  <c r="X24" i="37"/>
  <c r="X23" i="37"/>
  <c r="X22" i="37"/>
  <c r="X21" i="37"/>
  <c r="X20" i="37"/>
  <c r="X19" i="37"/>
  <c r="X18" i="37"/>
  <c r="AB30" i="37"/>
  <c r="X17" i="37"/>
  <c r="AB45" i="37"/>
  <c r="N46" i="37"/>
  <c r="N47" i="37"/>
  <c r="N48" i="37"/>
  <c r="N49" i="37"/>
  <c r="N50" i="37"/>
  <c r="N51" i="37"/>
  <c r="N52" i="37"/>
  <c r="N45" i="37"/>
  <c r="S52" i="37" l="1"/>
  <c r="T52" i="37" s="1"/>
  <c r="U52" i="37"/>
  <c r="S50" i="37"/>
  <c r="T50" i="37" s="1"/>
  <c r="U50" i="37"/>
  <c r="S45" i="37"/>
  <c r="U45" i="37"/>
  <c r="S48" i="37"/>
  <c r="T48" i="37" s="1"/>
  <c r="U48" i="37"/>
  <c r="S51" i="37"/>
  <c r="T51" i="37" s="1"/>
  <c r="U51" i="37"/>
  <c r="S47" i="37"/>
  <c r="T47" i="37" s="1"/>
  <c r="U47" i="37"/>
  <c r="S49" i="37"/>
  <c r="T49" i="37" s="1"/>
  <c r="U49" i="37"/>
  <c r="S46" i="37"/>
  <c r="T46" i="37" s="1"/>
  <c r="U46" i="37"/>
  <c r="AB31" i="37"/>
  <c r="AB602" i="37"/>
  <c r="T45" i="37" l="1"/>
  <c r="AB32" i="37"/>
  <c r="AB604" i="37"/>
  <c r="AB33" i="37" l="1"/>
  <c r="AB34" i="37" l="1"/>
  <c r="AB35" i="37" l="1"/>
  <c r="X509" i="37"/>
  <c r="X554" i="37"/>
  <c r="X550" i="37"/>
  <c r="X546" i="37"/>
  <c r="X502" i="37"/>
  <c r="X494" i="37"/>
  <c r="X475" i="37"/>
  <c r="X471" i="37"/>
  <c r="X427" i="37"/>
  <c r="X423" i="37"/>
  <c r="X419" i="37"/>
  <c r="X415" i="37"/>
  <c r="X412" i="37"/>
  <c r="X392" i="37"/>
  <c r="X360" i="37"/>
  <c r="X340" i="37"/>
  <c r="X336" i="37"/>
  <c r="X325" i="37"/>
  <c r="X303" i="37"/>
  <c r="X284" i="37"/>
  <c r="X281" i="37"/>
  <c r="X273" i="37"/>
  <c r="X269" i="37"/>
  <c r="X210" i="37"/>
  <c r="X505" i="37"/>
  <c r="X501" i="37"/>
  <c r="X497" i="37"/>
  <c r="X454" i="37"/>
  <c r="X437" i="37"/>
  <c r="X426" i="37"/>
  <c r="X418" i="37"/>
  <c r="X414" i="37"/>
  <c r="X403" i="37"/>
  <c r="X399" i="37"/>
  <c r="X395" i="37"/>
  <c r="X371" i="37"/>
  <c r="X339" i="37"/>
  <c r="X302" i="37"/>
  <c r="X295" i="37"/>
  <c r="X291" i="37"/>
  <c r="X541" i="37"/>
  <c r="X508" i="37"/>
  <c r="X504" i="37"/>
  <c r="X500" i="37"/>
  <c r="X496" i="37"/>
  <c r="X488" i="37"/>
  <c r="X484" i="37"/>
  <c r="X473" i="37"/>
  <c r="X465" i="37"/>
  <c r="X436" i="37"/>
  <c r="X425" i="37"/>
  <c r="X417" i="37"/>
  <c r="X398" i="37"/>
  <c r="X390" i="37"/>
  <c r="X386" i="37"/>
  <c r="X373" i="37"/>
  <c r="X346" i="37"/>
  <c r="X334" i="37"/>
  <c r="X301" i="37"/>
  <c r="X294" i="37"/>
  <c r="X290" i="37"/>
  <c r="X286" i="37"/>
  <c r="X283" i="37"/>
  <c r="X259" i="37"/>
  <c r="X212" i="37"/>
  <c r="X208" i="37"/>
  <c r="X197" i="37"/>
  <c r="X189" i="37"/>
  <c r="X553" i="37"/>
  <c r="X551" i="37"/>
  <c r="X540" i="37"/>
  <c r="X532" i="37"/>
  <c r="X507" i="37"/>
  <c r="X499" i="37"/>
  <c r="X495" i="37"/>
  <c r="X491" i="37"/>
  <c r="X479" i="37"/>
  <c r="X472" i="37"/>
  <c r="X468" i="37"/>
  <c r="X428" i="37"/>
  <c r="X424" i="37"/>
  <c r="X420" i="37"/>
  <c r="X416" i="37"/>
  <c r="X393" i="37"/>
  <c r="X349" i="37"/>
  <c r="X337" i="37"/>
  <c r="X326" i="37"/>
  <c r="X322" i="37"/>
  <c r="X304" i="37"/>
  <c r="X300" i="37"/>
  <c r="X297" i="37"/>
  <c r="X282" i="37"/>
  <c r="X266" i="37"/>
  <c r="X543" i="37"/>
  <c r="X394" i="37"/>
  <c r="X503" i="37"/>
  <c r="X483" i="37"/>
  <c r="X305" i="37"/>
  <c r="X443" i="37"/>
  <c r="X383" i="37"/>
  <c r="X204" i="37"/>
  <c r="X299" i="37"/>
  <c r="X265" i="37"/>
  <c r="X338" i="37"/>
  <c r="X335" i="37"/>
  <c r="X298" i="37"/>
  <c r="X264" i="37"/>
  <c r="X248" i="37"/>
  <c r="X555" i="37"/>
  <c r="X545" i="37"/>
  <c r="X536" i="37"/>
  <c r="X506" i="37"/>
  <c r="X387" i="37"/>
  <c r="X345" i="37"/>
  <c r="X280" i="37"/>
  <c r="X274" i="37"/>
  <c r="X203" i="37"/>
  <c r="X400" i="37"/>
  <c r="X396" i="37"/>
  <c r="X477" i="37" l="1"/>
  <c r="AB36" i="37"/>
  <c r="X410" i="37"/>
  <c r="X267" i="37"/>
  <c r="X323" i="37"/>
  <c r="X381" i="37"/>
  <c r="X317" i="37"/>
  <c r="X375" i="37"/>
  <c r="X331" i="37"/>
  <c r="X379" i="37"/>
  <c r="X328" i="37"/>
  <c r="X377" i="37"/>
  <c r="X357" i="37"/>
  <c r="X342" i="37"/>
  <c r="AB37" i="37" l="1"/>
  <c r="N54" i="37"/>
  <c r="N55" i="37"/>
  <c r="N56" i="37"/>
  <c r="N57" i="37"/>
  <c r="N58" i="37"/>
  <c r="N59" i="37"/>
  <c r="N60" i="37"/>
  <c r="N61" i="37"/>
  <c r="N62" i="37"/>
  <c r="N63" i="37"/>
  <c r="N64" i="37"/>
  <c r="N65" i="37"/>
  <c r="N66" i="37"/>
  <c r="N67" i="37"/>
  <c r="N68" i="37"/>
  <c r="N69" i="37"/>
  <c r="N70" i="37"/>
  <c r="N71" i="37"/>
  <c r="N72" i="37"/>
  <c r="N73" i="37"/>
  <c r="N74" i="37"/>
  <c r="N75" i="37"/>
  <c r="N76" i="37"/>
  <c r="N77" i="37"/>
  <c r="N78" i="37"/>
  <c r="N79" i="37"/>
  <c r="N80" i="37"/>
  <c r="N81" i="37"/>
  <c r="N82" i="37"/>
  <c r="N83" i="37"/>
  <c r="N84" i="37"/>
  <c r="N85" i="37"/>
  <c r="N86" i="37"/>
  <c r="N87" i="37"/>
  <c r="N88" i="37"/>
  <c r="N89" i="37"/>
  <c r="N90" i="37"/>
  <c r="N91" i="37"/>
  <c r="N92" i="37"/>
  <c r="N93" i="37"/>
  <c r="N94" i="37"/>
  <c r="N95" i="37"/>
  <c r="N96" i="37"/>
  <c r="N97" i="37"/>
  <c r="N98" i="37"/>
  <c r="N99" i="37"/>
  <c r="N100" i="37"/>
  <c r="N101" i="37"/>
  <c r="N105" i="37"/>
  <c r="N106" i="37"/>
  <c r="N107" i="37"/>
  <c r="N108" i="37"/>
  <c r="N109" i="37"/>
  <c r="N110" i="37"/>
  <c r="N111" i="37"/>
  <c r="N112" i="37"/>
  <c r="N113" i="37"/>
  <c r="N114" i="37"/>
  <c r="N115" i="37"/>
  <c r="N116" i="37"/>
  <c r="N117" i="37"/>
  <c r="N118" i="37"/>
  <c r="N119" i="37"/>
  <c r="N120" i="37"/>
  <c r="N121" i="37"/>
  <c r="N122" i="37"/>
  <c r="N123" i="37"/>
  <c r="N124" i="37"/>
  <c r="N125" i="37"/>
  <c r="N126" i="37"/>
  <c r="N127" i="37"/>
  <c r="N128" i="37"/>
  <c r="N129" i="37"/>
  <c r="N130" i="37"/>
  <c r="N131" i="37"/>
  <c r="N132" i="37"/>
  <c r="N133" i="37"/>
  <c r="N134" i="37"/>
  <c r="N135" i="37"/>
  <c r="N136" i="37"/>
  <c r="N137" i="37"/>
  <c r="N138" i="37"/>
  <c r="N139" i="37"/>
  <c r="N140" i="37"/>
  <c r="N141" i="37"/>
  <c r="N142" i="37"/>
  <c r="N143" i="37"/>
  <c r="N144" i="37"/>
  <c r="N145" i="37"/>
  <c r="N146" i="37"/>
  <c r="N147" i="37"/>
  <c r="N148" i="37"/>
  <c r="N149" i="37"/>
  <c r="N150" i="37"/>
  <c r="N151" i="37"/>
  <c r="N152" i="37"/>
  <c r="N153" i="37"/>
  <c r="N154" i="37"/>
  <c r="N155" i="37"/>
  <c r="N156" i="37"/>
  <c r="N157" i="37"/>
  <c r="N158" i="37"/>
  <c r="N159" i="37"/>
  <c r="N160" i="37"/>
  <c r="N161" i="37"/>
  <c r="N53" i="37"/>
  <c r="L103" i="37"/>
  <c r="M103" i="37" s="1"/>
  <c r="M102" i="37"/>
  <c r="S149" i="37" l="1"/>
  <c r="T149" i="37" s="1"/>
  <c r="U149" i="37"/>
  <c r="S143" i="37"/>
  <c r="T143" i="37" s="1"/>
  <c r="U143" i="37"/>
  <c r="S141" i="37"/>
  <c r="T141" i="37" s="1"/>
  <c r="U141" i="37"/>
  <c r="S119" i="37"/>
  <c r="T119" i="37" s="1"/>
  <c r="U119" i="37"/>
  <c r="S90" i="37"/>
  <c r="T90" i="37" s="1"/>
  <c r="U90" i="37"/>
  <c r="S120" i="37"/>
  <c r="T120" i="37" s="1"/>
  <c r="U120" i="37"/>
  <c r="S160" i="37"/>
  <c r="T160" i="37" s="1"/>
  <c r="U160" i="37"/>
  <c r="S145" i="37"/>
  <c r="T145" i="37" s="1"/>
  <c r="U145" i="37"/>
  <c r="S134" i="37"/>
  <c r="T134" i="37" s="1"/>
  <c r="U134" i="37"/>
  <c r="S130" i="37"/>
  <c r="T130" i="37" s="1"/>
  <c r="U130" i="37"/>
  <c r="S111" i="37"/>
  <c r="T111" i="37" s="1"/>
  <c r="U111" i="37"/>
  <c r="S100" i="37"/>
  <c r="T100" i="37" s="1"/>
  <c r="U100" i="37"/>
  <c r="S92" i="37"/>
  <c r="T92" i="37" s="1"/>
  <c r="U92" i="37"/>
  <c r="S84" i="37"/>
  <c r="T84" i="37" s="1"/>
  <c r="U84" i="37"/>
  <c r="S76" i="37"/>
  <c r="T76" i="37" s="1"/>
  <c r="U76" i="37"/>
  <c r="S68" i="37"/>
  <c r="T68" i="37" s="1"/>
  <c r="U68" i="37"/>
  <c r="S60" i="37"/>
  <c r="T60" i="37" s="1"/>
  <c r="U60" i="37"/>
  <c r="S159" i="37"/>
  <c r="T159" i="37" s="1"/>
  <c r="U159" i="37"/>
  <c r="S152" i="37"/>
  <c r="T152" i="37" s="1"/>
  <c r="U152" i="37"/>
  <c r="S144" i="37"/>
  <c r="T144" i="37" s="1"/>
  <c r="U144" i="37"/>
  <c r="S122" i="37"/>
  <c r="T122" i="37" s="1"/>
  <c r="U122" i="37"/>
  <c r="S114" i="37"/>
  <c r="T114" i="37" s="1"/>
  <c r="U114" i="37"/>
  <c r="S106" i="37"/>
  <c r="T106" i="37" s="1"/>
  <c r="U106" i="37"/>
  <c r="S91" i="37"/>
  <c r="T91" i="37" s="1"/>
  <c r="U91" i="37"/>
  <c r="S139" i="37"/>
  <c r="T139" i="37" s="1"/>
  <c r="U139" i="37"/>
  <c r="S156" i="37"/>
  <c r="T156" i="37" s="1"/>
  <c r="U156" i="37"/>
  <c r="S153" i="37"/>
  <c r="T153" i="37" s="1"/>
  <c r="U153" i="37"/>
  <c r="S137" i="37"/>
  <c r="T137" i="37" s="1"/>
  <c r="U137" i="37"/>
  <c r="S126" i="37"/>
  <c r="T126" i="37" s="1"/>
  <c r="U126" i="37"/>
  <c r="S123" i="37"/>
  <c r="T123" i="37" s="1"/>
  <c r="U123" i="37"/>
  <c r="S115" i="37"/>
  <c r="T115" i="37" s="1"/>
  <c r="U115" i="37"/>
  <c r="S107" i="37"/>
  <c r="T107" i="37" s="1"/>
  <c r="U107" i="37"/>
  <c r="S96" i="37"/>
  <c r="T96" i="37" s="1"/>
  <c r="U96" i="37"/>
  <c r="S88" i="37"/>
  <c r="T88" i="37" s="1"/>
  <c r="U88" i="37"/>
  <c r="S80" i="37"/>
  <c r="T80" i="37" s="1"/>
  <c r="U80" i="37"/>
  <c r="S72" i="37"/>
  <c r="T72" i="37" s="1"/>
  <c r="U72" i="37"/>
  <c r="S64" i="37"/>
  <c r="T64" i="37" s="1"/>
  <c r="U64" i="37"/>
  <c r="S56" i="37"/>
  <c r="T56" i="37" s="1"/>
  <c r="U56" i="37"/>
  <c r="S155" i="37"/>
  <c r="T155" i="37" s="1"/>
  <c r="U155" i="37"/>
  <c r="S148" i="37"/>
  <c r="T148" i="37" s="1"/>
  <c r="U148" i="37"/>
  <c r="S140" i="37"/>
  <c r="T140" i="37" s="1"/>
  <c r="U140" i="37"/>
  <c r="S136" i="37"/>
  <c r="T136" i="37" s="1"/>
  <c r="U136" i="37"/>
  <c r="S133" i="37"/>
  <c r="T133" i="37" s="1"/>
  <c r="U133" i="37"/>
  <c r="S129" i="37"/>
  <c r="T129" i="37" s="1"/>
  <c r="U129" i="37"/>
  <c r="S118" i="37"/>
  <c r="T118" i="37" s="1"/>
  <c r="U118" i="37"/>
  <c r="S110" i="37"/>
  <c r="T110" i="37" s="1"/>
  <c r="U110" i="37"/>
  <c r="S99" i="37"/>
  <c r="T99" i="37" s="1"/>
  <c r="U99" i="37"/>
  <c r="S95" i="37"/>
  <c r="T95" i="37" s="1"/>
  <c r="U95" i="37"/>
  <c r="S87" i="37"/>
  <c r="T87" i="37" s="1"/>
  <c r="U87" i="37"/>
  <c r="S83" i="37"/>
  <c r="T83" i="37" s="1"/>
  <c r="U83" i="37"/>
  <c r="S79" i="37"/>
  <c r="T79" i="37" s="1"/>
  <c r="U79" i="37"/>
  <c r="S75" i="37"/>
  <c r="T75" i="37" s="1"/>
  <c r="U75" i="37"/>
  <c r="S71" i="37"/>
  <c r="T71" i="37" s="1"/>
  <c r="U71" i="37"/>
  <c r="S67" i="37"/>
  <c r="T67" i="37" s="1"/>
  <c r="U67" i="37"/>
  <c r="S63" i="37"/>
  <c r="T63" i="37" s="1"/>
  <c r="U63" i="37"/>
  <c r="S59" i="37"/>
  <c r="T59" i="37" s="1"/>
  <c r="U59" i="37"/>
  <c r="S55" i="37"/>
  <c r="T55" i="37" s="1"/>
  <c r="U55" i="37"/>
  <c r="S53" i="37"/>
  <c r="U53" i="37"/>
  <c r="S158" i="37"/>
  <c r="T158" i="37" s="1"/>
  <c r="U158" i="37"/>
  <c r="S151" i="37"/>
  <c r="T151" i="37" s="1"/>
  <c r="U151" i="37"/>
  <c r="S147" i="37"/>
  <c r="T147" i="37" s="1"/>
  <c r="U147" i="37"/>
  <c r="S131" i="37"/>
  <c r="T131" i="37" s="1"/>
  <c r="U131" i="37"/>
  <c r="S128" i="37"/>
  <c r="T128" i="37" s="1"/>
  <c r="U128" i="37"/>
  <c r="S125" i="37"/>
  <c r="T125" i="37" s="1"/>
  <c r="U125" i="37"/>
  <c r="S121" i="37"/>
  <c r="T121" i="37" s="1"/>
  <c r="U121" i="37"/>
  <c r="S117" i="37"/>
  <c r="T117" i="37" s="1"/>
  <c r="U117" i="37"/>
  <c r="S113" i="37"/>
  <c r="T113" i="37" s="1"/>
  <c r="U113" i="37"/>
  <c r="S109" i="37"/>
  <c r="T109" i="37" s="1"/>
  <c r="U109" i="37"/>
  <c r="S105" i="37"/>
  <c r="T105" i="37" s="1"/>
  <c r="U105" i="37"/>
  <c r="S98" i="37"/>
  <c r="T98" i="37" s="1"/>
  <c r="U98" i="37"/>
  <c r="S94" i="37"/>
  <c r="T94" i="37" s="1"/>
  <c r="U94" i="37"/>
  <c r="S86" i="37"/>
  <c r="T86" i="37" s="1"/>
  <c r="U86" i="37"/>
  <c r="S82" i="37"/>
  <c r="T82" i="37" s="1"/>
  <c r="U82" i="37"/>
  <c r="S78" i="37"/>
  <c r="T78" i="37" s="1"/>
  <c r="U78" i="37"/>
  <c r="S74" i="37"/>
  <c r="T74" i="37" s="1"/>
  <c r="U74" i="37"/>
  <c r="S70" i="37"/>
  <c r="T70" i="37" s="1"/>
  <c r="U70" i="37"/>
  <c r="S66" i="37"/>
  <c r="T66" i="37" s="1"/>
  <c r="U66" i="37"/>
  <c r="S62" i="37"/>
  <c r="T62" i="37" s="1"/>
  <c r="U62" i="37"/>
  <c r="S58" i="37"/>
  <c r="T58" i="37" s="1"/>
  <c r="U58" i="37"/>
  <c r="S161" i="37"/>
  <c r="T161" i="37" s="1"/>
  <c r="U161" i="37"/>
  <c r="S157" i="37"/>
  <c r="T157" i="37" s="1"/>
  <c r="U157" i="37"/>
  <c r="S154" i="37"/>
  <c r="T154" i="37" s="1"/>
  <c r="U154" i="37"/>
  <c r="S150" i="37"/>
  <c r="T150" i="37" s="1"/>
  <c r="U150" i="37"/>
  <c r="S146" i="37"/>
  <c r="T146" i="37" s="1"/>
  <c r="U146" i="37"/>
  <c r="S142" i="37"/>
  <c r="T142" i="37" s="1"/>
  <c r="U142" i="37"/>
  <c r="S138" i="37"/>
  <c r="T138" i="37" s="1"/>
  <c r="U138" i="37"/>
  <c r="S135" i="37"/>
  <c r="T135" i="37" s="1"/>
  <c r="U135" i="37"/>
  <c r="S132" i="37"/>
  <c r="T132" i="37" s="1"/>
  <c r="U132" i="37"/>
  <c r="S127" i="37"/>
  <c r="T127" i="37" s="1"/>
  <c r="U127" i="37"/>
  <c r="S124" i="37"/>
  <c r="T124" i="37" s="1"/>
  <c r="U124" i="37"/>
  <c r="S116" i="37"/>
  <c r="T116" i="37" s="1"/>
  <c r="U116" i="37"/>
  <c r="S112" i="37"/>
  <c r="T112" i="37" s="1"/>
  <c r="U112" i="37"/>
  <c r="S108" i="37"/>
  <c r="T108" i="37" s="1"/>
  <c r="U108" i="37"/>
  <c r="S101" i="37"/>
  <c r="T101" i="37" s="1"/>
  <c r="U101" i="37"/>
  <c r="S97" i="37"/>
  <c r="T97" i="37" s="1"/>
  <c r="U97" i="37"/>
  <c r="S93" i="37"/>
  <c r="T93" i="37" s="1"/>
  <c r="U93" i="37"/>
  <c r="S89" i="37"/>
  <c r="T89" i="37" s="1"/>
  <c r="U89" i="37"/>
  <c r="S85" i="37"/>
  <c r="T85" i="37" s="1"/>
  <c r="U85" i="37"/>
  <c r="S81" i="37"/>
  <c r="T81" i="37" s="1"/>
  <c r="U81" i="37"/>
  <c r="S77" i="37"/>
  <c r="T77" i="37" s="1"/>
  <c r="U77" i="37"/>
  <c r="S73" i="37"/>
  <c r="T73" i="37" s="1"/>
  <c r="U73" i="37"/>
  <c r="S69" i="37"/>
  <c r="T69" i="37" s="1"/>
  <c r="U69" i="37"/>
  <c r="S65" i="37"/>
  <c r="T65" i="37" s="1"/>
  <c r="U65" i="37"/>
  <c r="S61" i="37"/>
  <c r="T61" i="37" s="1"/>
  <c r="U61" i="37"/>
  <c r="S57" i="37"/>
  <c r="T57" i="37" s="1"/>
  <c r="U57" i="37"/>
  <c r="S54" i="37"/>
  <c r="T54" i="37" s="1"/>
  <c r="U54" i="37"/>
  <c r="AB38" i="37"/>
  <c r="N102" i="37"/>
  <c r="S102" i="37" s="1"/>
  <c r="T102" i="37" s="1"/>
  <c r="L104" i="37"/>
  <c r="N104" i="37" s="1"/>
  <c r="S104" i="37" s="1"/>
  <c r="N103" i="37"/>
  <c r="S103" i="37" s="1"/>
  <c r="T103" i="37" s="1"/>
  <c r="T53" i="37" l="1"/>
  <c r="U103" i="37"/>
  <c r="U102" i="37"/>
  <c r="AB39" i="37"/>
  <c r="AB609" i="37"/>
  <c r="AB40" i="37" l="1"/>
  <c r="AB611" i="37"/>
  <c r="AB41" i="37" l="1"/>
  <c r="AB42" i="37" l="1"/>
  <c r="AB44" i="37" l="1"/>
  <c r="AB43" i="37"/>
  <c r="N162" i="37"/>
  <c r="N163" i="37"/>
  <c r="N164" i="37"/>
  <c r="N165" i="37"/>
  <c r="N166" i="37"/>
  <c r="N167" i="37"/>
  <c r="N168" i="37"/>
  <c r="N169" i="37"/>
  <c r="N170" i="37"/>
  <c r="N171" i="37"/>
  <c r="N172" i="37"/>
  <c r="N173" i="37"/>
  <c r="N174" i="37"/>
  <c r="N175" i="37"/>
  <c r="N176" i="37"/>
  <c r="N177" i="37"/>
  <c r="N178" i="37"/>
  <c r="N179" i="37"/>
  <c r="N180" i="37"/>
  <c r="N181" i="37"/>
  <c r="N182" i="37"/>
  <c r="N183" i="37"/>
  <c r="N184" i="37"/>
  <c r="N185" i="37"/>
  <c r="N186" i="37"/>
  <c r="N187" i="37"/>
  <c r="N188" i="37"/>
  <c r="N189" i="37"/>
  <c r="N190" i="37"/>
  <c r="S190" i="37" s="1"/>
  <c r="T190" i="37" s="1"/>
  <c r="N191" i="37"/>
  <c r="N192" i="37"/>
  <c r="N193" i="37"/>
  <c r="S193" i="37" s="1"/>
  <c r="T193" i="37" s="1"/>
  <c r="N194" i="37"/>
  <c r="N195" i="37"/>
  <c r="S195" i="37" s="1"/>
  <c r="T195" i="37" s="1"/>
  <c r="N196" i="37"/>
  <c r="S196" i="37" s="1"/>
  <c r="T196" i="37" s="1"/>
  <c r="N348" i="37"/>
  <c r="N349" i="37"/>
  <c r="N350" i="37"/>
  <c r="N351" i="37"/>
  <c r="N352" i="37"/>
  <c r="N353" i="37"/>
  <c r="N354" i="37"/>
  <c r="N355" i="37"/>
  <c r="N356" i="37"/>
  <c r="N357" i="37"/>
  <c r="N358" i="37"/>
  <c r="N359" i="37"/>
  <c r="N360" i="37"/>
  <c r="N361" i="37"/>
  <c r="N362" i="37"/>
  <c r="N363" i="37"/>
  <c r="N364" i="37"/>
  <c r="N365" i="37"/>
  <c r="N366" i="37"/>
  <c r="N367" i="37"/>
  <c r="N368" i="37"/>
  <c r="S368" i="37" s="1"/>
  <c r="T368" i="37" s="1"/>
  <c r="N370" i="37"/>
  <c r="N371" i="37"/>
  <c r="N372" i="37"/>
  <c r="N373" i="37"/>
  <c r="N374" i="37"/>
  <c r="N375" i="37"/>
  <c r="N376" i="37"/>
  <c r="N377" i="37"/>
  <c r="N378" i="37"/>
  <c r="N379" i="37"/>
  <c r="N380" i="37"/>
  <c r="N381" i="37"/>
  <c r="N382" i="37"/>
  <c r="N341" i="37"/>
  <c r="N342" i="37"/>
  <c r="N343" i="37"/>
  <c r="N344" i="37"/>
  <c r="N345" i="37"/>
  <c r="N346" i="37"/>
  <c r="N347" i="37"/>
  <c r="N466" i="37"/>
  <c r="N467" i="37"/>
  <c r="N468" i="37"/>
  <c r="N469" i="37"/>
  <c r="N470" i="37"/>
  <c r="N471" i="37"/>
  <c r="N472" i="37"/>
  <c r="N473" i="37"/>
  <c r="N474" i="37"/>
  <c r="N475" i="37"/>
  <c r="N476" i="37"/>
  <c r="N477" i="37"/>
  <c r="N478" i="37"/>
  <c r="N479" i="37"/>
  <c r="N480" i="37"/>
  <c r="N481" i="37"/>
  <c r="N482" i="37"/>
  <c r="N483" i="37"/>
  <c r="N484" i="37"/>
  <c r="N485" i="37"/>
  <c r="N486" i="37"/>
  <c r="N487" i="37"/>
  <c r="N488" i="37"/>
  <c r="N489" i="37"/>
  <c r="N490" i="37"/>
  <c r="N491" i="37"/>
  <c r="N492" i="37"/>
  <c r="N493" i="37"/>
  <c r="S493" i="37" s="1"/>
  <c r="T493" i="37" s="1"/>
  <c r="N494" i="37"/>
  <c r="N495" i="37"/>
  <c r="N496" i="37"/>
  <c r="N497" i="37"/>
  <c r="N498" i="37"/>
  <c r="N499" i="37"/>
  <c r="N500" i="37"/>
  <c r="N501" i="37"/>
  <c r="N502" i="37"/>
  <c r="N503" i="37"/>
  <c r="N504" i="37"/>
  <c r="N505" i="37"/>
  <c r="N506" i="37"/>
  <c r="N507" i="37"/>
  <c r="N508" i="37"/>
  <c r="N509" i="37"/>
  <c r="N510" i="37"/>
  <c r="N511" i="37"/>
  <c r="N512" i="37"/>
  <c r="N513" i="37"/>
  <c r="N514" i="37"/>
  <c r="N515" i="37"/>
  <c r="N516" i="37"/>
  <c r="N517" i="37"/>
  <c r="N518" i="37"/>
  <c r="N519" i="37"/>
  <c r="N520" i="37"/>
  <c r="N521" i="37"/>
  <c r="N522" i="37"/>
  <c r="N523" i="37"/>
  <c r="N524" i="37"/>
  <c r="S524" i="37" s="1"/>
  <c r="T524" i="37" s="1"/>
  <c r="N526" i="37"/>
  <c r="N527" i="37"/>
  <c r="N528" i="37"/>
  <c r="N529" i="37"/>
  <c r="N530" i="37"/>
  <c r="N531" i="37"/>
  <c r="S531" i="37" s="1"/>
  <c r="T531" i="37" s="1"/>
  <c r="N532" i="37"/>
  <c r="N533" i="37"/>
  <c r="S533" i="37" s="1"/>
  <c r="T533" i="37" s="1"/>
  <c r="N534" i="37"/>
  <c r="S534" i="37" s="1"/>
  <c r="T534" i="37" s="1"/>
  <c r="N535" i="37"/>
  <c r="S535" i="37" s="1"/>
  <c r="T535" i="37" s="1"/>
  <c r="N536" i="37"/>
  <c r="N537" i="37"/>
  <c r="N538" i="37"/>
  <c r="N540" i="37"/>
  <c r="N541" i="37"/>
  <c r="N543" i="37"/>
  <c r="N545" i="37"/>
  <c r="N546" i="37"/>
  <c r="N549" i="37"/>
  <c r="S549" i="37" s="1"/>
  <c r="T549" i="37" s="1"/>
  <c r="N550" i="37"/>
  <c r="N551" i="37"/>
  <c r="N552" i="37"/>
  <c r="S552" i="37" s="1"/>
  <c r="T552" i="37" s="1"/>
  <c r="N553" i="37"/>
  <c r="N554" i="37"/>
  <c r="N555" i="37"/>
  <c r="N257" i="37"/>
  <c r="N256" i="37"/>
  <c r="N255" i="37"/>
  <c r="N254" i="37"/>
  <c r="N253" i="37"/>
  <c r="N252" i="37"/>
  <c r="N251" i="37"/>
  <c r="N250" i="37"/>
  <c r="N249" i="37"/>
  <c r="S249" i="37" s="1"/>
  <c r="T249" i="37" s="1"/>
  <c r="N248" i="37"/>
  <c r="N247" i="37"/>
  <c r="N246" i="37"/>
  <c r="N245" i="37"/>
  <c r="N244" i="37"/>
  <c r="S244" i="37" s="1"/>
  <c r="T244" i="37" s="1"/>
  <c r="N243" i="37"/>
  <c r="N241" i="37"/>
  <c r="N239" i="37"/>
  <c r="N237" i="37"/>
  <c r="N235" i="37"/>
  <c r="N233" i="37"/>
  <c r="N231" i="37"/>
  <c r="N229" i="37"/>
  <c r="N227" i="37"/>
  <c r="N226" i="37"/>
  <c r="S226" i="37" s="1"/>
  <c r="T226" i="37" s="1"/>
  <c r="N225" i="37"/>
  <c r="N224" i="37"/>
  <c r="S224" i="37" s="1"/>
  <c r="T224" i="37" s="1"/>
  <c r="N223" i="37"/>
  <c r="N221" i="37"/>
  <c r="N220" i="37"/>
  <c r="S220" i="37" s="1"/>
  <c r="T220" i="37" s="1"/>
  <c r="N219" i="37"/>
  <c r="N217" i="37"/>
  <c r="N215" i="37"/>
  <c r="N214" i="37"/>
  <c r="N213" i="37"/>
  <c r="N212" i="37"/>
  <c r="N211" i="37"/>
  <c r="N210" i="37"/>
  <c r="N209" i="37"/>
  <c r="N208" i="37"/>
  <c r="N207" i="37"/>
  <c r="N206" i="37"/>
  <c r="N205" i="37"/>
  <c r="S205" i="37" s="1"/>
  <c r="N204" i="37"/>
  <c r="N203" i="37"/>
  <c r="N202" i="37"/>
  <c r="N201" i="37"/>
  <c r="N200" i="37"/>
  <c r="N199" i="37"/>
  <c r="S199" i="37" s="1"/>
  <c r="N198" i="37"/>
  <c r="S198" i="37" s="1"/>
  <c r="N197" i="37"/>
  <c r="N465" i="37"/>
  <c r="N464" i="37"/>
  <c r="N463" i="37"/>
  <c r="N461" i="37"/>
  <c r="S461" i="37" s="1"/>
  <c r="T461" i="37" s="1"/>
  <c r="N459" i="37"/>
  <c r="S459" i="37" s="1"/>
  <c r="T459" i="37" s="1"/>
  <c r="N457" i="37"/>
  <c r="S457" i="37" s="1"/>
  <c r="T457" i="37" s="1"/>
  <c r="N455" i="37"/>
  <c r="S455" i="37" s="1"/>
  <c r="T455" i="37" s="1"/>
  <c r="N454" i="37"/>
  <c r="N453" i="37"/>
  <c r="N452" i="37"/>
  <c r="N451" i="37"/>
  <c r="N450" i="37"/>
  <c r="S450" i="37" s="1"/>
  <c r="T450" i="37" s="1"/>
  <c r="N449" i="37"/>
  <c r="N448" i="37"/>
  <c r="N447" i="37"/>
  <c r="S447" i="37" s="1"/>
  <c r="T447" i="37" s="1"/>
  <c r="N446" i="37"/>
  <c r="N445" i="37"/>
  <c r="N443" i="37"/>
  <c r="N442" i="37"/>
  <c r="N439" i="37"/>
  <c r="N438" i="37"/>
  <c r="N437" i="37"/>
  <c r="N436" i="37"/>
  <c r="N435" i="37"/>
  <c r="N434" i="37"/>
  <c r="N433" i="37"/>
  <c r="N432" i="37"/>
  <c r="N431" i="37"/>
  <c r="N430" i="37"/>
  <c r="N429" i="37"/>
  <c r="N428" i="37"/>
  <c r="N427" i="37"/>
  <c r="N426" i="37"/>
  <c r="N425" i="37"/>
  <c r="N424" i="37"/>
  <c r="N423" i="37"/>
  <c r="N422" i="37"/>
  <c r="N421" i="37"/>
  <c r="N420" i="37"/>
  <c r="N419" i="37"/>
  <c r="N418" i="37"/>
  <c r="N417" i="37"/>
  <c r="N416" i="37"/>
  <c r="N415" i="37"/>
  <c r="N414" i="37"/>
  <c r="N413" i="37"/>
  <c r="N412" i="37"/>
  <c r="N411" i="37"/>
  <c r="N410" i="37"/>
  <c r="N409" i="37"/>
  <c r="N408" i="37"/>
  <c r="N407" i="37"/>
  <c r="N406" i="37"/>
  <c r="N405" i="37"/>
  <c r="N404" i="37"/>
  <c r="N403" i="37"/>
  <c r="N402" i="37"/>
  <c r="N401" i="37"/>
  <c r="N400" i="37"/>
  <c r="N399" i="37"/>
  <c r="N398" i="37"/>
  <c r="N397" i="37"/>
  <c r="S397" i="37" s="1"/>
  <c r="T397" i="37" s="1"/>
  <c r="N396" i="37"/>
  <c r="N395" i="37"/>
  <c r="N394" i="37"/>
  <c r="N393" i="37"/>
  <c r="N392" i="37"/>
  <c r="N391" i="37"/>
  <c r="N390" i="37"/>
  <c r="N389" i="37"/>
  <c r="N388" i="37"/>
  <c r="N387" i="37"/>
  <c r="N386" i="37"/>
  <c r="N384" i="37"/>
  <c r="N383" i="37"/>
  <c r="N340" i="37"/>
  <c r="N339" i="37"/>
  <c r="N338" i="37"/>
  <c r="N337" i="37"/>
  <c r="N336" i="37"/>
  <c r="N335" i="37"/>
  <c r="N334" i="37"/>
  <c r="N333" i="37"/>
  <c r="N332" i="37"/>
  <c r="N331" i="37"/>
  <c r="N330" i="37"/>
  <c r="N329" i="37"/>
  <c r="N328" i="37"/>
  <c r="N326" i="37"/>
  <c r="N325" i="37"/>
  <c r="N323" i="37"/>
  <c r="N322" i="37"/>
  <c r="N321" i="37"/>
  <c r="N320" i="37"/>
  <c r="N319" i="37"/>
  <c r="N318" i="37"/>
  <c r="N317" i="37"/>
  <c r="N316" i="37"/>
  <c r="S316" i="37" s="1"/>
  <c r="N313" i="37"/>
  <c r="N312" i="37"/>
  <c r="N311" i="37"/>
  <c r="N310" i="37"/>
  <c r="N309" i="37"/>
  <c r="N308" i="37"/>
  <c r="N307" i="37"/>
  <c r="N306" i="37"/>
  <c r="N305" i="37"/>
  <c r="N304" i="37"/>
  <c r="N303" i="37"/>
  <c r="N302" i="37"/>
  <c r="N301" i="37"/>
  <c r="N300" i="37"/>
  <c r="N299" i="37"/>
  <c r="N298" i="37"/>
  <c r="N297" i="37"/>
  <c r="N296" i="37"/>
  <c r="N295" i="37"/>
  <c r="N294" i="37"/>
  <c r="N293" i="37"/>
  <c r="N292" i="37"/>
  <c r="N291" i="37"/>
  <c r="N290" i="37"/>
  <c r="N289" i="37"/>
  <c r="N288" i="37"/>
  <c r="N287" i="37"/>
  <c r="N286" i="37"/>
  <c r="N285" i="37"/>
  <c r="N284" i="37"/>
  <c r="N283" i="37"/>
  <c r="N282" i="37"/>
  <c r="N281" i="37"/>
  <c r="N280" i="37"/>
  <c r="N279" i="37"/>
  <c r="N278" i="37"/>
  <c r="N277" i="37"/>
  <c r="N276" i="37"/>
  <c r="N275" i="37"/>
  <c r="N274" i="37"/>
  <c r="N273" i="37"/>
  <c r="N272" i="37"/>
  <c r="N271" i="37"/>
  <c r="N270" i="37"/>
  <c r="N269" i="37"/>
  <c r="N268" i="37"/>
  <c r="N267" i="37"/>
  <c r="N266" i="37"/>
  <c r="N265" i="37"/>
  <c r="N264" i="37"/>
  <c r="N263" i="37"/>
  <c r="N262" i="37"/>
  <c r="S262" i="37" s="1"/>
  <c r="T262" i="37" s="1"/>
  <c r="N261" i="37"/>
  <c r="N260" i="37"/>
  <c r="N259" i="37"/>
  <c r="N258" i="37"/>
  <c r="S258" i="37" s="1"/>
  <c r="AB567" i="37" l="1"/>
  <c r="S464" i="37"/>
  <c r="T464" i="37" s="1"/>
  <c r="U464" i="37"/>
  <c r="S529" i="37"/>
  <c r="T529" i="37" s="1"/>
  <c r="U529" i="37"/>
  <c r="S516" i="37"/>
  <c r="T516" i="37" s="1"/>
  <c r="U516" i="37"/>
  <c r="S445" i="37"/>
  <c r="T445" i="37" s="1"/>
  <c r="U445" i="37"/>
  <c r="S264" i="37"/>
  <c r="T264" i="37" s="1"/>
  <c r="U264" i="37"/>
  <c r="S276" i="37"/>
  <c r="T276" i="37" s="1"/>
  <c r="U276" i="37"/>
  <c r="S287" i="37"/>
  <c r="T287" i="37" s="1"/>
  <c r="U287" i="37"/>
  <c r="S298" i="37"/>
  <c r="T298" i="37" s="1"/>
  <c r="U298" i="37"/>
  <c r="S310" i="37"/>
  <c r="T310" i="37" s="1"/>
  <c r="U310" i="37"/>
  <c r="S330" i="37"/>
  <c r="T330" i="37" s="1"/>
  <c r="U330" i="37"/>
  <c r="S384" i="37"/>
  <c r="T384" i="37" s="1"/>
  <c r="U384" i="37"/>
  <c r="S393" i="37"/>
  <c r="T393" i="37" s="1"/>
  <c r="U393" i="37"/>
  <c r="S409" i="37"/>
  <c r="T409" i="37" s="1"/>
  <c r="U409" i="37"/>
  <c r="S424" i="37"/>
  <c r="T424" i="37" s="1"/>
  <c r="U424" i="37"/>
  <c r="S439" i="37"/>
  <c r="T439" i="37" s="1"/>
  <c r="U439" i="37"/>
  <c r="S454" i="37"/>
  <c r="T454" i="37" s="1"/>
  <c r="U454" i="37"/>
  <c r="S209" i="37"/>
  <c r="T209" i="37" s="1"/>
  <c r="U209" i="37"/>
  <c r="S213" i="37"/>
  <c r="T213" i="37" s="1"/>
  <c r="U213" i="37"/>
  <c r="S229" i="37"/>
  <c r="T229" i="37" s="1"/>
  <c r="U229" i="37"/>
  <c r="S248" i="37"/>
  <c r="T248" i="37" s="1"/>
  <c r="U248" i="37"/>
  <c r="S252" i="37"/>
  <c r="T252" i="37" s="1"/>
  <c r="U252" i="37"/>
  <c r="S256" i="37"/>
  <c r="T256" i="37" s="1"/>
  <c r="U256" i="37"/>
  <c r="S553" i="37"/>
  <c r="T553" i="37" s="1"/>
  <c r="U553" i="37"/>
  <c r="S541" i="37"/>
  <c r="T541" i="37" s="1"/>
  <c r="U541" i="37"/>
  <c r="S532" i="37"/>
  <c r="T532" i="37" s="1"/>
  <c r="U532" i="37"/>
  <c r="S523" i="37"/>
  <c r="T523" i="37" s="1"/>
  <c r="U523" i="37"/>
  <c r="S515" i="37"/>
  <c r="T515" i="37" s="1"/>
  <c r="U515" i="37"/>
  <c r="S507" i="37"/>
  <c r="T507" i="37" s="1"/>
  <c r="U507" i="37"/>
  <c r="S499" i="37"/>
  <c r="T499" i="37" s="1"/>
  <c r="U499" i="37"/>
  <c r="S491" i="37"/>
  <c r="T491" i="37" s="1"/>
  <c r="U491" i="37"/>
  <c r="S483" i="37"/>
  <c r="T483" i="37" s="1"/>
  <c r="U483" i="37"/>
  <c r="S479" i="37"/>
  <c r="T479" i="37" s="1"/>
  <c r="U479" i="37"/>
  <c r="S472" i="37"/>
  <c r="T472" i="37" s="1"/>
  <c r="U472" i="37"/>
  <c r="S468" i="37"/>
  <c r="T468" i="37" s="1"/>
  <c r="U468" i="37"/>
  <c r="S346" i="37"/>
  <c r="T346" i="37" s="1"/>
  <c r="U346" i="37"/>
  <c r="S342" i="37"/>
  <c r="T342" i="37" s="1"/>
  <c r="U342" i="37"/>
  <c r="S376" i="37"/>
  <c r="T376" i="37" s="1"/>
  <c r="U376" i="37"/>
  <c r="S370" i="37"/>
  <c r="T370" i="37" s="1"/>
  <c r="U370" i="37"/>
  <c r="S365" i="37"/>
  <c r="T365" i="37" s="1"/>
  <c r="U365" i="37"/>
  <c r="S357" i="37"/>
  <c r="T357" i="37" s="1"/>
  <c r="U357" i="37"/>
  <c r="S349" i="37"/>
  <c r="T349" i="37" s="1"/>
  <c r="U349" i="37"/>
  <c r="S194" i="37"/>
  <c r="T194" i="37" s="1"/>
  <c r="U194" i="37"/>
  <c r="S186" i="37"/>
  <c r="T186" i="37" s="1"/>
  <c r="U186" i="37"/>
  <c r="S182" i="37"/>
  <c r="T182" i="37" s="1"/>
  <c r="U182" i="37"/>
  <c r="S174" i="37"/>
  <c r="T174" i="37" s="1"/>
  <c r="U174" i="37"/>
  <c r="S170" i="37"/>
  <c r="T170" i="37" s="1"/>
  <c r="U170" i="37"/>
  <c r="S162" i="37"/>
  <c r="U162" i="37"/>
  <c r="S261" i="37"/>
  <c r="T261" i="37" s="1"/>
  <c r="U261" i="37"/>
  <c r="S265" i="37"/>
  <c r="T265" i="37" s="1"/>
  <c r="U265" i="37"/>
  <c r="S269" i="37"/>
  <c r="T269" i="37" s="1"/>
  <c r="U269" i="37"/>
  <c r="S273" i="37"/>
  <c r="T273" i="37" s="1"/>
  <c r="U273" i="37"/>
  <c r="S277" i="37"/>
  <c r="T277" i="37" s="1"/>
  <c r="U277" i="37"/>
  <c r="S281" i="37"/>
  <c r="T281" i="37" s="1"/>
  <c r="U281" i="37"/>
  <c r="S284" i="37"/>
  <c r="T284" i="37" s="1"/>
  <c r="U284" i="37"/>
  <c r="S288" i="37"/>
  <c r="T288" i="37" s="1"/>
  <c r="U288" i="37"/>
  <c r="S292" i="37"/>
  <c r="T292" i="37" s="1"/>
  <c r="U292" i="37"/>
  <c r="S296" i="37"/>
  <c r="T296" i="37" s="1"/>
  <c r="U296" i="37"/>
  <c r="S299" i="37"/>
  <c r="T299" i="37" s="1"/>
  <c r="U299" i="37"/>
  <c r="S303" i="37"/>
  <c r="T303" i="37" s="1"/>
  <c r="U303" i="37"/>
  <c r="S307" i="37"/>
  <c r="T307" i="37" s="1"/>
  <c r="U307" i="37"/>
  <c r="S311" i="37"/>
  <c r="T311" i="37" s="1"/>
  <c r="U311" i="37"/>
  <c r="S317" i="37"/>
  <c r="T317" i="37" s="1"/>
  <c r="U317" i="37"/>
  <c r="S321" i="37"/>
  <c r="T321" i="37" s="1"/>
  <c r="U321" i="37"/>
  <c r="S326" i="37"/>
  <c r="T326" i="37" s="1"/>
  <c r="U326" i="37"/>
  <c r="S331" i="37"/>
  <c r="T331" i="37" s="1"/>
  <c r="U331" i="37"/>
  <c r="S335" i="37"/>
  <c r="T335" i="37" s="1"/>
  <c r="U335" i="37"/>
  <c r="S339" i="37"/>
  <c r="T339" i="37" s="1"/>
  <c r="U339" i="37"/>
  <c r="S386" i="37"/>
  <c r="T386" i="37" s="1"/>
  <c r="U386" i="37"/>
  <c r="S390" i="37"/>
  <c r="T390" i="37" s="1"/>
  <c r="U390" i="37"/>
  <c r="S394" i="37"/>
  <c r="T394" i="37" s="1"/>
  <c r="U394" i="37"/>
  <c r="S398" i="37"/>
  <c r="T398" i="37" s="1"/>
  <c r="U398" i="37"/>
  <c r="S402" i="37"/>
  <c r="T402" i="37" s="1"/>
  <c r="U402" i="37"/>
  <c r="S406" i="37"/>
  <c r="T406" i="37" s="1"/>
  <c r="U406" i="37"/>
  <c r="S410" i="37"/>
  <c r="T410" i="37" s="1"/>
  <c r="U410" i="37"/>
  <c r="S417" i="37"/>
  <c r="T417" i="37" s="1"/>
  <c r="U417" i="37"/>
  <c r="S421" i="37"/>
  <c r="T421" i="37" s="1"/>
  <c r="U421" i="37"/>
  <c r="S425" i="37"/>
  <c r="T425" i="37" s="1"/>
  <c r="U425" i="37"/>
  <c r="S432" i="37"/>
  <c r="T432" i="37" s="1"/>
  <c r="U432" i="37"/>
  <c r="S436" i="37"/>
  <c r="T436" i="37" s="1"/>
  <c r="U436" i="37"/>
  <c r="S442" i="37"/>
  <c r="T442" i="37" s="1"/>
  <c r="U442" i="37"/>
  <c r="S451" i="37"/>
  <c r="T451" i="37" s="1"/>
  <c r="U451" i="37"/>
  <c r="S463" i="37"/>
  <c r="T463" i="37" s="1"/>
  <c r="U463" i="37"/>
  <c r="S202" i="37"/>
  <c r="T202" i="37" s="1"/>
  <c r="U202" i="37"/>
  <c r="S206" i="37"/>
  <c r="T206" i="37" s="1"/>
  <c r="U206" i="37"/>
  <c r="S210" i="37"/>
  <c r="T210" i="37" s="1"/>
  <c r="U210" i="37"/>
  <c r="S214" i="37"/>
  <c r="T214" i="37" s="1"/>
  <c r="U214" i="37"/>
  <c r="S225" i="37"/>
  <c r="T225" i="37" s="1"/>
  <c r="U225" i="37"/>
  <c r="S231" i="37"/>
  <c r="T231" i="37" s="1"/>
  <c r="U231" i="37"/>
  <c r="S239" i="37"/>
  <c r="T239" i="37" s="1"/>
  <c r="U239" i="37"/>
  <c r="S245" i="37"/>
  <c r="T245" i="37" s="1"/>
  <c r="U245" i="37"/>
  <c r="S253" i="37"/>
  <c r="T253" i="37" s="1"/>
  <c r="U253" i="37"/>
  <c r="S257" i="37"/>
  <c r="T257" i="37" s="1"/>
  <c r="U257" i="37"/>
  <c r="S546" i="37"/>
  <c r="T546" i="37" s="1"/>
  <c r="U546" i="37"/>
  <c r="S540" i="37"/>
  <c r="T540" i="37" s="1"/>
  <c r="U540" i="37"/>
  <c r="S527" i="37"/>
  <c r="T527" i="37" s="1"/>
  <c r="U527" i="37"/>
  <c r="S522" i="37"/>
  <c r="T522" i="37" s="1"/>
  <c r="U522" i="37"/>
  <c r="S518" i="37"/>
  <c r="T518" i="37" s="1"/>
  <c r="U518" i="37"/>
  <c r="S514" i="37"/>
  <c r="T514" i="37" s="1"/>
  <c r="U514" i="37"/>
  <c r="S510" i="37"/>
  <c r="T510" i="37" s="1"/>
  <c r="U510" i="37"/>
  <c r="S506" i="37"/>
  <c r="T506" i="37" s="1"/>
  <c r="U506" i="37"/>
  <c r="S502" i="37"/>
  <c r="T502" i="37" s="1"/>
  <c r="U502" i="37"/>
  <c r="S498" i="37"/>
  <c r="T498" i="37" s="1"/>
  <c r="U498" i="37"/>
  <c r="S494" i="37"/>
  <c r="T494" i="37" s="1"/>
  <c r="U494" i="37"/>
  <c r="S490" i="37"/>
  <c r="T490" i="37" s="1"/>
  <c r="U490" i="37"/>
  <c r="S486" i="37"/>
  <c r="T486" i="37" s="1"/>
  <c r="U486" i="37"/>
  <c r="S482" i="37"/>
  <c r="T482" i="37" s="1"/>
  <c r="U482" i="37"/>
  <c r="S478" i="37"/>
  <c r="T478" i="37" s="1"/>
  <c r="U478" i="37"/>
  <c r="S475" i="37"/>
  <c r="T475" i="37" s="1"/>
  <c r="U475" i="37"/>
  <c r="S471" i="37"/>
  <c r="T471" i="37" s="1"/>
  <c r="U471" i="37"/>
  <c r="S467" i="37"/>
  <c r="T467" i="37" s="1"/>
  <c r="U467" i="37"/>
  <c r="S345" i="37"/>
  <c r="T345" i="37" s="1"/>
  <c r="U345" i="37"/>
  <c r="S341" i="37"/>
  <c r="T341" i="37" s="1"/>
  <c r="U341" i="37"/>
  <c r="S379" i="37"/>
  <c r="T379" i="37" s="1"/>
  <c r="U379" i="37"/>
  <c r="S375" i="37"/>
  <c r="T375" i="37" s="1"/>
  <c r="U375" i="37"/>
  <c r="S364" i="37"/>
  <c r="T364" i="37" s="1"/>
  <c r="U364" i="37"/>
  <c r="S360" i="37"/>
  <c r="T360" i="37" s="1"/>
  <c r="U360" i="37"/>
  <c r="S356" i="37"/>
  <c r="T356" i="37" s="1"/>
  <c r="U356" i="37"/>
  <c r="S352" i="37"/>
  <c r="T352" i="37" s="1"/>
  <c r="U352" i="37"/>
  <c r="S348" i="37"/>
  <c r="T348" i="37" s="1"/>
  <c r="U348" i="37"/>
  <c r="S189" i="37"/>
  <c r="T189" i="37" s="1"/>
  <c r="U189" i="37"/>
  <c r="S185" i="37"/>
  <c r="T185" i="37" s="1"/>
  <c r="U185" i="37"/>
  <c r="S181" i="37"/>
  <c r="T181" i="37" s="1"/>
  <c r="U181" i="37"/>
  <c r="S177" i="37"/>
  <c r="T177" i="37" s="1"/>
  <c r="U177" i="37"/>
  <c r="S173" i="37"/>
  <c r="T173" i="37" s="1"/>
  <c r="U173" i="37"/>
  <c r="S169" i="37"/>
  <c r="T169" i="37" s="1"/>
  <c r="U169" i="37"/>
  <c r="S165" i="37"/>
  <c r="T165" i="37" s="1"/>
  <c r="U165" i="37"/>
  <c r="S268" i="37"/>
  <c r="T268" i="37" s="1"/>
  <c r="U268" i="37"/>
  <c r="S280" i="37"/>
  <c r="T280" i="37" s="1"/>
  <c r="U280" i="37"/>
  <c r="S295" i="37"/>
  <c r="T295" i="37" s="1"/>
  <c r="U295" i="37"/>
  <c r="S334" i="37"/>
  <c r="T334" i="37" s="1"/>
  <c r="U334" i="37"/>
  <c r="S389" i="37"/>
  <c r="T389" i="37" s="1"/>
  <c r="U389" i="37"/>
  <c r="S401" i="37"/>
  <c r="T401" i="37" s="1"/>
  <c r="U401" i="37"/>
  <c r="S413" i="37"/>
  <c r="T413" i="37" s="1"/>
  <c r="U413" i="37"/>
  <c r="S428" i="37"/>
  <c r="T428" i="37" s="1"/>
  <c r="U428" i="37"/>
  <c r="S219" i="37"/>
  <c r="T219" i="37" s="1"/>
  <c r="U219" i="37"/>
  <c r="S536" i="37"/>
  <c r="T536" i="37" s="1"/>
  <c r="U536" i="37"/>
  <c r="S528" i="37"/>
  <c r="T528" i="37" s="1"/>
  <c r="U528" i="37"/>
  <c r="S519" i="37"/>
  <c r="T519" i="37" s="1"/>
  <c r="U519" i="37"/>
  <c r="S511" i="37"/>
  <c r="T511" i="37" s="1"/>
  <c r="U511" i="37"/>
  <c r="S503" i="37"/>
  <c r="T503" i="37" s="1"/>
  <c r="U503" i="37"/>
  <c r="S495" i="37"/>
  <c r="T495" i="37" s="1"/>
  <c r="U495" i="37"/>
  <c r="S487" i="37"/>
  <c r="T487" i="37" s="1"/>
  <c r="U487" i="37"/>
  <c r="S380" i="37"/>
  <c r="T380" i="37" s="1"/>
  <c r="U380" i="37"/>
  <c r="S372" i="37"/>
  <c r="T372" i="37" s="1"/>
  <c r="U372" i="37"/>
  <c r="S361" i="37"/>
  <c r="T361" i="37" s="1"/>
  <c r="U361" i="37"/>
  <c r="S353" i="37"/>
  <c r="T353" i="37" s="1"/>
  <c r="U353" i="37"/>
  <c r="S178" i="37"/>
  <c r="T178" i="37" s="1"/>
  <c r="U178" i="37"/>
  <c r="S166" i="37"/>
  <c r="T166" i="37" s="1"/>
  <c r="U166" i="37"/>
  <c r="S266" i="37"/>
  <c r="T266" i="37" s="1"/>
  <c r="U266" i="37"/>
  <c r="S270" i="37"/>
  <c r="T270" i="37" s="1"/>
  <c r="U270" i="37"/>
  <c r="S274" i="37"/>
  <c r="T274" i="37" s="1"/>
  <c r="U274" i="37"/>
  <c r="S278" i="37"/>
  <c r="T278" i="37" s="1"/>
  <c r="U278" i="37"/>
  <c r="S282" i="37"/>
  <c r="T282" i="37" s="1"/>
  <c r="U282" i="37"/>
  <c r="S285" i="37"/>
  <c r="T285" i="37" s="1"/>
  <c r="U285" i="37"/>
  <c r="S289" i="37"/>
  <c r="T289" i="37" s="1"/>
  <c r="U289" i="37"/>
  <c r="S293" i="37"/>
  <c r="T293" i="37" s="1"/>
  <c r="U293" i="37"/>
  <c r="S297" i="37"/>
  <c r="T297" i="37" s="1"/>
  <c r="U297" i="37"/>
  <c r="S300" i="37"/>
  <c r="T300" i="37" s="1"/>
  <c r="U300" i="37"/>
  <c r="S304" i="37"/>
  <c r="T304" i="37" s="1"/>
  <c r="U304" i="37"/>
  <c r="S308" i="37"/>
  <c r="T308" i="37" s="1"/>
  <c r="U308" i="37"/>
  <c r="S312" i="37"/>
  <c r="T312" i="37" s="1"/>
  <c r="U312" i="37"/>
  <c r="S318" i="37"/>
  <c r="T318" i="37" s="1"/>
  <c r="U318" i="37"/>
  <c r="S322" i="37"/>
  <c r="T322" i="37" s="1"/>
  <c r="U322" i="37"/>
  <c r="S328" i="37"/>
  <c r="T328" i="37" s="1"/>
  <c r="U328" i="37"/>
  <c r="S332" i="37"/>
  <c r="T332" i="37" s="1"/>
  <c r="U332" i="37"/>
  <c r="S336" i="37"/>
  <c r="T336" i="37" s="1"/>
  <c r="U336" i="37"/>
  <c r="S340" i="37"/>
  <c r="T340" i="37" s="1"/>
  <c r="U340" i="37"/>
  <c r="S387" i="37"/>
  <c r="T387" i="37" s="1"/>
  <c r="U387" i="37"/>
  <c r="S391" i="37"/>
  <c r="T391" i="37" s="1"/>
  <c r="U391" i="37"/>
  <c r="S395" i="37"/>
  <c r="T395" i="37" s="1"/>
  <c r="U395" i="37"/>
  <c r="S399" i="37"/>
  <c r="T399" i="37" s="1"/>
  <c r="U399" i="37"/>
  <c r="S403" i="37"/>
  <c r="T403" i="37" s="1"/>
  <c r="U403" i="37"/>
  <c r="S407" i="37"/>
  <c r="T407" i="37" s="1"/>
  <c r="U407" i="37"/>
  <c r="S411" i="37"/>
  <c r="T411" i="37" s="1"/>
  <c r="U411" i="37"/>
  <c r="S414" i="37"/>
  <c r="T414" i="37" s="1"/>
  <c r="U414" i="37"/>
  <c r="S418" i="37"/>
  <c r="T418" i="37" s="1"/>
  <c r="U418" i="37"/>
  <c r="S422" i="37"/>
  <c r="T422" i="37" s="1"/>
  <c r="U422" i="37"/>
  <c r="S426" i="37"/>
  <c r="T426" i="37" s="1"/>
  <c r="U426" i="37"/>
  <c r="S429" i="37"/>
  <c r="T429" i="37" s="1"/>
  <c r="U429" i="37"/>
  <c r="S433" i="37"/>
  <c r="T433" i="37" s="1"/>
  <c r="U433" i="37"/>
  <c r="S437" i="37"/>
  <c r="T437" i="37" s="1"/>
  <c r="U437" i="37"/>
  <c r="S443" i="37"/>
  <c r="T443" i="37" s="1"/>
  <c r="U443" i="37"/>
  <c r="S448" i="37"/>
  <c r="T448" i="37" s="1"/>
  <c r="U448" i="37"/>
  <c r="S452" i="37"/>
  <c r="T452" i="37" s="1"/>
  <c r="U452" i="37"/>
  <c r="S200" i="37"/>
  <c r="T200" i="37" s="1"/>
  <c r="U200" i="37"/>
  <c r="S203" i="37"/>
  <c r="T203" i="37" s="1"/>
  <c r="U203" i="37"/>
  <c r="S207" i="37"/>
  <c r="T207" i="37" s="1"/>
  <c r="U207" i="37"/>
  <c r="S211" i="37"/>
  <c r="T211" i="37" s="1"/>
  <c r="U211" i="37"/>
  <c r="S215" i="37"/>
  <c r="T215" i="37" s="1"/>
  <c r="U215" i="37"/>
  <c r="S221" i="37"/>
  <c r="T221" i="37" s="1"/>
  <c r="U221" i="37"/>
  <c r="S233" i="37"/>
  <c r="T233" i="37" s="1"/>
  <c r="U233" i="37"/>
  <c r="S241" i="37"/>
  <c r="T241" i="37" s="1"/>
  <c r="U241" i="37"/>
  <c r="S246" i="37"/>
  <c r="T246" i="37" s="1"/>
  <c r="U246" i="37"/>
  <c r="S250" i="37"/>
  <c r="T250" i="37" s="1"/>
  <c r="U250" i="37"/>
  <c r="S254" i="37"/>
  <c r="T254" i="37" s="1"/>
  <c r="U254" i="37"/>
  <c r="S555" i="37"/>
  <c r="U555" i="37"/>
  <c r="S551" i="37"/>
  <c r="T551" i="37" s="1"/>
  <c r="U551" i="37"/>
  <c r="S545" i="37"/>
  <c r="T545" i="37" s="1"/>
  <c r="U545" i="37"/>
  <c r="S538" i="37"/>
  <c r="T538" i="37" s="1"/>
  <c r="U538" i="37"/>
  <c r="S530" i="37"/>
  <c r="T530" i="37" s="1"/>
  <c r="U530" i="37"/>
  <c r="S526" i="37"/>
  <c r="T526" i="37" s="1"/>
  <c r="U526" i="37"/>
  <c r="S521" i="37"/>
  <c r="T521" i="37" s="1"/>
  <c r="U521" i="37"/>
  <c r="S517" i="37"/>
  <c r="T517" i="37" s="1"/>
  <c r="U517" i="37"/>
  <c r="S513" i="37"/>
  <c r="T513" i="37" s="1"/>
  <c r="U513" i="37"/>
  <c r="S509" i="37"/>
  <c r="T509" i="37" s="1"/>
  <c r="U509" i="37"/>
  <c r="S505" i="37"/>
  <c r="T505" i="37" s="1"/>
  <c r="U505" i="37"/>
  <c r="S501" i="37"/>
  <c r="T501" i="37" s="1"/>
  <c r="U501" i="37"/>
  <c r="S497" i="37"/>
  <c r="T497" i="37" s="1"/>
  <c r="U497" i="37"/>
  <c r="S489" i="37"/>
  <c r="T489" i="37" s="1"/>
  <c r="U489" i="37"/>
  <c r="S485" i="37"/>
  <c r="T485" i="37" s="1"/>
  <c r="U485" i="37"/>
  <c r="S481" i="37"/>
  <c r="T481" i="37" s="1"/>
  <c r="U481" i="37"/>
  <c r="S477" i="37"/>
  <c r="T477" i="37" s="1"/>
  <c r="U477" i="37"/>
  <c r="S474" i="37"/>
  <c r="T474" i="37" s="1"/>
  <c r="U474" i="37"/>
  <c r="S470" i="37"/>
  <c r="T470" i="37" s="1"/>
  <c r="U470" i="37"/>
  <c r="S466" i="37"/>
  <c r="T466" i="37" s="1"/>
  <c r="U466" i="37"/>
  <c r="S344" i="37"/>
  <c r="T344" i="37" s="1"/>
  <c r="U344" i="37"/>
  <c r="S382" i="37"/>
  <c r="T382" i="37" s="1"/>
  <c r="U382" i="37"/>
  <c r="S378" i="37"/>
  <c r="T378" i="37" s="1"/>
  <c r="U378" i="37"/>
  <c r="S374" i="37"/>
  <c r="T374" i="37" s="1"/>
  <c r="U374" i="37"/>
  <c r="S371" i="37"/>
  <c r="T371" i="37" s="1"/>
  <c r="U371" i="37"/>
  <c r="S367" i="37"/>
  <c r="T367" i="37" s="1"/>
  <c r="U367" i="37"/>
  <c r="S363" i="37"/>
  <c r="T363" i="37" s="1"/>
  <c r="U363" i="37"/>
  <c r="S359" i="37"/>
  <c r="T359" i="37" s="1"/>
  <c r="U359" i="37"/>
  <c r="S355" i="37"/>
  <c r="T355" i="37" s="1"/>
  <c r="U355" i="37"/>
  <c r="S351" i="37"/>
  <c r="T351" i="37" s="1"/>
  <c r="U351" i="37"/>
  <c r="S192" i="37"/>
  <c r="T192" i="37" s="1"/>
  <c r="U192" i="37"/>
  <c r="S188" i="37"/>
  <c r="T188" i="37" s="1"/>
  <c r="U188" i="37"/>
  <c r="S184" i="37"/>
  <c r="T184" i="37" s="1"/>
  <c r="U184" i="37"/>
  <c r="S180" i="37"/>
  <c r="T180" i="37" s="1"/>
  <c r="U180" i="37"/>
  <c r="S176" i="37"/>
  <c r="T176" i="37" s="1"/>
  <c r="U176" i="37"/>
  <c r="S172" i="37"/>
  <c r="T172" i="37" s="1"/>
  <c r="U172" i="37"/>
  <c r="S168" i="37"/>
  <c r="T168" i="37" s="1"/>
  <c r="U168" i="37"/>
  <c r="S164" i="37"/>
  <c r="T164" i="37" s="1"/>
  <c r="U164" i="37"/>
  <c r="S260" i="37"/>
  <c r="T260" i="37" s="1"/>
  <c r="U260" i="37"/>
  <c r="S272" i="37"/>
  <c r="T272" i="37" s="1"/>
  <c r="U272" i="37"/>
  <c r="S291" i="37"/>
  <c r="T291" i="37" s="1"/>
  <c r="U291" i="37"/>
  <c r="S302" i="37"/>
  <c r="T302" i="37" s="1"/>
  <c r="U302" i="37"/>
  <c r="S306" i="37"/>
  <c r="T306" i="37" s="1"/>
  <c r="U306" i="37"/>
  <c r="S320" i="37"/>
  <c r="T320" i="37" s="1"/>
  <c r="U320" i="37"/>
  <c r="S325" i="37"/>
  <c r="T325" i="37" s="1"/>
  <c r="U325" i="37"/>
  <c r="S338" i="37"/>
  <c r="T338" i="37" s="1"/>
  <c r="U338" i="37"/>
  <c r="S405" i="37"/>
  <c r="T405" i="37" s="1"/>
  <c r="U405" i="37"/>
  <c r="S416" i="37"/>
  <c r="T416" i="37" s="1"/>
  <c r="U416" i="37"/>
  <c r="S420" i="37"/>
  <c r="T420" i="37" s="1"/>
  <c r="U420" i="37"/>
  <c r="S431" i="37"/>
  <c r="T431" i="37" s="1"/>
  <c r="U431" i="37"/>
  <c r="S435" i="37"/>
  <c r="T435" i="37" s="1"/>
  <c r="U435" i="37"/>
  <c r="S446" i="37"/>
  <c r="T446" i="37" s="1"/>
  <c r="U446" i="37"/>
  <c r="S237" i="37"/>
  <c r="T237" i="37" s="1"/>
  <c r="U237" i="37"/>
  <c r="S259" i="37"/>
  <c r="T259" i="37" s="1"/>
  <c r="U259" i="37"/>
  <c r="S263" i="37"/>
  <c r="T263" i="37" s="1"/>
  <c r="U263" i="37"/>
  <c r="S267" i="37"/>
  <c r="T267" i="37" s="1"/>
  <c r="U267" i="37"/>
  <c r="S271" i="37"/>
  <c r="T271" i="37" s="1"/>
  <c r="U271" i="37"/>
  <c r="S275" i="37"/>
  <c r="T275" i="37" s="1"/>
  <c r="U275" i="37"/>
  <c r="S279" i="37"/>
  <c r="T279" i="37" s="1"/>
  <c r="U279" i="37"/>
  <c r="S283" i="37"/>
  <c r="T283" i="37" s="1"/>
  <c r="U283" i="37"/>
  <c r="S286" i="37"/>
  <c r="T286" i="37" s="1"/>
  <c r="U286" i="37"/>
  <c r="S290" i="37"/>
  <c r="T290" i="37" s="1"/>
  <c r="U290" i="37"/>
  <c r="S294" i="37"/>
  <c r="T294" i="37" s="1"/>
  <c r="U294" i="37"/>
  <c r="S301" i="37"/>
  <c r="T301" i="37" s="1"/>
  <c r="U301" i="37"/>
  <c r="S305" i="37"/>
  <c r="T305" i="37" s="1"/>
  <c r="U305" i="37"/>
  <c r="S309" i="37"/>
  <c r="T309" i="37" s="1"/>
  <c r="U309" i="37"/>
  <c r="S313" i="37"/>
  <c r="T313" i="37" s="1"/>
  <c r="U313" i="37"/>
  <c r="S319" i="37"/>
  <c r="T319" i="37" s="1"/>
  <c r="U319" i="37"/>
  <c r="S323" i="37"/>
  <c r="T323" i="37" s="1"/>
  <c r="U323" i="37"/>
  <c r="S329" i="37"/>
  <c r="T329" i="37" s="1"/>
  <c r="U329" i="37"/>
  <c r="S333" i="37"/>
  <c r="T333" i="37" s="1"/>
  <c r="U333" i="37"/>
  <c r="S337" i="37"/>
  <c r="T337" i="37" s="1"/>
  <c r="U337" i="37"/>
  <c r="S383" i="37"/>
  <c r="T383" i="37" s="1"/>
  <c r="U383" i="37"/>
  <c r="S388" i="37"/>
  <c r="T388" i="37" s="1"/>
  <c r="U388" i="37"/>
  <c r="S392" i="37"/>
  <c r="T392" i="37" s="1"/>
  <c r="U392" i="37"/>
  <c r="S396" i="37"/>
  <c r="T396" i="37" s="1"/>
  <c r="U396" i="37"/>
  <c r="S400" i="37"/>
  <c r="T400" i="37" s="1"/>
  <c r="U400" i="37"/>
  <c r="S404" i="37"/>
  <c r="T404" i="37" s="1"/>
  <c r="U404" i="37"/>
  <c r="S408" i="37"/>
  <c r="T408" i="37" s="1"/>
  <c r="U408" i="37"/>
  <c r="S412" i="37"/>
  <c r="T412" i="37" s="1"/>
  <c r="U412" i="37"/>
  <c r="S415" i="37"/>
  <c r="T415" i="37" s="1"/>
  <c r="U415" i="37"/>
  <c r="S419" i="37"/>
  <c r="T419" i="37" s="1"/>
  <c r="U419" i="37"/>
  <c r="S423" i="37"/>
  <c r="T423" i="37" s="1"/>
  <c r="U423" i="37"/>
  <c r="S427" i="37"/>
  <c r="T427" i="37" s="1"/>
  <c r="U427" i="37"/>
  <c r="S430" i="37"/>
  <c r="T430" i="37" s="1"/>
  <c r="U430" i="37"/>
  <c r="S434" i="37"/>
  <c r="T434" i="37" s="1"/>
  <c r="U434" i="37"/>
  <c r="S438" i="37"/>
  <c r="T438" i="37" s="1"/>
  <c r="U438" i="37"/>
  <c r="S449" i="37"/>
  <c r="T449" i="37" s="1"/>
  <c r="U449" i="37"/>
  <c r="S453" i="37"/>
  <c r="T453" i="37" s="1"/>
  <c r="U453" i="37"/>
  <c r="S465" i="37"/>
  <c r="T465" i="37" s="1"/>
  <c r="U465" i="37"/>
  <c r="S197" i="37"/>
  <c r="T197" i="37" s="1"/>
  <c r="U197" i="37"/>
  <c r="S201" i="37"/>
  <c r="T201" i="37" s="1"/>
  <c r="U201" i="37"/>
  <c r="S204" i="37"/>
  <c r="T204" i="37" s="1"/>
  <c r="U204" i="37"/>
  <c r="S208" i="37"/>
  <c r="T208" i="37" s="1"/>
  <c r="U208" i="37"/>
  <c r="S212" i="37"/>
  <c r="T212" i="37" s="1"/>
  <c r="U212" i="37"/>
  <c r="S217" i="37"/>
  <c r="T217" i="37" s="1"/>
  <c r="U217" i="37"/>
  <c r="S223" i="37"/>
  <c r="T223" i="37" s="1"/>
  <c r="U223" i="37"/>
  <c r="S227" i="37"/>
  <c r="T227" i="37" s="1"/>
  <c r="U227" i="37"/>
  <c r="S235" i="37"/>
  <c r="T235" i="37" s="1"/>
  <c r="U235" i="37"/>
  <c r="S243" i="37"/>
  <c r="T243" i="37" s="1"/>
  <c r="U243" i="37"/>
  <c r="S247" i="37"/>
  <c r="T247" i="37" s="1"/>
  <c r="U247" i="37"/>
  <c r="S251" i="37"/>
  <c r="T251" i="37" s="1"/>
  <c r="U251" i="37"/>
  <c r="S255" i="37"/>
  <c r="T255" i="37" s="1"/>
  <c r="U255" i="37"/>
  <c r="S554" i="37"/>
  <c r="T554" i="37" s="1"/>
  <c r="U554" i="37"/>
  <c r="S550" i="37"/>
  <c r="T550" i="37" s="1"/>
  <c r="U550" i="37"/>
  <c r="S543" i="37"/>
  <c r="T543" i="37" s="1"/>
  <c r="U543" i="37"/>
  <c r="S537" i="37"/>
  <c r="T537" i="37" s="1"/>
  <c r="U537" i="37"/>
  <c r="S520" i="37"/>
  <c r="T520" i="37" s="1"/>
  <c r="U520" i="37"/>
  <c r="S512" i="37"/>
  <c r="T512" i="37" s="1"/>
  <c r="U512" i="37"/>
  <c r="S508" i="37"/>
  <c r="T508" i="37" s="1"/>
  <c r="U508" i="37"/>
  <c r="S504" i="37"/>
  <c r="T504" i="37" s="1"/>
  <c r="U504" i="37"/>
  <c r="S500" i="37"/>
  <c r="T500" i="37" s="1"/>
  <c r="U500" i="37"/>
  <c r="S496" i="37"/>
  <c r="T496" i="37" s="1"/>
  <c r="U496" i="37"/>
  <c r="S492" i="37"/>
  <c r="T492" i="37" s="1"/>
  <c r="U492" i="37"/>
  <c r="S488" i="37"/>
  <c r="T488" i="37" s="1"/>
  <c r="U488" i="37"/>
  <c r="S484" i="37"/>
  <c r="T484" i="37" s="1"/>
  <c r="U484" i="37"/>
  <c r="S480" i="37"/>
  <c r="T480" i="37" s="1"/>
  <c r="U480" i="37"/>
  <c r="S476" i="37"/>
  <c r="T476" i="37" s="1"/>
  <c r="U476" i="37"/>
  <c r="S473" i="37"/>
  <c r="T473" i="37" s="1"/>
  <c r="U473" i="37"/>
  <c r="S469" i="37"/>
  <c r="T469" i="37" s="1"/>
  <c r="U469" i="37"/>
  <c r="S347" i="37"/>
  <c r="T347" i="37" s="1"/>
  <c r="U347" i="37"/>
  <c r="S343" i="37"/>
  <c r="T343" i="37" s="1"/>
  <c r="U343" i="37"/>
  <c r="S381" i="37"/>
  <c r="T381" i="37" s="1"/>
  <c r="U381" i="37"/>
  <c r="S377" i="37"/>
  <c r="T377" i="37" s="1"/>
  <c r="U377" i="37"/>
  <c r="S373" i="37"/>
  <c r="T373" i="37" s="1"/>
  <c r="U373" i="37"/>
  <c r="S366" i="37"/>
  <c r="T366" i="37" s="1"/>
  <c r="U366" i="37"/>
  <c r="S362" i="37"/>
  <c r="T362" i="37" s="1"/>
  <c r="U362" i="37"/>
  <c r="S358" i="37"/>
  <c r="T358" i="37" s="1"/>
  <c r="U358" i="37"/>
  <c r="S354" i="37"/>
  <c r="T354" i="37" s="1"/>
  <c r="U354" i="37"/>
  <c r="S350" i="37"/>
  <c r="T350" i="37" s="1"/>
  <c r="U350" i="37"/>
  <c r="S191" i="37"/>
  <c r="T191" i="37" s="1"/>
  <c r="U191" i="37"/>
  <c r="S187" i="37"/>
  <c r="T187" i="37" s="1"/>
  <c r="U187" i="37"/>
  <c r="S183" i="37"/>
  <c r="T183" i="37" s="1"/>
  <c r="U183" i="37"/>
  <c r="S179" i="37"/>
  <c r="T179" i="37" s="1"/>
  <c r="U179" i="37"/>
  <c r="S175" i="37"/>
  <c r="T175" i="37" s="1"/>
  <c r="U175" i="37"/>
  <c r="S171" i="37"/>
  <c r="T171" i="37" s="1"/>
  <c r="U171" i="37"/>
  <c r="S167" i="37"/>
  <c r="T167" i="37" s="1"/>
  <c r="U167" i="37"/>
  <c r="S163" i="37"/>
  <c r="T163" i="37" s="1"/>
  <c r="U163" i="37"/>
  <c r="X46" i="37"/>
  <c r="X45" i="37"/>
  <c r="X130" i="37"/>
  <c r="X148" i="37"/>
  <c r="X56" i="37"/>
  <c r="X58" i="37"/>
  <c r="X78" i="37"/>
  <c r="X90" i="37"/>
  <c r="X121" i="37"/>
  <c r="X126" i="37"/>
  <c r="X140" i="37"/>
  <c r="X146" i="37"/>
  <c r="X150" i="37"/>
  <c r="X154" i="37"/>
  <c r="X155" i="37"/>
  <c r="X157" i="37"/>
  <c r="X159" i="37"/>
  <c r="X161" i="37"/>
  <c r="X163" i="37"/>
  <c r="X165" i="37"/>
  <c r="X167" i="37"/>
  <c r="X169" i="37"/>
  <c r="X171" i="37"/>
  <c r="X173" i="37"/>
  <c r="X175" i="37"/>
  <c r="X177" i="37"/>
  <c r="X179" i="37"/>
  <c r="X181" i="37"/>
  <c r="X183" i="37"/>
  <c r="X185" i="37"/>
  <c r="X187" i="37"/>
  <c r="X193" i="37"/>
  <c r="X195" i="37"/>
  <c r="X199" i="37"/>
  <c r="X201" i="37"/>
  <c r="X202" i="37"/>
  <c r="X206" i="37"/>
  <c r="X214" i="37"/>
  <c r="X217" i="37"/>
  <c r="X223" i="37"/>
  <c r="X225" i="37"/>
  <c r="X227" i="37"/>
  <c r="X231" i="37"/>
  <c r="X235" i="37"/>
  <c r="X122" i="37"/>
  <c r="X241" i="37"/>
  <c r="X246" i="37"/>
  <c r="X250" i="37"/>
  <c r="X254" i="37"/>
  <c r="X257" i="37"/>
  <c r="X261" i="37"/>
  <c r="X271" i="37"/>
  <c r="X275" i="37"/>
  <c r="X277" i="37"/>
  <c r="X288" i="37"/>
  <c r="X292" i="37"/>
  <c r="X307" i="37"/>
  <c r="X309" i="37"/>
  <c r="X311" i="37"/>
  <c r="X313" i="37"/>
  <c r="X344" i="37"/>
  <c r="X348" i="37"/>
  <c r="X350" i="37"/>
  <c r="X352" i="37"/>
  <c r="X356" i="37"/>
  <c r="X368" i="37"/>
  <c r="X388" i="37"/>
  <c r="X77" i="37"/>
  <c r="X162" i="37"/>
  <c r="X172" i="37"/>
  <c r="X176" i="37"/>
  <c r="X180" i="37"/>
  <c r="X184" i="37"/>
  <c r="X188" i="37"/>
  <c r="X190" i="37"/>
  <c r="X205" i="37"/>
  <c r="X229" i="37"/>
  <c r="X237" i="37"/>
  <c r="X239" i="37"/>
  <c r="X249" i="37"/>
  <c r="X405" i="37"/>
  <c r="X407" i="37"/>
  <c r="X409" i="37"/>
  <c r="X413" i="37"/>
  <c r="X422" i="37"/>
  <c r="X429" i="37"/>
  <c r="X431" i="37"/>
  <c r="X435" i="37"/>
  <c r="X439" i="37"/>
  <c r="X445" i="37"/>
  <c r="X447" i="37"/>
  <c r="X449" i="37"/>
  <c r="X457" i="37"/>
  <c r="X461" i="37"/>
  <c r="X464" i="37"/>
  <c r="X466" i="37"/>
  <c r="X474" i="37"/>
  <c r="X481" i="37"/>
  <c r="X485" i="37"/>
  <c r="X487" i="37"/>
  <c r="X489" i="37"/>
  <c r="X493" i="37"/>
  <c r="X511" i="37"/>
  <c r="X512" i="37"/>
  <c r="X515" i="37"/>
  <c r="X517" i="37"/>
  <c r="X519" i="37"/>
  <c r="X523" i="37"/>
  <c r="X528" i="37"/>
  <c r="X535" i="37"/>
  <c r="X537" i="37"/>
  <c r="X552" i="37"/>
  <c r="X170" i="37"/>
  <c r="X182" i="37"/>
  <c r="X186" i="37"/>
  <c r="X209" i="37"/>
  <c r="X221" i="37"/>
  <c r="X233" i="37"/>
  <c r="X245" i="37"/>
  <c r="X252" i="37"/>
  <c r="X253" i="37"/>
  <c r="X347" i="37"/>
  <c r="X351" i="37"/>
  <c r="X365" i="37"/>
  <c r="X370" i="37"/>
  <c r="X372" i="37"/>
  <c r="X391" i="37"/>
  <c r="X404" i="37"/>
  <c r="X434" i="37"/>
  <c r="X438" i="37"/>
  <c r="X153" i="37"/>
  <c r="X168" i="37"/>
  <c r="X151" i="37"/>
  <c r="X174" i="37"/>
  <c r="X178" i="37"/>
  <c r="X207" i="37"/>
  <c r="X293" i="37"/>
  <c r="X430" i="37"/>
  <c r="X160" i="37"/>
  <c r="X402" i="37"/>
  <c r="X486" i="37"/>
  <c r="X476" i="37"/>
  <c r="X492" i="37"/>
  <c r="X516" i="37"/>
  <c r="X524" i="37"/>
  <c r="X549" i="37"/>
  <c r="X355" i="37"/>
  <c r="X374" i="37"/>
  <c r="X490" i="37"/>
  <c r="X137" i="37"/>
  <c r="X510" i="37"/>
  <c r="X514" i="37"/>
  <c r="X518" i="37"/>
  <c r="X406" i="37"/>
  <c r="X289" i="37"/>
  <c r="X408" i="37"/>
  <c r="X534" i="37"/>
  <c r="X482" i="37"/>
  <c r="X455" i="37"/>
  <c r="X397" i="37"/>
  <c r="X446" i="37"/>
  <c r="X276" i="37"/>
  <c r="X196" i="37"/>
  <c r="X194" i="37"/>
  <c r="X243" i="37"/>
  <c r="X198" i="37"/>
  <c r="X247" i="37"/>
  <c r="X215" i="37"/>
  <c r="X164" i="37"/>
  <c r="X132" i="37"/>
  <c r="X61" i="37"/>
  <c r="X270" i="37"/>
  <c r="X256" i="37"/>
  <c r="X359" i="37"/>
  <c r="X308" i="37"/>
  <c r="X258" i="37"/>
  <c r="X145" i="37"/>
  <c r="X526" i="37"/>
  <c r="X260" i="37"/>
  <c r="X316" i="37"/>
  <c r="X310" i="37"/>
  <c r="X306" i="37"/>
  <c r="X533" i="37"/>
  <c r="X480" i="37"/>
  <c r="X459" i="37"/>
  <c r="X453" i="37"/>
  <c r="X191" i="37"/>
  <c r="X156" i="37"/>
  <c r="X158" i="37"/>
  <c r="X149" i="37"/>
  <c r="X384" i="37"/>
  <c r="X312" i="37"/>
  <c r="X498" i="37"/>
  <c r="X147" i="37"/>
  <c r="X333" i="37"/>
  <c r="X251" i="37"/>
  <c r="X531" i="37"/>
  <c r="X401" i="37"/>
  <c r="X341" i="37"/>
  <c r="X287" i="37"/>
  <c r="X166" i="37"/>
  <c r="X389" i="37"/>
  <c r="X467" i="37"/>
  <c r="X442" i="37"/>
  <c r="X448" i="37"/>
  <c r="X421" i="37"/>
  <c r="X285" i="37"/>
  <c r="X255" i="37"/>
  <c r="X219" i="37"/>
  <c r="X213" i="37"/>
  <c r="X95" i="37"/>
  <c r="X57" i="37"/>
  <c r="X451" i="37"/>
  <c r="X463" i="37"/>
  <c r="X450" i="37"/>
  <c r="X200" i="37"/>
  <c r="X211" i="37"/>
  <c r="X127" i="37"/>
  <c r="AB679" i="37"/>
  <c r="AB637" i="37"/>
  <c r="AB644" i="37"/>
  <c r="AB651" i="37"/>
  <c r="AB686" i="37"/>
  <c r="AB623" i="37"/>
  <c r="AB616" i="37"/>
  <c r="AB658" i="37"/>
  <c r="AB665" i="37"/>
  <c r="AB630" i="37"/>
  <c r="AB672" i="37"/>
  <c r="S556" i="37" l="1"/>
  <c r="AB569" i="37" s="1"/>
  <c r="U556" i="37"/>
  <c r="AB566" i="37" s="1"/>
  <c r="T555" i="37"/>
  <c r="T162" i="37"/>
  <c r="X53" i="37"/>
  <c r="X54" i="37"/>
  <c r="X59" i="37"/>
  <c r="X44" i="37"/>
  <c r="X141" i="37"/>
  <c r="X96" i="37"/>
  <c r="X93" i="37"/>
  <c r="X91" i="37"/>
  <c r="X74" i="37"/>
  <c r="X432" i="37"/>
  <c r="X68" i="37"/>
  <c r="X62" i="37"/>
  <c r="X101" i="37"/>
  <c r="X278" i="37"/>
  <c r="X469" i="37"/>
  <c r="X262" i="37"/>
  <c r="X51" i="37"/>
  <c r="X319" i="37"/>
  <c r="X143" i="37"/>
  <c r="X47" i="37"/>
  <c r="X529" i="37"/>
  <c r="X49" i="37"/>
  <c r="X361" i="37"/>
  <c r="X105" i="37"/>
  <c r="X110" i="37"/>
  <c r="X128" i="37"/>
  <c r="X119" i="37"/>
  <c r="X115" i="37"/>
  <c r="X86" i="37"/>
  <c r="X82" i="37"/>
  <c r="X65" i="37"/>
  <c r="X123" i="37"/>
  <c r="X520" i="37"/>
  <c r="X133" i="37"/>
  <c r="X138" i="37"/>
  <c r="X117" i="37"/>
  <c r="X88" i="37"/>
  <c r="X84" i="37"/>
  <c r="X79" i="37"/>
  <c r="X71" i="37"/>
  <c r="AB601" i="37"/>
  <c r="AB603" i="37" s="1"/>
  <c r="AB608" i="37"/>
  <c r="AB610" i="37" s="1"/>
  <c r="AB618" i="37"/>
  <c r="AB639" i="37"/>
  <c r="AB688" i="37"/>
  <c r="AB674" i="37"/>
  <c r="AB646" i="37"/>
  <c r="AB632" i="37"/>
  <c r="AB681" i="37"/>
  <c r="AB660" i="37"/>
  <c r="AB625" i="37"/>
  <c r="AB667" i="37"/>
  <c r="AB653" i="37"/>
  <c r="AB615" i="37"/>
  <c r="AB617" i="37" s="1"/>
  <c r="AB685" i="37"/>
  <c r="AB664" i="37"/>
  <c r="AB666" i="37" s="1"/>
  <c r="AB643" i="37"/>
  <c r="AB678" i="37"/>
  <c r="AB680" i="37" s="1"/>
  <c r="AB657" i="37"/>
  <c r="AB659" i="37" s="1"/>
  <c r="AB622" i="37"/>
  <c r="AB671" i="37"/>
  <c r="AB673" i="37" s="1"/>
  <c r="AB636" i="37"/>
  <c r="AB650" i="37"/>
  <c r="AB652" i="37" s="1"/>
  <c r="AB629" i="37"/>
  <c r="AB687" i="37" l="1"/>
  <c r="T556" i="37"/>
  <c r="AB568" i="37" s="1"/>
  <c r="X43" i="37"/>
  <c r="X42" i="37"/>
  <c r="X41" i="37"/>
  <c r="X40" i="37"/>
  <c r="X39" i="37"/>
  <c r="X38" i="37"/>
  <c r="X35" i="37"/>
  <c r="X34" i="37"/>
  <c r="X33" i="37"/>
  <c r="X32" i="37"/>
  <c r="X31" i="37"/>
  <c r="X30" i="37"/>
  <c r="X29" i="37"/>
  <c r="X28" i="37"/>
  <c r="AB624" i="37"/>
  <c r="AB638" i="37"/>
  <c r="AB631" i="37"/>
  <c r="AB645" i="3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laquijano</author>
    <author xml:space="preserve">CONTRALORIA </author>
    <author>jmzambrano</author>
    <author>WILLIAM ART.</author>
    <author>William Alfonso Artunduaga Bonilla</author>
  </authors>
  <commentList>
    <comment ref="A1" authorId="0" shapeId="0" xr:uid="{00000000-0006-0000-0200-000001000000}">
      <text>
        <r>
          <rPr>
            <b/>
            <sz val="8"/>
            <color indexed="8"/>
            <rFont val="Tahoma"/>
            <family val="2"/>
          </rPr>
          <t xml:space="preserve">
Liste consecutivamente los hallazgos definidos  en el informe partiendo de uno.  
Nota: cuando una acción correctiva soluciona varios hallazgos de una misma naturaleza se debe agrupar.</t>
        </r>
        <r>
          <rPr>
            <sz val="8"/>
            <color indexed="8"/>
            <rFont val="Tahoma"/>
            <family val="2"/>
          </rPr>
          <t xml:space="preserve">
</t>
        </r>
      </text>
    </comment>
    <comment ref="E1" authorId="0" shapeId="0" xr:uid="{00000000-0006-0000-0200-000002000000}">
      <text>
        <r>
          <rPr>
            <b/>
            <sz val="8"/>
            <color indexed="8"/>
            <rFont val="Tahoma"/>
            <family val="2"/>
          </rPr>
          <t xml:space="preserve">Seleccione el numero del código correspondiente a la naturaleza del hallazgo y su origen en las diferentes áreas de la administración, según la clasificación establecida por la CGR. </t>
        </r>
        <r>
          <rPr>
            <sz val="8"/>
            <color indexed="8"/>
            <rFont val="Tahoma"/>
            <family val="2"/>
          </rPr>
          <t xml:space="preserve">
</t>
        </r>
      </text>
    </comment>
    <comment ref="F1" authorId="1" shapeId="0" xr:uid="{00000000-0006-0000-0200-000003000000}">
      <text>
        <r>
          <rPr>
            <b/>
            <sz val="8"/>
            <color indexed="8"/>
            <rFont val="Tahoma"/>
            <family val="2"/>
          </rPr>
          <t xml:space="preserve">DESCRIBA BREVEMENTE EL HALLAZGO ( NO MAS DE 50 PALABRAS).
</t>
        </r>
      </text>
    </comment>
    <comment ref="G1" authorId="1" shapeId="0" xr:uid="{00000000-0006-0000-0200-000004000000}">
      <text>
        <r>
          <rPr>
            <b/>
            <sz val="8"/>
            <color indexed="8"/>
            <rFont val="Tahoma"/>
            <family val="2"/>
          </rPr>
          <t>RELACIONE EL FACTOR GENERADOR DE LA FALLA ADMINISTRATIVA.</t>
        </r>
      </text>
    </comment>
    <comment ref="H1" authorId="0" shapeId="0" xr:uid="{00000000-0006-0000-0200-000005000000}">
      <text>
        <r>
          <rPr>
            <b/>
            <sz val="8"/>
            <color indexed="8"/>
            <rFont val="Tahoma"/>
            <family val="2"/>
          </rPr>
          <t>Registre la acción (correctiva y/o preventiva) que adopta la entidad para subsanar o corregir la causa que genera el  hallazgo.</t>
        </r>
        <r>
          <rPr>
            <sz val="8"/>
            <color indexed="8"/>
            <rFont val="Tahoma"/>
            <family val="2"/>
          </rPr>
          <t xml:space="preserve">
</t>
        </r>
      </text>
    </comment>
    <comment ref="I1" authorId="0" shapeId="0" xr:uid="{00000000-0006-0000-0200-000006000000}">
      <text>
        <r>
          <rPr>
            <b/>
            <sz val="8"/>
            <color indexed="8"/>
            <rFont val="Tahoma"/>
            <family val="2"/>
          </rPr>
          <t>Relacione y cuantifique las actividades a desarrollar para el cumplimiento de las metas parciales y finales que permitan medir el avance y cumplimiento del propósito  de mejoramiento. 
Se deben incluir tantas filas como metas sean necesarias.</t>
        </r>
      </text>
    </comment>
    <comment ref="J1" authorId="0" shapeId="0" xr:uid="{00000000-0006-0000-0200-000007000000}">
      <text>
        <r>
          <rPr>
            <b/>
            <sz val="8"/>
            <color indexed="8"/>
            <rFont val="Tahoma"/>
            <family val="2"/>
          </rPr>
          <t xml:space="preserve">Relacione el nombre de la unidad de medida que se  utiliza para medir el grado de avance de la actividad .
(unidades o porcentaje) 
</t>
        </r>
      </text>
    </comment>
    <comment ref="K1" authorId="0" shapeId="0" xr:uid="{00000000-0006-0000-0200-000008000000}">
      <text>
        <r>
          <rPr>
            <b/>
            <sz val="8"/>
            <color indexed="8"/>
            <rFont val="Tahoma"/>
            <family val="2"/>
          </rPr>
          <t xml:space="preserve">Relacione la cantidad, Volumen o tamaño de la actividad, establecido en unidades o porcentajes. 
</t>
        </r>
      </text>
    </comment>
    <comment ref="L1" authorId="0" shapeId="0" xr:uid="{00000000-0006-0000-0200-000009000000}">
      <text>
        <r>
          <rPr>
            <b/>
            <sz val="8"/>
            <color indexed="8"/>
            <rFont val="Tahoma"/>
            <family val="2"/>
          </rPr>
          <t xml:space="preserve">Fecha programada para la iniciación de cada actividad para el cumplimiento de la meta final. </t>
        </r>
        <r>
          <rPr>
            <sz val="8"/>
            <color indexed="8"/>
            <rFont val="Tahoma"/>
            <family val="2"/>
          </rPr>
          <t xml:space="preserve">
</t>
        </r>
      </text>
    </comment>
    <comment ref="M1" authorId="0" shapeId="0" xr:uid="{00000000-0006-0000-0200-00000A000000}">
      <text>
        <r>
          <rPr>
            <b/>
            <sz val="8"/>
            <color indexed="8"/>
            <rFont val="Tahoma"/>
            <family val="2"/>
          </rPr>
          <t>Fecha programada para la terminación de cada actividad para el cumplimiento de la meta final.</t>
        </r>
      </text>
    </comment>
    <comment ref="N1" authorId="0" shapeId="0" xr:uid="{00000000-0006-0000-0200-00000B000000}">
      <text>
        <r>
          <rPr>
            <b/>
            <sz val="8"/>
            <color indexed="8"/>
            <rFont val="Tahoma"/>
            <family val="2"/>
          </rPr>
          <t xml:space="preserve">La hoja calcula automáticamente el plazo de duración de la actividad  de mejoramiento teniendo en cuenta las fechas de inicio y terminación de la meta.
</t>
        </r>
      </text>
    </comment>
    <comment ref="O1" authorId="2" shapeId="0" xr:uid="{00000000-0006-0000-0200-00000C000000}">
      <text>
        <r>
          <rPr>
            <b/>
            <sz val="8"/>
            <color indexed="8"/>
            <rFont val="Tahoma"/>
            <family val="2"/>
          </rPr>
          <t xml:space="preserve">Relacione el Nombre de la Dependencia (s) responsable por el cumplimiento de la meta.
</t>
        </r>
      </text>
    </comment>
    <comment ref="P1" authorId="0" shapeId="0" xr:uid="{00000000-0006-0000-0200-00000D000000}">
      <text>
        <r>
          <rPr>
            <sz val="8"/>
            <color indexed="8"/>
            <rFont val="Tahoma"/>
            <family val="2"/>
          </rPr>
          <t>Registre el avance físico de la ejecución de la actividad.</t>
        </r>
        <r>
          <rPr>
            <sz val="8"/>
            <color indexed="8"/>
            <rFont val="Tahoma"/>
            <family val="2"/>
          </rPr>
          <t xml:space="preserve">
</t>
        </r>
      </text>
    </comment>
    <comment ref="Q1" authorId="0" shapeId="0" xr:uid="{00000000-0006-0000-0200-00000E000000}">
      <text>
        <r>
          <rPr>
            <sz val="8"/>
            <color indexed="8"/>
            <rFont val="Tahoma"/>
            <family val="2"/>
          </rPr>
          <t>Registre el avance físico de la ejecución de la actividad.</t>
        </r>
        <r>
          <rPr>
            <sz val="8"/>
            <color indexed="8"/>
            <rFont val="Tahoma"/>
            <family val="2"/>
          </rPr>
          <t xml:space="preserve">
</t>
        </r>
      </text>
    </comment>
    <comment ref="R1" authorId="0" shapeId="0" xr:uid="{00000000-0006-0000-0200-00000F000000}">
      <text>
        <r>
          <rPr>
            <sz val="8"/>
            <color indexed="8"/>
            <rFont val="Tahoma"/>
            <family val="2"/>
          </rPr>
          <t>Calcula el avance porcentual de la actividad dividiendo la ejecución informada en la columna N sobre la columna J</t>
        </r>
        <r>
          <rPr>
            <sz val="8"/>
            <color indexed="8"/>
            <rFont val="Tahoma"/>
            <family val="2"/>
          </rPr>
          <t xml:space="preserve">
</t>
        </r>
      </text>
    </comment>
    <comment ref="K4" authorId="3" shapeId="0" xr:uid="{9B3173C0-926F-4876-BFDB-6EBE9E802CED}">
      <text>
        <r>
          <rPr>
            <b/>
            <sz val="9"/>
            <color indexed="81"/>
            <rFont val="Tahoma"/>
            <family val="2"/>
          </rPr>
          <t xml:space="preserve">
El acta debe incluir la revisión jurídica aleatoria de al menos dos semestres, teniendo en cuenta la actividad. La dependencia formuló erróneamente el plazo de ejecución. Así lo aprobó el Director General.</t>
        </r>
      </text>
    </comment>
    <comment ref="K5" authorId="3" shapeId="0" xr:uid="{23F9FCC3-53A7-4498-ABFB-773844F61003}">
      <text>
        <r>
          <rPr>
            <b/>
            <sz val="9"/>
            <color indexed="81"/>
            <rFont val="Tahoma"/>
            <family val="2"/>
          </rPr>
          <t xml:space="preserve">
Se debe incluir en un documento el acta y el cronograma, dado que la dependencia estableció como cantidad 1.</t>
        </r>
      </text>
    </comment>
    <comment ref="K9" authorId="3" shapeId="0" xr:uid="{5A171F9C-8526-4464-94E3-46AE73C46EAA}">
      <text>
        <r>
          <rPr>
            <b/>
            <sz val="9"/>
            <color indexed="81"/>
            <rFont val="Tahoma"/>
            <family val="2"/>
          </rPr>
          <t xml:space="preserve">
El acta debe incluir la revisión jurídica aleatoria de al menos dos semestres, teniendo en cuenta la actividad. La dependencia formuló erróneamente el plazo de ejecución. Así lo aprobó el Director General.</t>
        </r>
      </text>
    </comment>
    <comment ref="K10" authorId="3" shapeId="0" xr:uid="{083AE4C5-E11A-4C87-BFB8-0AEA2E864514}">
      <text>
        <r>
          <rPr>
            <b/>
            <sz val="9"/>
            <color indexed="81"/>
            <rFont val="Tahoma"/>
            <family val="2"/>
          </rPr>
          <t xml:space="preserve">
El acta debe incluir la revisión jurídica aleatoria de al menos dos semestres, teniendo en cuenta la actividad. La dependencia formuló erróneamente el plazo de ejecución. Así lo aprobó el Director General.</t>
        </r>
      </text>
    </comment>
    <comment ref="K11" authorId="3" shapeId="0" xr:uid="{485AC8C6-6B18-45D0-B09A-2DC05BB190F5}">
      <text>
        <r>
          <rPr>
            <b/>
            <sz val="9"/>
            <color indexed="81"/>
            <rFont val="Tahoma"/>
            <family val="2"/>
          </rPr>
          <t xml:space="preserve">
Teniendo en cuenta lo concertado en la acción de mejora y en la actividad, no solo se debe valorar el oficio de solicitud, también se debe presentar el seguimiento a la gestión del oficio (respuesta). Por tanto, la cantidad no es 1 sino 2. No obstante, así fue aprobado por el Director General para el cargue en el SIRECI.</t>
        </r>
      </text>
    </comment>
    <comment ref="M35" authorId="3" shapeId="0" xr:uid="{9852198B-7602-49E4-A3BA-71D91518F631}">
      <text>
        <r>
          <rPr>
            <b/>
            <sz val="9"/>
            <color indexed="81"/>
            <rFont val="Tahoma"/>
            <family val="2"/>
          </rPr>
          <t xml:space="preserve">
Acción 2 y 3 - 30-12-2020</t>
        </r>
      </text>
    </comment>
    <comment ref="P539" authorId="4" shapeId="0" xr:uid="{CBC6D4D7-137D-41CC-9566-4B3221B64A88}">
      <text>
        <r>
          <rPr>
            <b/>
            <sz val="9"/>
            <color indexed="81"/>
            <rFont val="Tahoma"/>
            <family val="2"/>
          </rPr>
          <t xml:space="preserve">
Avance del 33% por acciones de Dirección Operativa.</t>
        </r>
      </text>
    </comment>
    <comment ref="P544" authorId="4" shapeId="0" xr:uid="{FB2E442C-A8D5-405B-98EE-8D8218979846}">
      <text>
        <r>
          <rPr>
            <b/>
            <sz val="9"/>
            <color indexed="81"/>
            <rFont val="Tahoma"/>
            <family val="2"/>
          </rPr>
          <t xml:space="preserve">
Avance del 60% por acciones de Dirección Operativa.</t>
        </r>
      </text>
    </comment>
  </commentList>
</comments>
</file>

<file path=xl/sharedStrings.xml><?xml version="1.0" encoding="utf-8"?>
<sst xmlns="http://schemas.openxmlformats.org/spreadsheetml/2006/main" count="5493" uniqueCount="2385">
  <si>
    <t>TOTALES</t>
  </si>
  <si>
    <t>PBEC</t>
  </si>
  <si>
    <t>PBEA</t>
  </si>
  <si>
    <t>AP =  POMi / PBEA</t>
  </si>
  <si>
    <t>CPM = POMMVi / PBEC</t>
  </si>
  <si>
    <t xml:space="preserve">Puntaje Logrado por las Actividades  Vencidas (PLAVI)  </t>
  </si>
  <si>
    <t>Puntaje  Logrado  por las Actividades  (PLAI)</t>
  </si>
  <si>
    <t>Puntaje atribuido a las actividades vencidas (PAAVI)</t>
  </si>
  <si>
    <t>Reporte</t>
  </si>
  <si>
    <t>Informe</t>
  </si>
  <si>
    <t>Informe con registro fotográfico</t>
  </si>
  <si>
    <t>8. Código hallazgo</t>
  </si>
  <si>
    <t>16. Causa del hallazgo</t>
  </si>
  <si>
    <t>20. Acción de mejora</t>
  </si>
  <si>
    <t>48. Observaciones</t>
  </si>
  <si>
    <t>11 01 002</t>
  </si>
  <si>
    <t>14 04 010</t>
  </si>
  <si>
    <t>DO</t>
  </si>
  <si>
    <t>14 04 004</t>
  </si>
  <si>
    <t>14 01 011</t>
  </si>
  <si>
    <t>16 04 001</t>
  </si>
  <si>
    <t>Informe trimestral</t>
  </si>
  <si>
    <t>GGP</t>
  </si>
  <si>
    <t>14 04 003</t>
  </si>
  <si>
    <t>18 02 002</t>
  </si>
  <si>
    <t>18 01 002</t>
  </si>
  <si>
    <t>18 01 004</t>
  </si>
  <si>
    <t>11 03 002</t>
  </si>
  <si>
    <t>12 02 002</t>
  </si>
  <si>
    <t>11 02 002</t>
  </si>
  <si>
    <t>14 04 006</t>
  </si>
  <si>
    <t>14 02 014</t>
  </si>
  <si>
    <t>11 03 001</t>
  </si>
  <si>
    <t>11 02 001</t>
  </si>
  <si>
    <t>21 04 001</t>
  </si>
  <si>
    <t>21 01 001</t>
  </si>
  <si>
    <t>21 05 001</t>
  </si>
  <si>
    <t>18 02 001</t>
  </si>
  <si>
    <t>14 05 001</t>
  </si>
  <si>
    <t>14 04 011</t>
  </si>
  <si>
    <t>14 02 003</t>
  </si>
  <si>
    <t>18 01 003</t>
  </si>
  <si>
    <t>18 01 100</t>
  </si>
  <si>
    <t>14 02 001</t>
  </si>
  <si>
    <t>FIRMA DEL REPRESENTANTE LEGAL</t>
  </si>
  <si>
    <t xml:space="preserve">Convenciones: </t>
  </si>
  <si>
    <t xml:space="preserve">Columnas de calculo automático </t>
  </si>
  <si>
    <t>Fila de Totales</t>
  </si>
  <si>
    <t>Efectividad de la Acción
SI / NO</t>
  </si>
  <si>
    <t>Código interno  hallazgo</t>
  </si>
  <si>
    <t>Dichas situaciones dificultan realizar su evaluación y seguimiento; además evidencian debilidades de control, por parte del Invías.</t>
  </si>
  <si>
    <t>Las anteriores situaciones evidencian que no se manejan datos unificados del proyecto, pues tal y como se consignó anteriormente, existen diferencias de información en los reportes correspondientes a la Ficha EPI-FR-03 del proyecto, el informe de gestión y la descrita en el acta N.04 del 06 de mayo de 2014, del Consejo Directivo;</t>
  </si>
  <si>
    <t>Lo anterior presuntamente se produce por debilidades de control propio del contratista que no permiten advertir oportunamente el problema, lo que trae como consecuencias un riesgo importante de accidentes laborales.</t>
  </si>
  <si>
    <t>Reporte trimestral</t>
  </si>
  <si>
    <t>No se considera un daño patrimonial en consideración a que es un agente diferente al INVÍAS el que solicita se realicen unos diseños nuevos, no obstante se evidencia una falta de planeación y coordinación interinstitucional entre las entidades del mismo Sector del Ejecutivo.</t>
  </si>
  <si>
    <t>No se ha corregido este detalle constructivo, el cual de no ser atendido oportunamente puede traer como consecuencia la afectación estructural del puente.</t>
  </si>
  <si>
    <t>El argumento esgrimido por parte del Instituto para la no terminación de esas obras es la falta de recursos que asciende a los $9.000 millones de pesos.</t>
  </si>
  <si>
    <t xml:space="preserve">Lo anterior debido a la presunta carencia, insuficiencia o inoportunidad en la aplicación de mecanismos de control para el eficaz cumplimiento de las funciones y obligaciones conferidas legalmente a la Interventoría y Gestores de INVÍAS. </t>
  </si>
  <si>
    <t xml:space="preserve">La interventoría, concluye que el contrato  de obra No. 407 de 2010 se encuentra desfinanciado, debido a que la meta física no se cumple con los recursos asignados actualmente y el tiempo que resta del contrato
Lo que implica una deficiente planeación del proyecto y débil control por parte de la interventoría y supervisión.
</t>
  </si>
  <si>
    <t>Lo anterior se da presuntamente por una inadecuada aplicación de la metodología contemplada en el Manual de Interventoría del INVÍAS, lo cual implica una estimación incorrecta del monto de ajustes</t>
  </si>
  <si>
    <t>Artículo 87 de la Ley 1474 de 2011, en consideración a que presuntamente la planeación en este corredor no fue adecuada y prueba de esto es que se hizo necesario reducir el alcance contractual, dado que los recursos asignados no eran suficientes.</t>
  </si>
  <si>
    <t>Las anteriores situaciones evidencian deficiencias de planeación para el  cumplimiento de las metas físicas contratadas; lo que pone en riesgo el cumplimiento de las obligaciones establecidas en el contrato, así como el proceso de liquidación</t>
  </si>
  <si>
    <t>Las anteriores circunstancias,  denotan debilidades de control y seguimiento del proceso contractual y afectan el cumplimiento tanto del objeto como del plazo establecido en el contrato.</t>
  </si>
  <si>
    <t>Lo cual denota debilidad en la aplicación de las condiciones y requisitos establecidos en el proceso de selección, cuyas disposiciones deben ser acatadas íntegramente.</t>
  </si>
  <si>
    <t>No regular de manera oportuna lo relacionado con la exigencia de constitución de fiducias para el manejo de los anticipos, de conformidad con el artículo 91 de la Ley 1474 de 2011</t>
  </si>
  <si>
    <t>Situación que denota debilidades en la aplicación del Principio de Planeación, lo que puede afectar el cumplimiento del objeto contractual.</t>
  </si>
  <si>
    <t xml:space="preserve"> debido a deficiencias en la planeación en la elaboración de los estudios previos entregados por Invías</t>
  </si>
  <si>
    <t>Así las cosas, se ejecutó la rehabilitación con unos estudios diferentes a los inicialmente aportados y  pagados por el Instituto.</t>
  </si>
  <si>
    <t>No mantener las variables iniciales para garantizar la amortización del mismo, ni tener un control establecido para ello.</t>
  </si>
  <si>
    <t xml:space="preserve">Debido a deficiencias en la planeación de los estudios y diseños </t>
  </si>
  <si>
    <t xml:space="preserve">Debido a deficiencias en la planeación contractual en la determinación de los plazos de conformidad con los estudios y actividades constructivas </t>
  </si>
  <si>
    <t>Planeación presupuestal</t>
  </si>
  <si>
    <t>Plazo contractual.</t>
  </si>
  <si>
    <t>Debido a deficiencias en la estructuración del presupuesto de obra y en estudios previos insuficientes puesto que solo se identifica  la necesidad y las metas físicas</t>
  </si>
  <si>
    <t>Lo anterior evidencia el  presunto incumplimiento tanto de las funciones de los Supervisores (Gestores) designados por INVÍAS establecidas en la Resolución 3376 de 2010,</t>
  </si>
  <si>
    <t>Esta situación evidencia fallas administrativas y de supervisión por parte de la Interventoría y del INVÍAS</t>
  </si>
  <si>
    <t>Se evidencia que hubo falta de planeación en la priorización y escogencia de los sitios donde se van a implantar los puentes</t>
  </si>
  <si>
    <t>Denotan debilidades en el plazo asignado para la ejecución del contrato.</t>
  </si>
  <si>
    <t>Deficiencias en los mecanismos de seguimiento y monitoreo del Instituto.</t>
  </si>
  <si>
    <t>Falta de control y seguimiento por parte de la interventoría contratada por el INVIAS.</t>
  </si>
  <si>
    <t>No evidencia de estudios previos</t>
  </si>
  <si>
    <t>El convenio interadministrativo debe contener la resolución de justificación de la contratación directa</t>
  </si>
  <si>
    <t>Mayor plazo de ejecución del contrato frente al convenio</t>
  </si>
  <si>
    <t>Presuntas deficiencias en la planeación y control y seguimiento, efectuado a las obligaciones de la Gobernación por parte del INVÍAS.</t>
  </si>
  <si>
    <t>Informe y registro fotográfico</t>
  </si>
  <si>
    <t>Por deficiencias en la estructuración de estudios previos, lo cual conlleva a recorte e incumplimiento de las metas físicas definidas en el contrato.</t>
  </si>
  <si>
    <t>Deficiencias en la etapa de planeación contractual de los convenios interadministrativos. No. 901 de 2013 y 902 de 2013 celebrado entre INVÍAS y Alcaldía del Municipio de Mocoa (Putumayo).</t>
  </si>
  <si>
    <t>Deficiencias en la etapa de planeación contractual del Convenio en la elaboración de estudios previos</t>
  </si>
  <si>
    <t>Debilidades en la supervisión y control</t>
  </si>
  <si>
    <t>El Instituto Nacional de Vías no tiene cuantificado el valor de la deuda pendiente de pago por concepto de Impuesto Predial y de Valorización de los predios de su propiedad, debido a que dicho monto no ha sido informado por las Direcciones Territoriales del Instituto al Nivel Central  o porque las Secretarías de Hacienda de los Municipios no ha enviado la cuenta de cobro.</t>
  </si>
  <si>
    <t>16 04 003</t>
  </si>
  <si>
    <t>El Invías no ha obtenido la  exclusión de éstos.</t>
  </si>
  <si>
    <t>El Invías no ha obtenido la  exclusión de éstos, el Invías ha pagado dicho impuesto sobre 637predios en 2013 y 618 en 2014</t>
  </si>
  <si>
    <t>16 01 004</t>
  </si>
  <si>
    <t xml:space="preserve">Debilidades en los mecanismos de seguimiento y monitoreo. </t>
  </si>
  <si>
    <t xml:space="preserve">Control inadecuado de sus inmuebles.                                                                                                                                                                                                                                                                                               </t>
  </si>
  <si>
    <t>Deficiencias en la administración, seguimiento y control de los bienes de su propiedad.</t>
  </si>
  <si>
    <t>Deficiencias en el control y administración sobre los bienes del Invías</t>
  </si>
  <si>
    <t>18 04 001</t>
  </si>
  <si>
    <t>Falta de control adecuado sobre la propiedad de los bienes del Invías.</t>
  </si>
  <si>
    <t>Invías no tiene pleno dominio de los corredores férreos</t>
  </si>
  <si>
    <t>No se evidencian controles adecuados a los cronogramas de obra</t>
  </si>
  <si>
    <t>Se aplica la regla pactada para contratos laborales a contratos por prestación de servicios</t>
  </si>
  <si>
    <t>No tener criterios predefinidos para el pago prestaciones y primas; no exigir especificaciones mínimas, etc.</t>
  </si>
  <si>
    <t>Debilidades en el proceso de supervisión por parte de Invías.</t>
  </si>
  <si>
    <t>22 01 001</t>
  </si>
  <si>
    <t>19 05 001</t>
  </si>
  <si>
    <t>No se observa que la Entidad haya tomado correctivos respecto a dichos atrasos en la gestión predial.</t>
  </si>
  <si>
    <t>12 01 003</t>
  </si>
  <si>
    <t>Débil supervisión en el seguimiento del cumplimiento de las obligaciones emanadas del contrato, específicamente en lo atinente al aseguramiento de la Entidad</t>
  </si>
  <si>
    <t>Deficiencia en la programación, planeación y efectiva ejecución de los proyectos financiados con vigencias futuras</t>
  </si>
  <si>
    <t>Deficiencias en la planeación contractual para la ejecución adecuada de los recursos asignados</t>
  </si>
  <si>
    <t xml:space="preserve">Deficiencia en los controles, de las unidades ejecutoras para la oportuna ejecución de estos recursos </t>
  </si>
  <si>
    <t>Deficiencia en la adecuada constitución de las reservas, ya que estas no permiten determinar situaciones extraordinarias presentadas</t>
  </si>
  <si>
    <t xml:space="preserve">Esta situación se presenta debido a que el SIIF Nación no facilita las consultas de los movimientos ni la identificación de las partidas para poder realizar los cruces entre los extractos bancarios y los libros auxiliares. </t>
  </si>
  <si>
    <t>El embargo de las cuentas bancarias se presenta al dejar de considerar el beneficio de inembargabilidad con que gozan los recursos públicos del Estado.</t>
  </si>
  <si>
    <t>Debido al incumplimiento de los procedimientos establecidos para el registro contable de las actas de liquidación</t>
  </si>
  <si>
    <t>En cumplimiento de la Resolución 178 de 2006, el Comité de  Seguimiento del Plan de Mejoramiento de la Liquidación de Contratos y Convenios Interadministrativos certifica mediante acta, la pérdida de competencia para liquidar, luego de dicha certificación el INVÍAS ya no tiene ninguna potestad sobre los mismos.</t>
  </si>
  <si>
    <t xml:space="preserve">Los funcionarios de INVÍAS informaron que esas diferencias se presentan porque el auxiliar se alimenta permanentemente teniendo en cuenta que aún existen varias partidas pendientes de distribuir. </t>
  </si>
  <si>
    <t>Subestimación de la cuenta 17 - Bienes de Uso Público e Históricos y Culturales en la cuantía mencionada.</t>
  </si>
  <si>
    <t>Para la vigencia 2014 están relacionadas con cuentas por depurar.</t>
  </si>
  <si>
    <t>Esta situación no se encuentra reflejada ni en la Nota 3</t>
  </si>
  <si>
    <t>18 01 001</t>
  </si>
  <si>
    <t>No permite tener la claridad suficiente para el adecuado análisis de la información contenida en los Estados Contables.</t>
  </si>
  <si>
    <t xml:space="preserve">H1R15. Desarrollo proyecto Cruce de la Cordillera Central - Túnel de la Línea.
Se observaron deficiencias constructivas, escasez de personal en los frentes de trabajo, falta de señalización y protocolos de seguridad industrial en algunos sitios de la obra, inadecuada disposición del material sobrante y debilidades frente al tema de responsabilidad social.
</t>
  </si>
  <si>
    <t>Lo identificado se originó por presuntos incumplimientos del contratista con respecto al cronograma y a las metas físicas establecidas en las bases del acuerdo conciliatorio del 10 de marzo de 2015 y el modificatorio 11 del 01 de abril de 2015. A su vez, se evidenció la falta de gestión efectiva por parte del Invías  para hacer cumplir lo contractualmente establecido en dichos acuerdos y modificatorios.</t>
  </si>
  <si>
    <t>12 01 004</t>
  </si>
  <si>
    <t>Se evidencian debilidades en el ejercicio de control y supervisión por parte de las interventorías de cada proyecto involucrado en la licencia, al no conminar al contratista al cumplimiento efectivo de las medidas ambientales y a lo dispuesto en la licencia ambiental del proyecto.</t>
  </si>
  <si>
    <t>12 02 001</t>
  </si>
  <si>
    <t xml:space="preserve">Pese a lo reportado por la entidad,  se identifica falta de oportunidad del contratista para dar cumplimiento con las obligaciones a su cargo y de las fallas en materia de seguimiento a cargo de la Interventoría. </t>
  </si>
  <si>
    <t>Lo anteriormente expuesto, revela deficiencias en la etapa precontractual, específicamente en la planificación técnica, y la evaluación a detalle (estudios, diseños y presupuestación) de las necesidades a cubrir con el proceso contractual y consecuentemente en las cantidades de obras a ejecutar por parte de la entidad.</t>
  </si>
  <si>
    <t>Lo anterior debido a la falta de diseños en estructuras puntuales y los ajustes en alineamiento y sección que tuvieron que ser realizados a los diseños originales, por su desactualización y falta de coordinación con respecto a la realidad en campo</t>
  </si>
  <si>
    <t xml:space="preserve">Lo anterior, demuestra débil planeación,   deficiente coordinación interinstitucional para ejecutar de manera oportuna y efectiva los recursos  </t>
  </si>
  <si>
    <t>Lo anteriormente expuesto se suscitó por falencias de orden administrativo y conlleva un presunto incumplimiento de lo previsto en el en los numerales 1 y 2 del Artículo 34 de la Ley 734 de 2002, así como del artículo 84 de la Ley 1474 de 2011.</t>
  </si>
  <si>
    <t>Justificación de la contratación directa</t>
  </si>
  <si>
    <t>H11R15. Rendimientos financieros generados por el Convenio 2963 de 2013. 
Se evidenció que los rendimientos financieros generados en la cuenta abierta para tal fin, donde se manejan los recursos del Convenio 2963 de 2013 celebrado entre el Invías y el Departamento de Santander, que han sido abonados  por la entidad bancaria mensualmente en la cuenta corriente, tal como se registra en los extractos, sólo se  devuelven al Invías  al terminar cada vigencia fiscal.</t>
  </si>
  <si>
    <t>Deficiencias en el clausulado del Convenio 2963 de 2013, suscrito entre el Instituto Nacional de Vías Invías y el Departamento de Santander, que en su cláusula sexta Manejo de los Recursos</t>
  </si>
  <si>
    <t xml:space="preserve">H13R15. Ejecución proyecto mejoramiento y rehabilitación de la primera calzada de la Circunvalar Barranquilla .  
Retraso en la ejecución del Proyecto,  al respecto, la interventoría reportó en el informe de avance de obra de enero de 2016, un porcentaje de atraso del 47.96% en la ejecución general de las actividades establecidas en el Contrato de Obra Derivado AMB-LP-001-2015, suscrito entre el Distrito de Barranquilla y Valores y Contratos S.A. – VALORCON, producto del Convenio Interadministrativo 1344 de 2014. 
</t>
  </si>
  <si>
    <t xml:space="preserve">Debilidades en la matriz de riesgos definida para el contrato, al no contemplar actividades inherentes al proyecto y que por tanto impactan su ejecución, lo que ha conllevado a la reprogramación de las actividades contempladas en el contrato de obra. </t>
  </si>
  <si>
    <t>Deficiencia en la supervisión</t>
  </si>
  <si>
    <t xml:space="preserve">Falencias en planeación </t>
  </si>
  <si>
    <t xml:space="preserve">H18R15. Rendimientos financieros Convenio 3075 de 2013. 
se evidenció que el ente Territorial no reintegró los rendimientos financieros, de acuerdo a lo establecido en la minuta del convenio , y que el Instituto tampoco realizó las gestiones para requerirle en este sentido, lo cual puede constituirse en presunto detrimento patrimonial por la no entrega de estos recursos, por cuantía a determinar, dado que no se tiene certeza del valor a devolver por parte del Ente territorial. </t>
  </si>
  <si>
    <t>• Debilidad del Instituto en cuanto al ejercicio de la supervisión contractual y financiera del convenio,</t>
  </si>
  <si>
    <t xml:space="preserve">Se evidencia deficiencias en los estudios previos al no considerar la viabilidad de afectar predios cuya infraestructura sobrepasa el presupuesto asignado para la compra de los inmuebles. </t>
  </si>
  <si>
    <t>No se evidenció consulta frente al tema ante la Autoridad rectora, que en este caso es el Instituto Geográfico Agustín Codazzi.</t>
  </si>
  <si>
    <t xml:space="preserve">Presunta omisión de lo establecido en la Ley de infraestructura 1682 de 2013 en su artículo  séptimo donde se indica que se deberá incluir en la etapa de planeación  el análisis integral, entre otros aspectos, lo indicado  en el literal g  “Diagnóstico predial o análisis de predios objeto de adquisición.” </t>
  </si>
  <si>
    <t>15 05 001</t>
  </si>
  <si>
    <t>Oportunidad en la liquidación</t>
  </si>
  <si>
    <t>Debido a la falta de control y seguimiento en el proceso de planeación y a las deficiencias en los estudios técnicos, la ejecución del contrato y la vigilancia a cargo de la interventoría; lo cual ha generado una mayor inversión en el proyecto por $1.446.907.831, presuntamente contraviniendo los principios de Eficiencia, Eficacia y Economía.</t>
  </si>
  <si>
    <t>Deficiencia en el control de rendimiento financiero</t>
  </si>
  <si>
    <t>Esta situación se origina en el desconocimiento de las obligaciones por parte del municipio</t>
  </si>
  <si>
    <t>22 03 003</t>
  </si>
  <si>
    <t>Debilidades en el control de publicación</t>
  </si>
  <si>
    <t>16 03 100</t>
  </si>
  <si>
    <t xml:space="preserve">Lo anterior se presenta por debilidades en las actividades y controles inherentes a la organización de expedientes contractuales, que derivan en inadecuada gestión documental. </t>
  </si>
  <si>
    <t xml:space="preserve">H53R15 Cumplimiento metas plan de acción 2015. Administrativo. 
En el Plan de Acción 2015 el Invías estableció acciones, metas, responsables, períodos de cumplimiento e  indicadores de seguimiento. Sin embargo, algunas metas programadas no se cumplieron en su totalidad, entre las  cuales de un lado se encuentran siete (7), referidas en el cuadro siguiente que en promedio el porcentaje de cumplimiento llegó hasta 41.28%.
</t>
  </si>
  <si>
    <t>Deficiente planeación y seguimiento, la no oportuna y efectiva coordinación interinstitucional</t>
  </si>
  <si>
    <t>Deficiente planificación y ejecución del presupuesto, así como también a debilidades en la priorización de necesidades,</t>
  </si>
  <si>
    <t>19 07 002</t>
  </si>
  <si>
    <t>Debilidades en  la aplicación de los controles y de seguimiento y monitoreo</t>
  </si>
  <si>
    <t>Debilidades en los mecanismos de seguimiento y monitoreo del Instituto</t>
  </si>
  <si>
    <t>17 02 011</t>
  </si>
  <si>
    <t>Al respecto,  ha de decirse que, una vez ejecutoriado el Laudo Arbitral en la forma indicada, INVIAS estaba en la obligación del pago total de la condena determinada  dentro del término, con el fin de evitar la generación de intereses moratorios.</t>
  </si>
  <si>
    <t>Lo expuesto, evidencia debilidades en el manejo, reporte y consistencia de la información judicial por parte de Invías, afectando su nivel de confiabilidad, seguridad y solidez.</t>
  </si>
  <si>
    <t>Debilidades en el cumplimiento de las funciones por parte de los apoderados de Invías, lo que puede afectar el seguimiento a los procesos y procedimientos inherentes a la actividad judicial y extrajudicial de la Entidad.</t>
  </si>
  <si>
    <t>Se evidencia debilidad en el procedimiento administrativo y presupuestal para el pago de sentencias y conciliaciones; situación que genera  que estas obligaciones no se paguen a tiempo.</t>
  </si>
  <si>
    <t>Estas situaciones son originadas por la falta de conciliación y depuración de la información de las Áreas involucradas que son fuente de información, para los respectivos registros contables.</t>
  </si>
  <si>
    <t>La Entidad viene aplicando los conceptos emitidos por la Contaduría General de la Nación relacionados con el Reconocimiento Amortización de Terrenos, los cuales no son tenidos en cuenta por la Contraloría General de la República.</t>
  </si>
  <si>
    <t>17 02 013</t>
  </si>
  <si>
    <t>Falta depuración de los Bienes de Uso Público y Bienes Fiscales.</t>
  </si>
  <si>
    <t>Esta situación se debe a que las gestiones administrativas adelantadas por el Instituto no fueron eficientes ni efectivas para depurar estas cifras.</t>
  </si>
  <si>
    <t>Esta situación es debido a que no hubo un adecuado y oportuno flujo de información hacia el área contable, lo que conllevó a no dar cabal cumplimiento al  principio de causación, no obstante que en las Notas a los Estados Contables, numeral 2 Políticas y Prácticas Contables – Causación</t>
  </si>
  <si>
    <t>Falta de oportunidad en la causación.</t>
  </si>
  <si>
    <t>Esta situación se presenta por no contar con efectivos controles de información, depuración y soportes que garanticen confiabilidad y totalidad de los soportes básicos y suficientes, para el reconocimiento de los bienes administrados por el Invías.</t>
  </si>
  <si>
    <t>Esta situación se presenta por no contar con un mecanismo de conciliación efectivo entre Dependencias, que garantice confiabilidad de la información que soporta los derechos, obligaciones y gastos de la Entidad en tiempo real.</t>
  </si>
  <si>
    <t>Deficiencias en la gestión institucional y comunicación y/o articulación  entre las áreas que participan en el proceso para la depuración de la información básica y suficiente que garantice el reconocimiento y revelación que corresponde al Área de Contabilidad.</t>
  </si>
  <si>
    <t>19 03 005</t>
  </si>
  <si>
    <t xml:space="preserve">No se cuenta con una base de datos consolidada y actualizada, de tal manera que le permita conocer oportuna y  razonablemente el estado de cada uno de los recursos embargados de las cuentas bancarias, así como los remanentes de los procesos ya terminados de estas cuentas. </t>
  </si>
  <si>
    <t xml:space="preserve">Esta situación evidencia la falta de gestión oportuna por parte del Invías, para subsanar estos hechos. </t>
  </si>
  <si>
    <t>Debilidades en el registro adecuado en las cuentas contables correspondientes.</t>
  </si>
  <si>
    <t>Refleja debilidades en el control y seguimiento para la gestión presupuestal, así como para el fenecimiento de las Reservas Presupuestales por $31.185.1 millones y limitaciones para pagar algunos compromisos adquiridos.</t>
  </si>
  <si>
    <t>Lo anteriormente descrito evidencia deficiencias en la programación presupuestal</t>
  </si>
  <si>
    <t>17 03 003</t>
  </si>
  <si>
    <t xml:space="preserve">H1D16. Planeación contrato de obra 1246 de 2014
Revisada la documentación del contrato 1246 de 2014, se evidencian deficiencias en la planeación del mismo, que repercutieron en demoras en los tiempos de ejecución y la ejecución  de obras a posteriori de la fecha establecida en el plazo contractual.
</t>
  </si>
  <si>
    <t>Deficiencias en la planeación financiera y ejecución de obra</t>
  </si>
  <si>
    <t xml:space="preserve">Lo anterior  evidencia demora en el perfeccionamiento de los contratos, lo que afectó el proceso de legalización y ejecución del contrato, teniendo en cuenta que el plazo de ejecución establecido fue de dos (29 y seis (6) meses respectivamente. </t>
  </si>
  <si>
    <t>Debilidades en los controles implementados</t>
  </si>
  <si>
    <t>Debilidades en los controles del proceso contractual</t>
  </si>
  <si>
    <t xml:space="preserve">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 </t>
  </si>
  <si>
    <t>14 01 003</t>
  </si>
  <si>
    <t>Lo anteriormente expuesto evidencia falta de controles, toda vez que la Entidad, presuntamente, pasa por alto la aplicación de lo estipulado en la normatividad general que regula la contratación.</t>
  </si>
  <si>
    <t>Informes</t>
  </si>
  <si>
    <t>14 04 005</t>
  </si>
  <si>
    <t xml:space="preserve">Estas modificaciones, son resultado de la incidencia de las divergencias entre los estudios iniciales y los actualizados, en cuanto al transporte de material se refiere. Estas divergencias hicieron que el alcance de las obras se redujera en un 48%. </t>
  </si>
  <si>
    <t>Estado de acción</t>
  </si>
  <si>
    <t>Estado de hallazgo</t>
  </si>
  <si>
    <t>Traducción a número</t>
  </si>
  <si>
    <t>Menor número</t>
  </si>
  <si>
    <t>Auditoria</t>
  </si>
  <si>
    <t>R2014</t>
  </si>
  <si>
    <t>R2015</t>
  </si>
  <si>
    <t>D2016</t>
  </si>
  <si>
    <t>Busca espacio</t>
  </si>
  <si>
    <t>Busca punto</t>
  </si>
  <si>
    <t>14 05 004</t>
  </si>
  <si>
    <t>Lo anterior refleja que el Instituto no lleva un control efectivo sobre la ejecución y gestión de administración de los referidos recursos para el logro del objeto de los respectivos Convenios. Lo identificado, presuntamente trasgrede el artículo 209 de la Constitución Política.</t>
  </si>
  <si>
    <t>Hecho que evidencia que no se realizó por parte de Invías control efectivo y oportuno de la ejecución de los recursos de acuerdo con el avance de las obras.</t>
  </si>
  <si>
    <t>Este hecho genera riesgo inherente y de control en la administración del anticipo y de la ejecución del Contrato de acuerdo con el plan de inversión del anticipo.</t>
  </si>
  <si>
    <t>Deficiencias de planeación en la formulación de los proyectos frente a los resultados arrojados por los Estudios y Diseños.</t>
  </si>
  <si>
    <t>Lo expuesto denota deficiencias en la formulación, ejecución y seguimiento de proyectos definidos en los documentos de política del Consejo Nacional de Política Económica y Social, que se traducen en disminuciones al alcance y en el aplazamiento de beneficios esperados para la población objeto de estos proyectos.</t>
  </si>
  <si>
    <t>Lo expuesto denota deficiencias en la formulación, ejecución y seguimiento de proyectos definidos en los documentos de política del Consejo Nacional de Política Económica y Social.</t>
  </si>
  <si>
    <t>La documentación allegada por la Entidad, en respuesta a requerimientos, se determinó falta de coherencia en la misma.</t>
  </si>
  <si>
    <t>De acuerdo con lo anterior, se concluye que si bien Invías tenía definido el alcance definitivo de las obras a realizar, acorde con lo establecido en el Pliego de Condiciones - Apéndice A y Cláusula Primera del Contrato; se denota deficiencias de planeación y de Coordinación Interinstitucional entre Invías y la Gobernación del Chocó</t>
  </si>
  <si>
    <t>Se constituyen en situaciones que denotan debilidades en el proceso de supervisión por parte de Invías, debido a la desatención de las obligaciones y responsabilidades, lo que puede afectar el cumplimiento contractual.</t>
  </si>
  <si>
    <t>Lo anterior refleja deficiencias en la aplicación del principio de planeación , contemplado en el numeral 12 del artículo 25 de la ley 80 de 1993, modificado por el artículo 87 de la Ley 1474 de 2011, con el riesgo de no contar con los recursos necesarios para finiquitar con las metas contractuales</t>
  </si>
  <si>
    <t>Es de indicar que no se evidenció para el tema predial, análisis  de estimación, y asignación de los riesgos previsibles que en un momento dado podrían alterar el equilibrio económico del contrato, aspecto contemplado en el Decreto 1510 de 2013, numeral octavo del artículo 22 “Pliego de condiciones”; y compilado en el Artículo 2.2.1.1.2.1.1. “Estudios y documentos previos”, del Decreto 1082 de 2015.</t>
  </si>
  <si>
    <t>Lo anterior presuntamente ocasionado por debilidades en la comunicación  por parte del Instituto Nacional de Vías- Invías</t>
  </si>
  <si>
    <t>Lo anterior presuntamente ocasionado por debilidades de control y seguimiento a los procesos de adquisición predial por parte del Instituto Nacional de Vías- Invías</t>
  </si>
  <si>
    <t>Presuntamente, lo anterior vislumbra incumplimientos por parte de la Interventoría: numeral 7.4 del Manual de Interventoría (Resoluciones Invías 5282 de 2003 y 3009 de 2007 y del Supervisor y Gestores del Contrato de Interventoría: numeral 7.4 del Manual de Interventoría; Resolución Invías 5282 de 2003; Artículos 1 (numerales 1, 2 y 4), 2 y 4 de la Resolución 3376 de 2010 y numeral 25.6 del Manual de Contratación de Invías (Resolución 01673 de 2015).</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</si>
  <si>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</si>
  <si>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Debilidades por parte de la interventoría y los gestores del proyecto y del contrato para tramitar y obtener de manera adecuada, recursos financieros, específicamente para la vigencia 2015, los cuales resultaron insuficientes frente a la capacidad de ejecución física del contratista de obra para dicha vigencia, lo cual conllevó a adicionar el contrato en recursos por $10.000 millones, que hasta la fecha de la adición no eran justificables técnicamente por mayores cantidades, mayor alcance físico del contrato u obras adicionales no previstas del mismo, con lo cual presuntamente se incumple el numeral 13 del artículo 25 de la Ley 80 de 1993 , los deberes de los Interventores establecida en el artículo 84 de la Ley 1474 de 2011 y la Resolución de Invías 3376 de julio 28 de 2010 .</t>
  </si>
  <si>
    <t>15 04 006</t>
  </si>
  <si>
    <t>Se concluye que ha faltado oportunidad en las gestiones y trámites adelantados por el Invías, frente a la búsqueda de soluciones para poder ejecutar las obras por Belén de Bajirá y debilidades de coordinación interinstitucional para la formulación del proyecto corredor vial Caucheras – Belén de Bajirá – Riosucio.</t>
  </si>
  <si>
    <t>14 02 009</t>
  </si>
  <si>
    <t>Lo anterior por debilidad de control y seguimiento de la etapa precontractual, lo que conlleva a un presunto incumplimiento del Principio de Planeación Contractual, establecido en el numeral 12 del artículo 25 de la Ley 80 de 1993, modificado por artículo 87 de la Ley 1474 de 2011, en el cual se señala “Previo a la apertura de un proceso de selección, o a la firma del contrato en el caso en que la modalidad de selección sea contratación directa, deberán elaborarse los estudios, diseños y proyectos requeridos, y los pliegos de condiciones, según corresponda.</t>
  </si>
  <si>
    <t xml:space="preserve">Por cuanto hay una contradicción o incoherencia, al referir que las estaciones se consideran entre distancias entre 100 y 1.000 metros (m) </t>
  </si>
  <si>
    <t>Por lo expuesto, se observa que la gestión desplegada, en el desarrollo del contrato en materia predial ha presentado deficiencias que se han materializado en mayores tiempos de los inicialmente previsto, y subsecuentemente en la oportunidad para la elaboración de los insumos para efectuar las respectivas negociaciones , a cargo del Contratista.</t>
  </si>
  <si>
    <t>EVP2016</t>
  </si>
  <si>
    <t>ECP2016</t>
  </si>
  <si>
    <t>x</t>
  </si>
  <si>
    <t>Fecha Evaluación</t>
  </si>
  <si>
    <t xml:space="preserve">Debilidades en la planeación en algunos elementos propios del convenio, como es el plazo. </t>
  </si>
  <si>
    <t>Esta situación se presenta debido a que el proceso de expropiación fue presentado después de la finalización del plazo contractual, en razón a  inconvenientes   que surgieron en la enajenación voluntaria, por los obstáculos y acciones presentadas por la propietaria.</t>
  </si>
  <si>
    <t>La Entidad está dando cumplimiento al concepto 200910-135587 de la Contaduría General de la Nación, el cual no es tenido en cuenta por la Contraloría General de la República.</t>
  </si>
  <si>
    <t>La identificación de este riesgo se dió en el marco de la implementación de la política de administración del riesgo, orientando el ejercicio a los riesgos de gestión mas relevante desde el punto de vista gerencial.</t>
  </si>
  <si>
    <t>Lo anterior presuntamente fue ocasionado por debilidades en la no oportuna actualización de los expedientes por parte del Instituto Nacional de Vías- Invías</t>
  </si>
  <si>
    <t xml:space="preserve">Información suministrada en el informe de la CGR </t>
  </si>
  <si>
    <t xml:space="preserve">Debilidades en la estructuración de los documentos previos necesarios para adelantar los procesos contractuales y falencias en el lleno de requisitos exigidos en la Ley, específicamente el artículo 20 del Decreto 1510 de 2013. </t>
  </si>
  <si>
    <t>Falencias en la Planeación de proyecto de mantenimiento de la Segunda calzada de la Av. Circunvalar.</t>
  </si>
  <si>
    <t>H8R16. Precios unitarios contrato derivado del convenio 1344 de 2014
Los convenios 1344 de 2014 “Mejoramiento y Rehabilitación de la Primera Calzada de la Vía Circunvalar de Barranquilla” y 1345 de 2014 “Apoyo y Mejoramiento de la Interconexión Vial – Segunda Calzada Avenida Circunvalar de Barranquilla a través de la vinculación del Instituto Nacional de Vías”, se gestionaron con la finalidad de aunar esfuerzos entre el Instituto Nacional de Vías y el Área Metropolitana de Barranquilla.</t>
  </si>
  <si>
    <t>Falta de controles, planeación  y falencias en la supervisión.</t>
  </si>
  <si>
    <t>Falta de planeación.</t>
  </si>
  <si>
    <t>Falencias en estructuración de presupuesto oficial.</t>
  </si>
  <si>
    <t>H11R16. Inversión de anticipo contrato 1759 de 2015
En el contrato 1759 de 2015, cuyo objeto es “SUMINISTRO, INSTALACIÓN Y PUESTA EN MARCHA DE LOS EQUIPOS ELECTROMECÁNICOS DEL PROYECTO CRUCE DE LA CORDILLERA CENTRAL”, con respecto al anticipo, que asciende a $77.000 millones , se evidencia que la relación entre los desembolsos programados y desembolsos ejecutados para la inversión del anticipo de acuerdo a lo estipulado en la minuta contractual  es de 0.22.</t>
  </si>
  <si>
    <t>Deficiencias en la Planeación y gestión de los recursos para la puesta en marcha del proyecto por parte del contratista.</t>
  </si>
  <si>
    <t>H13R16. Transporte de Materiales provenientes de derrumbes medido a partir en cien metros (100M) y Transporte de materiales provenientes de la excavación de la explanación canales y préstamos entre cien metros y mil metros de distancia.
El Ítem 211.1 Remoción de derrumbes (incluye conformación de botadero), tuvo como cantidades totales de la obra ejecutada de 27.349 metros cúbicos.</t>
  </si>
  <si>
    <t>Falta de controles en el recibo de los trabajos.</t>
  </si>
  <si>
    <t>Se observan debilidades en el seguimiento y control de las obligaciones contractuales del Contratista de la Fase 1 del Proyecto Medellín - Quibdó por los compromisos no cumplidos relacionados con las consultas previas, tal como se evidencia en el Acta de seguimiento de consulta previa de 12 de julio de 2016.-capacitaciones, mejoramientos, dotaciones, construcciones, entre otras.</t>
  </si>
  <si>
    <t>Debilidades en la ejecución contractual y deficiencias en el Sistema de Control Interno de la Entidad al invertir recursos en un bien que no está bajo la administración del INVIAS, sino del Ministerio de Transporte, contraviniendo presuntamente la Constitución Política Artículo 209, el Artículo 23 de la Ley 80 de 1993 y Artículos 3 y 4 de la ley 489 de 1998.</t>
  </si>
  <si>
    <t xml:space="preserve">H29R16.  Adicional 3 Dragado con Draga Hidráulica Muelle de Leticia.
El Adicional 3 al Contrato 1036 de 2016 se suscribe para incluir entre otros el Ítem no previsto de Dragado con Draga Hidráulica, que de acuerdo con la justificación presentada por la Interventoría indica “Teniendo en cuenta los aspectos presentados por ese consorcio con relación a la necesidad de realizar una intervención (remoción de material con Draga Hidráulica) en la zona de influencia del flotante principal apoyado lo anterior en el análisis efectuado por esta Interventoría y el contratista respecto a inconvenientes que ha presentado el flotante principal del Muelle Victoria Regia el cual queda escorado en la temporada de aguas bajas. 
</t>
  </si>
  <si>
    <t>Se evidencian deficiencias en la planeación de los contratos y se podría configurar en una gestión antieconómica por realizar el dragado de la zona de maniobras por valor de $26.500 el metro cúbico, cuando en el Contrato 688 de 2015 se pagó el valor del metro cúbico de dragado por $14.329. Lo anterior presuntamente contraviene lo establecido en el Artículo 209 de la Constitución Nacional y el Artículo 23 de la Ley 80 de 1993.</t>
  </si>
  <si>
    <t>H32R16.  Oportunidad y Exactitud de los Informes de la Interventoría Convenio 777 de 2014 y Convenio 787 de 2014.
Respecto al desarrollo de los contratos, es normal hasta cierto punto que se presenten hechos imprevisibles que alteren las condiciones iniciales pactadas, generalmente en cuanto su alcance, especificaciones, valoración y tiempo de ejecución.</t>
  </si>
  <si>
    <t>Deficiencias de control y seguimiento en la labor de supervisión e interventoría, a través de la cual no se logró implementar mecanismos de control oportuno y seguimientos a la labor desarrollada por el contratista, que afecta el proceso de toma de decisiones por parte de la entidad contratante.</t>
  </si>
  <si>
    <t>H33R16.  Oportunidad de las publicaciones en SECOP Convenio 777 de 2014 y Convenio 787 de 2014.
La Ley 1150 de 2007, “Por medio de la cual se introducen medidas para la eficiencia y la transparencia en la Ley 80 de 1993 y se dictan otras disposiciones generales sobre la contratación con recursos públicos”, dispone en su artículo 3o. lo siguiente: “la sustanciación de las actuaciones, la expedición de los actos administrativos, los documentos, contratos y en general los actos derivados de la actividad precontractual y contractual, podrán tener lugar por medios electrónicos y que para el trámite, notificación y publicación de tales actos, podrán utilizarse soportes, medios y aplicaciones electrónicas.”</t>
  </si>
  <si>
    <t xml:space="preserve">Deficiencias en el manejo de la información contractual en la entidad territorial y en la omisión de supervisión por parte del Instituto, como parte de su labor de control y seguimiento, lo que conllevó a la vulneración por parte de la entidad territorial de los principios de publicidad y transparencia que rigen la contratación estatal, con la consecuente limitación al control que puede llevarse a cabo por parte de las sociedad en general y las entidades de control en ejercicio de su función de fiscalización. </t>
  </si>
  <si>
    <t xml:space="preserve">H35R16. Seguimiento al convenio 583 de 1996. Cumplimiento del plazo estipulado en el convenio.
El convenio 583 de 1996, cuyo objeto es “Financiación de la Construcción del Proyecto comunicación vial entre los Valles de Aburrá y Río Cauca (Variante Medellín – Santa Fe de Antioquia), que se compone del Túnel en San Cristóbal y sus respectivos accesos”.
</t>
  </si>
  <si>
    <t>Debilidades por parte del Instituto y de la gerencia encargada por el mismo en el control y debido seguimiento de los cronogramas y ejecución de las obras, así como los compromisos inherentes a las mismas y derivados del desarrollo de las mismas , trasgrediendo presuntamente el artículo 84 de la Ley 1474 de 2011.</t>
  </si>
  <si>
    <t xml:space="preserve">H37R16. Ejecución obras puente Pumarejo contrato 642 de 2015.
Para el contrato 642 de 2015, “CONSTRUCCIÓN DE OBRAS DE INFRAESTRUCTURA VIAL PARA LA SOLUCIÓN INTEGRAL DEL PASO SOBRE EL RÍO MAGDALENA EN BARRANQUILLA, EN LA CARRETERA BARRANQUILLA – SANTA MARTA, RUTA 9007, DEPARTAMENTOS ATLÁNTICO Y MAGDALENA”, se evidenció en el informe de Interventoría No. 20 un atraso significativo con respecto a las actividades de cimentación del puente. Se relaciona a continuación la información presentada con respecto al seguimiento del cronograma de obra.
</t>
  </si>
  <si>
    <t>Falencias por parte del contratista para acometer adecuadamente las acciones pertinentes que permitan la reducción en los atrasos y el cumplimiento de los cronogramas de obra, a fin de evitar inconvenientes en la terminación y en el costo de las obras, a pesar de las múltiples observaciones de la interventoría y del propio Instituto.</t>
  </si>
  <si>
    <t>Debilidades en el seguimiento y control de los recursos para los compromisos de las Consultas Previas, situación que genera incertidumbre sobre la efectiva terminación y funcionalidad de esta obra.</t>
  </si>
  <si>
    <t>H41R16. Terraplén PR 24+500 y Cuneta Sector la Gallega.
En visita de inspección al terraplén ubicado en el PR 24+540 al K25+000, se observó en este terraplén construido, tres sitios con ondulación en la carpeta asfáltica y separación entre la cuneta y el borde de la carpeta, ondulaciones que al incrementarse progresivamente generan riesgo de afectar la estabilidad de la obra del terraplén.</t>
  </si>
  <si>
    <t xml:space="preserve">Debilidades en el seguimiento y control de las obras. </t>
  </si>
  <si>
    <t>La señalización no cumplía lo establecido en el capítulo 4 del Manual de señalización del Ministerio de Transporte, dado que en las obras que se están ejecutando en el Lavadero Sector Katanga y del Puente Sector Triana no cuentan con la señalización reglamentaria.</t>
  </si>
  <si>
    <t>H54R16. Señalización y defensa de obra.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</si>
  <si>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Debilidades en el seguimiento y control, lo cual afecta la seguridad de los trabajadores de la obra y los usuarios de la vía.</t>
  </si>
  <si>
    <t>Aún existen pendientes prediales que podría afectar la finalización en oportunidad para lograr la total disponibilidad jurídica de las zonas de terreno requeridas en el desarrollo del proyecto</t>
  </si>
  <si>
    <t>Deficiencias en la planeación contractual, situación que se refleja en el hecho que a la fecha el proyecto no cuenta con la apropiación de los recursos necesarios para el pago de las obligaciones, derivadas del proceso de adquisición de las áreas requeridas para el desarrollo del contrato.</t>
  </si>
  <si>
    <t>Se establece un presunto detrimento al patrimonio por dicho valor de tales insumos prediales por $3.8 millones, al igual que una posible incidencia disciplinaria.</t>
  </si>
  <si>
    <t>Teniendo en cuenta que la fecha de terminación del contrato está prevista en febrero de 2018, y que en el primer trimestre de la vigencia 2017 el avance no corresponde a lo programado en el cronograma predial, donde por citar un ejemplo la actividad “Aceptación de la oferta de compra” prevista para concluir en el mes de julio de 2017, sin embargo, a un mes y medio de finalizar el plazo la actividad  presenta un avance del 68%.</t>
  </si>
  <si>
    <t>H62R16. Viabilidad predial para la construcción de la Paralela Oriental de la Autopista Floridablanca - Bucaramanga, Tramo T.C.C. - Molinos Altos en el Municipio de Floridablanca.
Deficiencias en el cumplimiento del principio de planeación contractual , toda vez que el presupuesto asignado no fue suficiente para lograr las metas físicas del contrato, es así, que la Interventoría indicó que el desarrollo de las obras no alcanza a llegar a Molinos Altos, lo que significó la no intervención del Tramo 2 Tele Bucaramanga – Molinos.</t>
  </si>
  <si>
    <t xml:space="preserve">En tal sentido, se determina que se presentaron deficiencias en el proceso de planeación del proyecto infraestructura vial en comento, ya que el diagnóstico predial en el cual se basó la estructuración no reflejó la magnitud del presupuesto requerido para la compra de los predios, ya que se estableció un valor inferior a los recursos necesarios para viabilizar la gestión predial del proyecto. </t>
  </si>
  <si>
    <t>H63R16. Mejoramiento gestión social predial y ambiental corredor transversal Medellín Quibdó fase 2 – prosperidad.
Se presentan temas pendientes para finiquitar la gestión de adquisición predial, actividad delegada al contratista, cuando el contrato está por finalizar el 30 de junio de 2017 según el Adicional No.3 del 30 de marzo  de 2017.</t>
  </si>
  <si>
    <t>Es importante indicar que dicha actividad deberá ser concluida de tal forma que los predios que fueron objeto de compra cuenten con la total disponibilidad física y jurídica a favor del Instituto Nacional de vías; al igual que no se presenten cuentas por pagar a los respectivos vendedores de los inmuebles negociados, en virtud con los parámetros establecidos en el Apéndice F “Gestión Predial del proceso licitatorio LP-SGT-SRN-PRE-051-2011.</t>
  </si>
  <si>
    <t>H68R16. Estudios y Diseños.
En el Acta de Aprobación de Estudios y Diseños del 5 de octubre de 2016, la interventoría, manifiesta “Se deja constancia que la Interventoría, UNIVERSIDAD DEL CAUCA, mediante acta de aprobación de estudios y diseños del 15 de diciembre de 2015</t>
  </si>
  <si>
    <t>Debilidades en el seguimiento y control de los estudios y diseños para las obras de construcción del puente y genera demoras en la ejecución del contrato 1483 de 2014.</t>
  </si>
  <si>
    <t>H70R16. Devolución de Anticipo Contrato Derivado 1483 de 2014.
Debilidades en el seguimiento y control de la Interventoría y la Supervisión sobre el manejo de los recursos del anticipo del Contrato Derivado 1483 de 2014, por cuanto no se realizó la vigilancia de las obligaciones y compromisos pactados en el Convenio 2335 de 2013.</t>
  </si>
  <si>
    <t>Se configura un presunto alcance disciplinario porque la entidad no cumplió debidamente con lo previsto en el mismo Convenio 2335/13 y las normas que aplican para el manejo del anticipo.</t>
  </si>
  <si>
    <t>Desconocimiento parcial del marco general para uso y aplicación de indicadores diseñado por el DNP, el DANE y el Departamento Administrativo para la Función Pública.</t>
  </si>
  <si>
    <t>La anterior situación evidencia debilidades en la aplicación normativa, lo que presuntamente trasgrede el principio de selección objetiva.</t>
  </si>
  <si>
    <t>No ejercer adecuadamente el seguimiento y supervisión de los contratos puede ocasionar eventuales incumplimientos contractuales.</t>
  </si>
  <si>
    <t>La convocatoria, que deberá ser suscrita por la Comisión Nacional del Servicio Civil, el Jefe de la entidad u organismo.</t>
  </si>
  <si>
    <t>Por suscribir un contrato de prestación de servicios sin una verdadera necesidad estamos ante una gestión antieconómica  porque  no cumple con los deberes de la contratación pública y no consulta el buen uso de los recursos públicos.</t>
  </si>
  <si>
    <t>Lo anterior, denota deficiencias en la gestión de la Entidad, incumpliendo lo establecido en el Acuerdo Marco de Precios CCE-416-1-AMP-2016 y lo acordado en la Orden de Compra 01989 de 2016.</t>
  </si>
  <si>
    <t>Se observa que existe una diferencia de 1415 procesos judiciales entre la base de datos de la Oficina Jurídica y el reporte Ekogui. presentó por debilidades en el trámite y reporte de la información judicial por parte del Invías, ocasionando dificultad para hacer seguimiento a los procesos y atender oportunamente la defensa de los intereses de la Entidad.</t>
  </si>
  <si>
    <t xml:space="preserve">Demuestra debilidades en las actividades propias del desarrollo de los procesos coactivos del Invías, impidiendo al mismo tener claridad acerca de los títulos que aún pueden cobrarse y el valor al que asciende la cartera. </t>
  </si>
  <si>
    <t>De los tres elementos necesarios para iniciar la acción de repetición en  las actas del comité de conciliación se acepta que hay dos: 1. La condena a la entidad 2. El pago que el Invías reconoció y ordenó</t>
  </si>
  <si>
    <t>Falta o mala identificación de las cuentas bancarias de los beneficiarios de las sentencias</t>
  </si>
  <si>
    <t>Las sentencias o conciliaciones de la vigencia 2016 fueron reconocidas y canceladas por fuera del término máximo legal (540 días)</t>
  </si>
  <si>
    <t>Este hecho afecta razonabilidad de la cuenta (4110) Ingresos no Tributarios - Concesiones y Contribuciones</t>
  </si>
  <si>
    <t>Se configura una presunta connotación disciplinaria por incumplimiento al principio de causación, Manual de Contabilidad Pública y Manual de Procedimientos Contables AFINCO-MN-1 y Régimen de Contabilidad Pública</t>
  </si>
  <si>
    <t xml:space="preserve">No se excluyó del cálculo del valor amortizable, el valor de los terrenos que forman parte de los BUP en Servicio, de los cuales algunos se encuentran en proceso de depuración y saneamiento y no se tiene certeza del número total en el ámbito nacional. </t>
  </si>
  <si>
    <t>Debilidades de control y seguimiento a la utilización de los recursos y a la adecuada ejecución  presupuestal de la Entidad.</t>
  </si>
  <si>
    <t>Los recursos y los proyectos de la vigencia 2016, no fueron ejecutados oportunamente, lo que afecta la inversión programada en proyectos como San Francisco Mocoa, Buga - Buenaventura, Puente Pumarejo y generando afectación en las metas previstas.</t>
  </si>
  <si>
    <t>Debilidades de control y seguimiento en el manejo presupuestal y en la adecuada ejecución de las Reservas Presupuestales.</t>
  </si>
  <si>
    <t>Falencias en la programación y asignación presupuestal, por este concepto y deja a la Entidad frente al riesgo de tener que cancelar gastos adicionales por intereses moratorios a pesar de contar con algunos recursos.</t>
  </si>
  <si>
    <t>Se debe a deficiencias en los estudios técnicos que realizó el Invías, al momento de contratar la construcción del muelle, lo cual puede representar una gestión antieconómica.</t>
  </si>
  <si>
    <t>Se establece una subutilización de la capacidad instalada.</t>
  </si>
  <si>
    <t xml:space="preserve">Limbo jurídico de propiedad  o responsabilidad de construcción de la vía, los recursos no fueron aprobados y la vía no se ha podido pavimentar generando deficiente optimización de los recursos invertidos por Invías en el muelle. </t>
  </si>
  <si>
    <t>Los municipios no están dando cumplimiento a las obligaciones de mantenimiento y reparaciones menores de los ferrys.</t>
  </si>
  <si>
    <t>La Entidad no ha tomado determinaciones definitivas tendientes a solucionar la utilización de los Ferrys por parte de los municipios donde se encuentran en la actualidad.</t>
  </si>
  <si>
    <t>Falta de inventarios.</t>
  </si>
  <si>
    <t>Incumplimiento del contratista en las metas establecidas en el contrato del proyecto Cruce de la Cordillera.
Caminos para la Prosperidad, la meta fue planteada en el Plan Nacional de Desarrollo como actividades de mantenimiento rutinario, no obstante teniendo en cuenta el estado de las vías terciarias se requirió adelantar obras de mayores especificaciones 
Se adelantó el proceso licitatorio para la adecuación del muelle de Leticia, pero el proceso fue declarado desierto; por cronograma no se alcanzaba a abrir un nuevo proceso en la misma vigencia.</t>
  </si>
  <si>
    <t>En los diferentes proyectos que ejecuta el Instituto se puede evidenciar que no siempre se cumple de manera oportuna con estos postulados de planeación.</t>
  </si>
  <si>
    <t>R2016</t>
  </si>
  <si>
    <t xml:space="preserve"> 24. Actividades / Descripción</t>
  </si>
  <si>
    <t>44. Actividades / Avance físico de ejecución</t>
  </si>
  <si>
    <t>Cód. acción</t>
  </si>
  <si>
    <t>N° Acción</t>
  </si>
  <si>
    <t>Tipo de hallazgo</t>
  </si>
  <si>
    <t xml:space="preserve">H4D16. Seguimiento y control del contrato
Se presentó retraso en la ejecución del Proyecto “Mejoramiento y Mantenimiento de la Carretera Cúcuta – San  Faustino - La Chinita., Ruta 55 Tramo 55NS09, Departamento Norte de Santander”, al respecto, la interventoría en su informe final del período comprendido entre el 21 de noviembre de 2014 al 20 de julio de 2015, remitido a la CGR mediante comunicación 03-06-2016/1185-2014 del 29 de junio de 2016, informó que a julio 20 de 2015, fecha en la cual terminaba el plazo de ejecución establecido en el contrato, se presentó un atraso del 78.89% en la ejecución de las obras.
</t>
  </si>
  <si>
    <t xml:space="preserve">H5ECP. Amortización de los Anticipos Convenios.
De acuerdo con la información reportada por Invías con oficio SRT 49361 del 10/10/2016 se observó que a 30/06/2016 se encontraban pendientes por amortizar $117.222.8 millones que equivale al 55% del anticipo girado a los contratos de obra suscritos con ocasión de los siguientes convenios por $213.134.5 millones,  porcentaje representativo, toda vez que los Convenios 3158-13, 2780-13 y 2664-13 finalizaron; los Convenios 1724-13, 2178-13, 3107-13, 2179-13 finalizan el 31/12/2016.
</t>
  </si>
  <si>
    <t>H12ECP. Determinación en la fase de planeación de los recursos necesarios para la gestión socio-predial – Contrato 654 de 2014. 
Incremento de los recursos inicialmente asignados frente a los recursos comprometidos, para adelantar la gestión socio-predial  que demanda el proyecto. Se estableció un presupuesto de $5.521.7 millones y posteriormente mediante Modificatorio 2 de abril 06 de 2016, adicionaron $9.558.4 millones (incluye IVA), lo que significa una variación de 173%. Recursos adicionales que surgieron de modificar los valores inicialmente asignados para algunos ítems del contrato, situación que podría comprometer la sostenibilidad en materia de recursos para garantizar la ejecución de las obras conforme a las condiciones inicialmente previstas.</t>
  </si>
  <si>
    <t>H19ECP.  Alcance del Contrato 1787 – 2014. Administrativo.
De acuerdo con el apéndice A, el alcance de las obras del contrato, para el paso urbano por el corregimiento de Belén de Bajirá, consiste en pavimentar 1,95 kilómetros, de vía en la zona urbana de dicho corregimiento; sin embargo, se observó, conforme los documentos presentados a la auditoría, el avance de las obras y el tiempo de ejecución y restante del contrato, que no se va a poder cumplir con el alcance proyectado por Belén de Bajirá</t>
  </si>
  <si>
    <t xml:space="preserve">H22ECP. Verificación de la información de las fichas prediales, Contrato de Obra 1787 de 2014.
El Contratista intervino algunos sectores, sin que la Interventoría pudiera realizar la verificación del contenido de las fichas prediales in-situ, aspecto que afectó la adecuada implementación de los mecanismos de control y vigilancia sobre el componente predial; ya que con base en el inventario de especies, cultivos y construcciones relacionadas en la ficha predial se realiza el avalúo, mediante el cual se hace la liquidación del valor indemnizatorio por la afectación generada en el desarrollo de las obras.
</t>
  </si>
  <si>
    <t xml:space="preserve">H25ECP. Ítems No Previstos Pactados Contrato 698 de 2014. Administrativo.
En desarrollo del Contrato 698 de 2014, para el mejoramiento y construcción de la vía secundaria Ataco – Planadas del K36+450 al K38+730, se aprobaron por parte de la interventoría y se validaron por parte del departamento del Tolima, los ítems no previstos 
</t>
  </si>
  <si>
    <t xml:space="preserve">H26ECP. Gestión predial desplegada en desarrollo de las obras del Contrato 2670 de 2014 y Contrato de Interventoría mediante Convenio 918 de 2014. 
El desarrollo de la gestión predial, orientada a la elaboración de insumos y gestión de negociación para la adquisición de las franjas de terreno requeridas (exceptuando el pago por compra del predio), se encuentra delegada al Contratista; las cuales no se realizaron dentro del tiempo inicialmente establecido  contractualmente, de seis (6) meses , razón por la cual mediante Modificatorio 3 de octubre 23 de 2015, se amplió en seis meses más, sin  afectar el plazo inicial del contrato.
</t>
  </si>
  <si>
    <t xml:space="preserve">Debilidades de los controles implementados que no permiten advertir oportunamente el problema presentado para el cumplimiento de la ejecución de las obras; lo que puede afectar el cumplimiento del objeto y </t>
  </si>
  <si>
    <t xml:space="preserve">Deficiencias en  aplicación  de controles y de diseños de mecanismos y/o directrices sobre el tema, con lo cual se genera riesgos de inequidad en la distribución y ejecución. </t>
  </si>
  <si>
    <t>Se entregara un reporte trimestral.</t>
  </si>
  <si>
    <t>Se entregara un reporte trimestral</t>
  </si>
  <si>
    <t>Entregar un reporte en donde se verifique que todas las unidades ejecutoras tienen en cuenta la obligación de planear debidamente los plazos de acuerdo con las diferentes etapas de los convenios y/o contratos de obra e interventoría y/u objeto contractual.</t>
  </si>
  <si>
    <t>Entregar un reporte en donde se verifique que todas las unidades ejecutoras tienen en cuenta las exigencias señaladas en el Manual de Contratación relacionadas con el presupuesto.</t>
  </si>
  <si>
    <t xml:space="preserve">Verificar que el plazo de los contratos derivados estén acorde con el plazo del convenio marco.
</t>
  </si>
  <si>
    <t>Entregar un reporte en donde se verifique que todas las unidades ejecutoras tienen en cuenta las exigencias señaladas en el Manual de Contratación relacionados con el presupuesto.</t>
  </si>
  <si>
    <t>Solicitar informe  a la interventoría por presuntas  irregularidades en el pago de los servicios de interventoría, en virtud del contrato 4149 del 30 de diciembre 2013.</t>
  </si>
  <si>
    <t>Informe de interventoría donde se incluyan los soportes relacionados con la denuncia.</t>
  </si>
  <si>
    <t>Los supervisores no presentan informes mensuales que reflejen el resultado del ejercicio de sus funciones.</t>
  </si>
  <si>
    <t>Entregar un reporte en donde se verifique que todas las unidades ejecutoras tienen una planeación adecuada en los futuros procesos licitatorios y realizar reportes de verificación.</t>
  </si>
  <si>
    <t>Informar sobre la metodología predial usada específicamente en el proceso licitatorio del "Programa Vías para la Equidad".</t>
  </si>
  <si>
    <t>Entrega de Informe de metodología predial usada específicamente en el proceso licitatorio del "Programa Vías para la Equidad"</t>
  </si>
  <si>
    <t xml:space="preserve">Reportar el cumplimiento de la las metas programadas. </t>
  </si>
  <si>
    <t xml:space="preserve">Entrega de reporte donde se señale el cumplimiento de la las metas programadas. </t>
  </si>
  <si>
    <t>Reporte de aplicación.</t>
  </si>
  <si>
    <t>Estudios actualizados.</t>
  </si>
  <si>
    <t>Reporte cuatrimestral.</t>
  </si>
  <si>
    <t>Realizar seguimiento permanente al último cronograma propuesto a la Junta Directiva,  que fuere aprobado en sesión del 28 de abril de 2017, en la cual se definió la alternativa para continuar con la liquidación del Convenio 583 de 1996 hasta el día 31 de diciembre de 2018.</t>
  </si>
  <si>
    <t>Informe trimestral rendidos por la Gerencia de Proyectos Estratégicos al INVIAS - en los cuales se registre los avances de los componentes predial-ambiental-social-técnico-administrativo y legal, de acuerdo al escenario 2 aprobado por el Junta Directiva del 28 de abril de 2017.</t>
  </si>
  <si>
    <t xml:space="preserve">
Evidenciar la corrección de las deficiencias encontradas por la CGR de acuerdo a las normas de ensayo INV E-793.</t>
  </si>
  <si>
    <t xml:space="preserve">Presentar informe de la interventoría en el que se evidencie las correcciones realizadas en cumplimiento de las normas de ensayo INV E-793.       
</t>
  </si>
  <si>
    <t>Evidenciar la existencia de las señales preventivas durante el desarrollo de la actividad contractual (La actividad que generaba el uso de las señales preventivas ya se encuentra terminada).</t>
  </si>
  <si>
    <t>Presentar informe de la interventoría.</t>
  </si>
  <si>
    <t>Reporte y registro fotográfico</t>
  </si>
  <si>
    <t>Evidenciar que se contaba con la respectiva señalización reglamentaria. 
(La actividad de obra que generaba la señalización preventiva ya está terminada).</t>
  </si>
  <si>
    <t>Señalización reglamentaria</t>
  </si>
  <si>
    <t>Gestionar los recursos ante la Oficina Asesora de Planeación para culminar la gestión predial.</t>
  </si>
  <si>
    <t>1. Remitir solicitud a la OAP.
2. Mesas de trabajo con la SMA.</t>
  </si>
  <si>
    <t xml:space="preserve">GGP </t>
  </si>
  <si>
    <t xml:space="preserve">Informes de seguimiento cuatrimestral.
</t>
  </si>
  <si>
    <t xml:space="preserve">H59R16. Obras del contrato N° 1200 de 2016.
Un punto crítico de éxito del contrato para la construcción de la Variante de Ciénaga, es el tema de la liberación del área para las obras de construcción de la misma , toda vez que para un total de 407 predios requeridos, el 98% corresponde a urbanos, y solamente el 2% a rurales (9 predios) </t>
  </si>
  <si>
    <t>Evidenciar el cumplimiento de la totalidad de las acciones de la gestión predial requerida  para la liberación de los predios necesarios y la correcta ejecución de las obras objeto del proyecto.</t>
  </si>
  <si>
    <t>Informe predial el cual incluya los detalles de las mesas de trabajo periódicas realizadas con el equipo del proyecto CONTRATISTA-INTERVENTORÍA-INVIAS (Gestores: Socio-Prediales, Técnico y Ambiental); Análisis Predial. Revisión del avance de ejecución de los insumos prediales realizados y avalados por la interventoría.</t>
  </si>
  <si>
    <t>Gestionar una directriz para que en los casos de proyectos con intervención URBANA, se ejecute una estructuración conjunta y detallada (Social-Predial-Técnico-Ambiental) con los actores partícipes en el proyecto. Participación de las entidades municipales y departamentales con la unidad central del Estado quien realiza el proyecto.</t>
  </si>
  <si>
    <t>Gestionar directriz que incluya las visitas y recorridos de campo conjuntas  (Social-Predial-Técnico-Ambiental), que originen información estratégica para la ejecución antes, durante y después del proyecto.</t>
  </si>
  <si>
    <t>H61R16. Gestión desplegada por el contratista. Contrato N° 1647 de 2015.
Se presenta rezago en el desarrollo de las diferentes actividades que demanda la gestión predial  frente a las fechas establecidas por el Contratista conforme al cronograma presentado por éste, con el propósito de contar con la disponibilidad de las franjas de terreno necesaria para el desarrollo de las obras.</t>
  </si>
  <si>
    <t>Directriz o memorando circular</t>
  </si>
  <si>
    <t>Asignación de recursos</t>
  </si>
  <si>
    <t xml:space="preserve">Gestionar la entrega al distrito una vez esté contratada la APP que le dé continuidad a las obras del proyecto ALO. </t>
  </si>
  <si>
    <t>Solicitar el cronograma de estructuración y/o contratación de la APP que está adelantando el distrito y la ANI para continuar el tramo sur del proyecto Avenida Longitudinal de Occidente - ALO.</t>
  </si>
  <si>
    <t xml:space="preserve">Evidenciar la actualización de los precios unitarios por departamento y su consulta para la ejecución de los proyectos.
</t>
  </si>
  <si>
    <t xml:space="preserve">
Solicitar a la Subdirección de Estudios e Innovación el CD precios unitarios.</t>
  </si>
  <si>
    <t>CD de precios unitarios.</t>
  </si>
  <si>
    <t>Continuar la gestión ante el Ministerio de Transporte y el Departamento Nacional de Planeación para que se de trámite al documento CONPES proyectado por INVIAS para viabilizar la continuación del proyecto.</t>
  </si>
  <si>
    <t>Remisión memorando a la OAP para la continuación de la gestión ante las Entidades descritas.</t>
  </si>
  <si>
    <t>1. Reporte de gestión cuatrimestral.
2. Documento CONPES presentado.</t>
  </si>
  <si>
    <t xml:space="preserve">
1. Solicitar a la Dirección Territorial Valle la documentación respectiva.
2. Realizar informe.</t>
  </si>
  <si>
    <t>Metodología empleada en el cálculo de los ajustes.</t>
  </si>
  <si>
    <t xml:space="preserve">Lo anterior se da presuntamente por una inadecuada aplicación de la metodología contemplada en el Manual de Interventoría del INVÍAS, lo cual implica una estimación incorrecta del monto de ajustes.
</t>
  </si>
  <si>
    <r>
      <t>Realizar reuniones de seguimiento del proceso de gestión socio-predial urbana, integrando en adelante la participación comunitaria, a través de las cuales se realizara acompañamiento y seguimiento al cumplimiento de los compromisos asumidos por el Ente Territorial. Asimismo, continuar</t>
    </r>
    <r>
      <rPr>
        <b/>
        <sz val="8"/>
        <color theme="1"/>
        <rFont val="Arial"/>
        <family val="2"/>
      </rPr>
      <t xml:space="preserve"> </t>
    </r>
    <r>
      <rPr>
        <sz val="8"/>
        <color theme="1"/>
        <rFont val="Arial"/>
        <family val="2"/>
      </rPr>
      <t>la gestión socio-predial correspondiente al rubro contractual previsto para propietarios y mejoratarios.</t>
    </r>
  </si>
  <si>
    <t>Sustentar la necesidad de la urgencia manifiesta declarada, junto a las acciones del INVIAS para atenderla y el resultado de la misma.</t>
  </si>
  <si>
    <t xml:space="preserve">Solicitar los debidos soportes a la interventoría.
</t>
  </si>
  <si>
    <t xml:space="preserve">H10R16. Notas de campo.
Terminado por plazo el contrato 3460 de 2008, “CRUCE DE LA CORDILLERA CENTRAL”, se evidencia que el alcance físico pactado no se consiguió en su totalidad. 
Acción 2. </t>
  </si>
  <si>
    <t>H10R16. Notas de campo.
Terminado por plazo el contrato 3460 de 2008, “CRUCE DE LA CORDILLERA CENTRAL”, se evidencia que el alcance físico pactado no se consiguió en su totalidad. 
Acción 1.</t>
  </si>
  <si>
    <t xml:space="preserve">1. Solicitar a la interventoría el  informe de incumplimiento. 
2. Solicitar a la OAJ la demanda.
</t>
  </si>
  <si>
    <t>Presentar informes.</t>
  </si>
  <si>
    <t>Informe y demanda</t>
  </si>
  <si>
    <t>Informe semestral</t>
  </si>
  <si>
    <t>Reprogramar el flujo de inversión del anticipo, con la aprobación de la interventoría.</t>
  </si>
  <si>
    <t>Solicitar al contratista un nuevo programa del anticipo para ser aprobado por la interventora y posterior remisión al Invías para su respectivo seguimiento.</t>
  </si>
  <si>
    <t>Verificar a través de los informe de interventoría el cumplimiento de escasez de personal en los frentes de trabajo, falta de señalización y protocolos de seguridad industrial, inadecuada disposición del material sobrante y debilidades frente al tema de responsabilidad social.</t>
  </si>
  <si>
    <t>Solicitar a la interventoría el respectivo informe.</t>
  </si>
  <si>
    <t>Informe trimestral.</t>
  </si>
  <si>
    <t>Oficiar a la ANI como complemento y reiteración del Oficio enviado en el año 2016, en el cual se solicitará informar para el periodo restante de gobierno, las intervenciones previstas en el Proyecto Cruce de la Cordillera Central, con el fin de remitir la información necesaria para lograr la debida coordinación interinstitucional.</t>
  </si>
  <si>
    <t>Oficiar a la ANI solicitando información de futuras proyecciones para la vigencia 2018 de las intervenciones previstas en el corredor del proyecto Cruce de la Cordillera Central, para el suministro de la información de los contratos ejecutados o en ejecución por parte del INVIAS.</t>
  </si>
  <si>
    <t>Oficio (solicitud y respuesta)</t>
  </si>
  <si>
    <t>OAJ</t>
  </si>
  <si>
    <t xml:space="preserve">Revisar el cumplimiento oportuno del   ingreso de la información de los procesos a cargo de los apoderados del INVIAS, conforme a la instrucción y requerimiento de la Oficina Asesora Jurídica, según el modelo de procedimiento de la Agencia Nacional de Defensa Jurídica del Estado. </t>
  </si>
  <si>
    <t xml:space="preserve">Revisar el reporte diligenciado por los diferentes abogados a nivel nacional (planta central y territoriales), los cuales diligenciarán los datos en el aplicativo E-KOGUI de acuerdo a las etapas y actuaciones procesales de cada medio de control que se encuentren a su cargo. </t>
  </si>
  <si>
    <t>1. Requerimiento mensualmente a los abogados apoderados de procesos a nivel nacional.
2. Reporte trimestral del administrador del EKOGUI evidenciando que se encuentra actualizado.</t>
  </si>
  <si>
    <t xml:space="preserve">Diligenciar por parte del abogado a cargo, en el aplicativo E-KOGUI, lo correspondiente de acuerdo a las etapas y actuaciones procesales a su cargo. </t>
  </si>
  <si>
    <t xml:space="preserve">Realizar análisis de cada proceso para determinar el estado en que se encuentra y las actuaciones surtidas en ellos, para verificar si es viable jurídicamente impulsar el proceso. Derivado del análisis se proyectará y se someterá a firma el respectivo acto administrativo de perdida de fuerza ejecutoria; llevando el proceso administrativo hasta el final e informando a las oficinas de instrumentos públicos lo determinado a efectos de levantar la afectación por valorización. </t>
  </si>
  <si>
    <t>1. Efectuar revisión permanente de los procesos coactivos a cargo de la OAJ y enviar memorando interno a la Subdirección de Estudios e Innovación y Grupo Contabilidad para programar mesas de trabajo cada cuatro meses.
2. Proyección y suscripción de acto administrativo de perdida de fuerza ejecutoria.</t>
  </si>
  <si>
    <t>Fortalecer el estudio de los diferentes aspectos a efecto de establecer la ocurrencia o no, del dolo o la culpa grave, para determinar el grado de responsabilidad.</t>
  </si>
  <si>
    <t>Realizar análisis de los casos de acciones de repetición por los abogados del Grupo Judiciales y Litigantes, a través del pre-comité de defensa judicial.</t>
  </si>
  <si>
    <t xml:space="preserve">Realizar cronogramas de programación en los cuales se va hacer la respectiva planeación de los turnos de pago. (Reuniones).                                                                                                                                                                                                                                                                                                                                                                                                                                                                                                                                                                                                                                                                                                                                                                                                                                                                                                                                                                                                                                                                    
</t>
  </si>
  <si>
    <t>Reporte cada dos meses del cumplimiento de los pagos.</t>
  </si>
  <si>
    <t>Reporte bimestral</t>
  </si>
  <si>
    <t>Efectuar estudio y  seguimiento permanente a las cuentas de difícil cobro por concepto de las 6 concesiones portuarias citadas en el hallazgo (cita N° 169 del hallazgo), con el fin de analizar la procedencia o no de prescripción o su posibilidad de cobro.</t>
  </si>
  <si>
    <t xml:space="preserve">1. Actividad 1: para las sociedad portuaria Muelles Costabrava S.A. y Salinas Marítimas de Manaure Ltda. se realizará un seguimiento a fin de verificar el estado de los procesos.  
2. Actividad 2: para la sociedad Mariscos Colombianos Ltda. - MARCOL y la Compañía Atunera del Pacífico S.A. se efectuará un estudio de castigo de cartera para ser presentado ante el Comité de Sostenibilidad del Sistema Contable de la entidad con el fin de que se evalúe la procedencia o no del castigo de dicha cartera. 
3. Actividad 3: para la sociedad portuaria de la península - PENSOPORT S.A. se requerirá a la Agencia Nacional de Infraestructura con el fin de efectuar mesas de trabajo con la sociedad portuaria a fin de determinar las posibles opciones para el pago de la obligación pendiente. 
4. Actividad 4: para la Empresa Colombiana Pesquera de Tolú - PESTOLÚ  se requerirá a la Subdirección Marítima y Fluvial con el fin de que ésta oficie a la Agencia Nacional de Infraestructura,  a efectos de iniciar el proceso sancionatorio correspondiente, teniendo en cuenta que los contratos de concesión son suscritos por la ANI.
5. Para los nuevos eventos relacionados con el caso, generar listados de control y alerta para efectuar seguimiento permanente a las actividades de cobro. </t>
  </si>
  <si>
    <t>1. Memorando instructivo. (Reporte para el 01/12/2017).   
2. Seguimiento semestral soportado con informe del estado del proceso en el caso Cóndor. (Primer informe para el 30/05/2018; Segundo informe para el 30/10/2018).</t>
  </si>
  <si>
    <t>Gestionar la asignación de recursos que permitan el pago de las condenas dentro del término establecido ante la Oficina Asesora de Planeación y el Ministerio de Hacienda y Crédito Público.</t>
  </si>
  <si>
    <t>1. Cruzar informe de manera semestral con la Oficina Asesora de Planeación.                                                      
2. Solicitar durante el primer semestre mayor cupo presupuestal ante el Ministerio de Hacienda y Crédito Público.</t>
  </si>
  <si>
    <t>1. Informe semestral (2).
2. Oficio dirigido al Ministerio de Hacienda y Crédito Público (6).</t>
  </si>
  <si>
    <t>1. Requerimiento mensual a los abogados apoderados de procesos a nivel nacional.
2. Reporte trimestral del administrador del EKOGUI evidenciando que se encuentra actualizado.</t>
  </si>
  <si>
    <t>Reporte cada dos meses de cumplimiento de pagos</t>
  </si>
  <si>
    <t>Reporte trimestral de conciliaciones.</t>
  </si>
  <si>
    <t xml:space="preserve">H84R15. Recursos Remanentes – Cuentas Embargadas.
Acción 2.
</t>
  </si>
  <si>
    <t>Reportar cada semestre a la Oficina Asesora de Planeación los créditos judiciales pendientes de pago para que realice la programación  de recursos acorde a las necesidades de pago, evitando ajustes presupuestales.</t>
  </si>
  <si>
    <t xml:space="preserve">Priorizar casos con plazos contractuales cortos a efectos de iniciar a tiempo el procedimiento administrativo sancionatorio por incumplimientos parciales. </t>
  </si>
  <si>
    <t>Debilidad en el procedimiento administrativo.</t>
  </si>
  <si>
    <t xml:space="preserve">H71R16. Evaluación al cumplimiento del Plan de Acción.
Acción 2. </t>
  </si>
  <si>
    <t>21 metas fueron ajustadas faltando tres meses para finalizar la vigencia, así mismo analizadas las justificaciones expresadas por las dependencias estas obedecen a deficiencias en la planeación de las metas y/o ejecución de las actividades.</t>
  </si>
  <si>
    <t>H71R16. Evaluación al cumplimiento del Plan de Acción.
Evaluado el cumplimiento de las metas registradas por Invías en los planes de acción, contenidas en el aplicativo SIPLAN, se determinó un cumplimiento promedio del 98% del total de metas propuestas, sin embargo, este grado de cumplimiento se obtuvo debido a que Invías mediante acta N° 38 del mes de Octubre de 2016 del Comité Institucional de Desarrollo Administrativo, realizó ajustes a las metas.
Acción 1.</t>
  </si>
  <si>
    <t>OAP</t>
  </si>
  <si>
    <t xml:space="preserve">Realizar reunión con los facilitadores de planeación de todas las dependencias, con el fin de emitir lineamientos para la formulación de planes de acción 2018. 
</t>
  </si>
  <si>
    <t>Llevar a aprobación del Comité  Institucional de Gestión y Desempeño el ajuste de metas solicitados por las unidades ejecutoras</t>
  </si>
  <si>
    <t>Acta de Comité</t>
  </si>
  <si>
    <t xml:space="preserve">
Verificar la metodología de los indicadores de SISMEG que se están utilizando actualmente.</t>
  </si>
  <si>
    <t xml:space="preserve">
Acercamiento a las unidades rectoras de política DNP, DANE y DAFP para revisar la metodología de formulación de indicadores para la formulación y seguimiento a la gestión institucional, con el fin de adoptar mejoras en la formulación de los indicadores.</t>
  </si>
  <si>
    <t>Hoja de vida de Indicadores</t>
  </si>
  <si>
    <t xml:space="preserve">1. Dar lineamientos desde la Oficina Asesora de Planeación a las unidades ejecutoras, respecto a la ejecución de recursos provenientes del recaudo de peajes, en el sentido de informarles mediante memorando circular que los  recursos en comento deben invertirse dando cumplimiento al artículo 22 del Ley 105 de 1993.
2. Realizar traslados presupuestales, de acuerdo con los criterios definidos en la Ley ya mencionada.
</t>
  </si>
  <si>
    <t>Informar a las unidades ejecutoras sobre la ubicación de las casetas de peajes por departamentos a tener en cuenta para la inversión de los recursos.</t>
  </si>
  <si>
    <t>1. Memorando circular con los lineamientos para la ejecución de los recursos de peajes.
2. Reporte  del cumplimiento por parte de las unidades ejecutoras.</t>
  </si>
  <si>
    <t>H3ECP. Recursos ejecutados Convenio 2879-13.
En la respuesta entregada por Invías con oficio OCI 49895 del 12 de octubre de 2016 , indicó que a 30 de junio de 2016 los recursos ejecutados más los recursos sin ejecutar del Convenio 2879-13 ascienden a $163.029 millones de $195.757 millones previstos de conformidad con la cláusula segunda del Convenio; de acuerdo con estas cifras no se evidencia ejecución de la totalidad del valor del convenio, debido a que no informó acerca de los $31.997 millones que aportó la Gobernación del Tolima. Así mismo el banco reportó que a la misma fecha, el saldo de la cuenta bancaria  era de $45.067.6 millones y según el Invías el saldo pendiente por ejecutar  era de $57.138 millones.</t>
  </si>
  <si>
    <t>H83R15. Riesgo Contable.
Dentro del Mapa de Riesgo del Instituto, tienen identificados algunos riesgos y controles; sin embargo, éstos no permiten dar cumplimiento a los conceptos y definiciones establecidos en la Resolución 357 de 2008, referente al Control Interno Contable. Sin embargo, la calificación a la pregunta 47 fue de 5 (Se cumple plenamente), no obstante, que en el Mapa de Riesgos – Control Financiero y Contable, solamente tienen identificado dos (2) riesgos: No razonabilidad de los Estados Contables y Pago de las Obligaciones Financieras de la Entidad no oportuno o con inconsistencias.</t>
  </si>
  <si>
    <t>H70R15. Reconocimiento Pasivo Estimado – Cálculo Provisión para Contingencias. 
La cuenta (2710) Pasivos Estimados Provisión para Contingencias – Litigios por $3.488.951 millones se encuentra sobrestimada en cuantía indeterminada, debido a que el Instituto Nacional de Vías, reconoció el 100% de la contingencia por los procesos que se adelantan en contra de la Entidad a 31/12/2015.</t>
  </si>
  <si>
    <t>H72R15. Consignaciones Pendientes de Ingresar a Libros y Notas Crédito según Extracto.
Los Ingresos Fiscales se encuentran subestimados en $24.037.3 millones, debido a que existen partidas pendientes por depurar que corresponden a Consignaciones Pendientes de Ingresar a Libros por $12.659 millones y Notas Crédito según Extracto por $11.378.3 millones, de acuerdo con la información suministrada por la Entidad en las conciliaciones bancarias.</t>
  </si>
  <si>
    <t>SA</t>
  </si>
  <si>
    <t>Oficio a la CNSC y concepto.</t>
  </si>
  <si>
    <t>Registrar la revisión de la pertinencia de firmar o no el acuerdo de la Convocatoria 325 de 2015.</t>
  </si>
  <si>
    <t>Revisar pertinencia de firmar o no el acuerdo de la convocatoria y realizar el respectivo reporte.</t>
  </si>
  <si>
    <t>1. Oficio y respuesta.
2. Concepto.</t>
  </si>
  <si>
    <t>1. Solicitar a la Comisión Nacional del Servicio Civil (CNSC) cuántos pines se vendieron de la Convocatoria 325 de 2015. 
2. Anexar concepto de la Función Pública.</t>
  </si>
  <si>
    <t>Remitir mensualmente memorando al Grupo de Contabilidad para conciliar la información relacionada con los bienes fiscales de propiedad del Invías.</t>
  </si>
  <si>
    <t>SA-SF</t>
  </si>
  <si>
    <t>H97R16. Reconocimiento Bienes Fiscales.
La cuenta (16) Propiedad Planta y Equipo por $273.133 millones, se encuentra subestimada en cuantía indeterminada, debido a que la Entidad no ha reconocido contablemente 135 inmuebles de los 981, porque se adelanta proceso de saneamiento y depuración sobre ellos.</t>
  </si>
  <si>
    <t>Remitir mensualmente memorando al Grupo de Contabilidad para conciliar.</t>
  </si>
  <si>
    <t>Depurar los predios evidenciados por la contraloría en los municipios Chía, Une, Chipaque y Cajicá para su saneamiento.</t>
  </si>
  <si>
    <t>1. Clasificar los predios observados por la contraloría identificando su calidad de uso público o fiscal.
2. Gestionar las acciones de exclusión de pagos de impuesto predial al tratarse de bienes de uso público.</t>
  </si>
  <si>
    <t>Reporte cuatrimestral</t>
  </si>
  <si>
    <t xml:space="preserve">H112R14. Impuesto predial y contribución por valorización.
Como resultado de las visitas realizadas a los Municipios de Facatativá, Madrid, Chía, Une, Chipaque, Soacha y Cajicá, se estableció que el Instituto Nacional de Vías tiene deuda de impuesto predial , tasa bomberil, sobretasa ambiental e intereses, relacionada con predios de su propiedad por un valor aproximado de $3.185 millones.
</t>
  </si>
  <si>
    <t>Oficios proyectados (uno por Dirección Territorial)</t>
  </si>
  <si>
    <t>H118R14. Predios no utilizados en los proyectos.
El Invías durante los años 1995-1996 , adquirió 644 predios por $6.574 millones para el desarrollo de los proyectos Tobía Grande - Puerto Salgar, Variante de Chipaque y Sector Bucaramanga Cúcuta - Alto El Escorial; de igual manera, compró algunos predios para la variante Cisneros- Antioquia. Sin embargo, se desconoce la cantidad, valor y estado actual  de los predios sobrantes, sobre lo cual es pertinente anotar que los mismos no han sido utilizados en los proyectos, debido principalmente al cambio de trazado de las vías. 
Adicionalmente, para el caso de las concesiones administradas por la Agencia Nacional de Infraestructura - ANI, el Instituto desconoce cuales no han sido utilizados.</t>
  </si>
  <si>
    <t>Informe cuatrimestral</t>
  </si>
  <si>
    <t>H119R14. Bienes transferidos al Instituto Nacional de Vías- Invías, adquiridos por diferentes entidades. 
Mediante acta, el liquidador del Fondo de Inmuebles Nacionales entregó al Invías 411 campamentos sin título. El Ministerio de Transporte no ha terminado el estudio de títulos de los predios adquiridos por las entidades ya liquidadas y a que el Invías no ha realizado gestiones efectivas para corregir dicha deficiencia, lo que demuestra que no se está reflejando el valor real del patrimonio del Invías.</t>
  </si>
  <si>
    <t>Desconocimiento del Invías sobre la totalidad de los predios a su nombre.</t>
  </si>
  <si>
    <t>Deficiencias de comunicación y colaboración entre dichas entidades.</t>
  </si>
  <si>
    <t>Seguimiento al  cumplimiento de los lineamientos  sobre la gestión documental y asesorar en el proceso a las Direcciones Territoriales que así lo soliciten, de acuerdo a la Ley 594 de 2000.</t>
  </si>
  <si>
    <t>Remitir memorando circular con instrucciones sobre la gestión documental y asesorar en el proceso a las Direcciones Territoriales que así lo soliciten.</t>
  </si>
  <si>
    <t>Reporte trimestral de cumplimiento de los lineamientos</t>
  </si>
  <si>
    <t xml:space="preserve">H52R15. Archivística y Gestión Documental.
Revisado el expediente contentivo del Contrato 1927 de 24/12/2014, se observó que la gestión documental no cumple con el principio de orden original; no se encuentran las tablas de identificación descriptivas, ni la totalidad de documentos, el 100% de los folios se encuentran sin numeración, por lo cual, pese a existir 20 carpetas, se desconoce cuál es el número de folios contenidos en el expediente. </t>
  </si>
  <si>
    <t xml:space="preserve">Gestionar lo pertinente para que el sujeto pasivo de los impuestos prediales sean los concesionarios.
</t>
  </si>
  <si>
    <t xml:space="preserve">Remitir oficio a la Agencia Nacional de Infraestructura, Ministerio de Transporte y Cormagdalena para que se revise la posibilidad de que los Concesionarios que tienen contratos celebrados antes de la expedición de la Ley  768 de 2002  asuman el pago del predial, valorización y los demás que recaigan sobre el Predio, determinando su posible impacto frente a demandas por desequilibrio económico.
</t>
  </si>
  <si>
    <t xml:space="preserve">H57R15. Pago impuesto predial de bienes de uso público. 
El Instituto Nacional de Vías - INVIAS canceló durante los años 2012, 2013, 2014 y 2015 la suma de $21.018.799.163, por pago de impuesto predial  por Bienes de Uso Público localizados en los distritos especiales de Cartagena, Santa Marta y Barranquilla. Así las cosas, existe un presunto daño fiscal por esa cuantía , como se detalla en el cuadro 1; por cuanto el Instituto pagó gravámenes que de conformidad con la norma citada están en cabeza de los particulares.
</t>
  </si>
  <si>
    <t>Enviar copias de los documentos suscritos.</t>
  </si>
  <si>
    <t>Copias de los documentos suscritos</t>
  </si>
  <si>
    <t>H74R15. Ingresos Central de Inversiones – CISA (480817). 
En desarrollo de los Convenios Interadministrativos de cuentas de participación suscritos con la Central de Inversiones S.A. – CISA, se observa que los ingresos del último trimestre de 2015 (octubre – diciembre), los cuales ascienden a $7.998.4 millones y los rendimientos financieros por $715.7 millones, no fueron registrados en la vigencia que los originó, en desarrollo de los contratos de arrendamiento de los inmuebles ubicados en Puertos de Colombia y cuya explotación no está concesionada, así como los contratos de arrendamiento férreo.</t>
  </si>
  <si>
    <t xml:space="preserve">
De acuerdo con lo expuesto, el Instituto no tiene conocimiento del valor de la deuda pendiente por este concepto, es así que tuvo que solicitar esta información a las Direcciones Territoriales, la cual fue dispersa, confusa e incompleta y no se pudo determinar el valor adeudado.</t>
  </si>
  <si>
    <t>H76R15. Cuentas Por Pagar – Impuesto Predial Unificado.
Las Cuentas Por Pagar - Impuesto Predial Unificado (244003) con saldo por $1.016 millones, se encuentra subestimada en cuantía indeterminada, debido a que el Instituto se encuentra en proceso de depuración de los bienes inmuebles a su cargo.</t>
  </si>
  <si>
    <t>H97R15. Impuesto Predial pago de Intereses de Mora y Sanciones por Extemporaneidad.
La gestión de administración de impuestos presenta riesgo inherente y de control, debido al pago inoportuno de algunas prediales, es así que el Instituto Nacional de Vías – Invías, correspondientes a la vigencia 2015 realizó el pago por conceptos de intereses de mora y sanciones por extemporaneidad, además, se encuentran registrados como un mayor valor del pago impuesto predial unificado, lo que conlleva a que la gestión fiscal no sea eficiente ni económica.</t>
  </si>
  <si>
    <t>Deficiencia en la oportunidad del pago predial.</t>
  </si>
  <si>
    <t>SEI</t>
  </si>
  <si>
    <t>Lo anterior  por  debilidades en la planeación  y ejecución  presupuestal con la consecuente afectación  del desarrollo oportuno  de actividades misionales de la entidad y genera riesgo de que se presenten reducciones o recortes presupuestales.</t>
  </si>
  <si>
    <t xml:space="preserve">Incluir en los pliegos de condiciones de los nuevos procesos contractuales de Consultoría a ser publicados, un plazo de 15 días para aprobación de Hojas de Vida. </t>
  </si>
  <si>
    <t>Pliegos de contratos de consultoría ajustados</t>
  </si>
  <si>
    <t>SF</t>
  </si>
  <si>
    <t>Continuar con la depuración de las partidas pendientes, dando prioridad a las partidas más antiguas.</t>
  </si>
  <si>
    <t>Conciliar con la Subdirección Administrativa y la Subdirección Marítima y Fluvial.</t>
  </si>
  <si>
    <t>Reporte de conciliación.</t>
  </si>
  <si>
    <t>Reporte de conciliación</t>
  </si>
  <si>
    <t>Reporte semestral</t>
  </si>
  <si>
    <t xml:space="preserve">Aplicar lo conceptuado por la Contaduría General de la Nación en lo relacionado con el tema de las amortizaciones de los Bienes de uso Público y efectuar los ajustes contables correspondientes. </t>
  </si>
  <si>
    <t>Efectuar los registros contables pertinentes de acuerdo con la documentación soporte recaudada y enviar informe.</t>
  </si>
  <si>
    <t xml:space="preserve">
1. Continuar aplicando la normatividad vigente relacionada con la amortización de los BUP.
2. Solicitar a las áreas información de las actas de liquidación por contrato.
3. Verificación en SICO.</t>
  </si>
  <si>
    <t>Preparar las notas a los Estados Financieros aplicando los conceptos contables establecidos en el régimen de Contabilidad Publica vigente.</t>
  </si>
  <si>
    <t>Elaborar Notas a los Estados Financieros.</t>
  </si>
  <si>
    <t>Notas</t>
  </si>
  <si>
    <t>Aplicar el procedimiento establecido por la Contaduría General de la Nación sobre el tema de los BUP amortizados en su totalidad. Solicitar concepto a la Contaduría General de la Nación sobre si es procedente el traslado de los saldos a las cuentas de orden.</t>
  </si>
  <si>
    <t>Solicitar concepto a la Contaduría General de la Nación y aplicar lo conceptuado por esa entidad.</t>
  </si>
  <si>
    <t>Concepto</t>
  </si>
  <si>
    <t>Riesgo inherente y de control de la totalidad de las obras que han sufrido pérdida total de capacidad de utilización y que se ha reconocido durante su vida útil la pérdida de capacidad de utilización.</t>
  </si>
  <si>
    <t>H106R16. Administrativo - Revelación estado de amortización de Bienes de Uso Público.
Las notas a los Estados Contables no contienen la información básica y adicional necesaria para la adecuada interpretación cuantitativa y cualitativa de la situación financiera, económica y social de los recursos comprometidos, obligados y pagados por el Invías en la ejecución de contratos.</t>
  </si>
  <si>
    <t>Invías registra en su contabilidad la ejecución reportada a través de las actas que soportan la cuenta de cobro del contratista, sin tener en cuenta la fecha en que debía realizar la inversión.</t>
  </si>
  <si>
    <t>La liquidación de amortización de Carreteras, Puentes, Túneles, Líneas Férreas, Muelles y Canales de Acceso, se hace con base en el acta de liquidación y/o acta de recibo final de los contratos.</t>
  </si>
  <si>
    <t xml:space="preserve">H104R16. Administrativo - Reconocimiento de la Amortización de Terrenos.
La cuenta (1785) Amortización Acumulada de Bienes de Uso Público - BUP  por $5.522.910 millones y (1925) Amortización Acumulada de Bienes Entregados a Terceros por $9.216 millones, se encuentran sobrestimadas en cuantía indeterminada, debido a que la Entidad desde el año 1996 definió la política de amortización de los BUP en Servicio. </t>
  </si>
  <si>
    <t>H123R14. Registro de terrenos en la contabilidad.
Existen  291 predios registrados a nombre del Invías, de los cuales no se encuentran reconocidos en la contabilidad 173.
Acción 1.</t>
  </si>
  <si>
    <t>H123R14. Registro de terrenos en la contabilidad.
Existen  291 predios registrados a nombre del Invías, de los cuales no se encuentran reconocidos en la contabilidad 173.
Acción 2.</t>
  </si>
  <si>
    <t>Reporte trimestral del envío de la información</t>
  </si>
  <si>
    <t xml:space="preserve">H152R14. Ejecución presupuestal.
Se presentan deficiencias en la gestión contractual para la efectiva ejecución presupuestal, debido a que de los recursos asignados para inversión por $4.316.011.1 millones, se desembolsaron, $3.059.861,4 millones, equivalentes al 70.9% del presupuesto asignado.
</t>
  </si>
  <si>
    <t>Deficiencias en la planeación de la contratación.</t>
  </si>
  <si>
    <t>Tramitar oportunamente las actas de cancelación de Reserva Presupuestal, de conformidad con las normas vigentes, a partir de las actas de liquidación de contratos recibidas de las unidades ejecutoras.</t>
  </si>
  <si>
    <t>Elaborar actas.</t>
  </si>
  <si>
    <t xml:space="preserve">
Evidenciar que se encuentran al 100% las conciliaciones bancarias de los años 2014-2015-2016.</t>
  </si>
  <si>
    <t xml:space="preserve">Reporte </t>
  </si>
  <si>
    <t>H160R14. Cuentas embargadas.
El Instituto Nacional de Vías mantiene embargos activos desde 1996  por demandas laborales, procesos ejecutivos , reivindicatorios y cobros coactivos, entre otros, que suman $75.100 millones de recursos.</t>
  </si>
  <si>
    <t>Elaborar un procedimiento  entre  la  Subdirección Financiera y la Oficina Asesora Jurídica, para establecer un estándar que permita ejecutar seguimiento a cada proceso que se encuentre con medida cautelar y de esta manera fortalecer los mecanismos de control  jurídico-financiero.</t>
  </si>
  <si>
    <t xml:space="preserve">Mantener actualizado el aplicativo de seguimiento de embargos.                                                                                                                                                                                                                                                                                                                                                                                                                                                                                                                                                                                         </t>
  </si>
  <si>
    <t>Reporte de actualización</t>
  </si>
  <si>
    <t>H168R14. Inconsistencias en la cuenta bienes de uso público y verificación de documentos soportes.
El aplicativo diseñado por el Instituto, como apoyo para la distribución de los saldos globales generados en SIIF Nación. carece de confiabilidad, debido a que genera información sin las características cualitativas de confiabilidad, relevancia y  comprensibilidad, lo que afectan la verificabilidad, la oportunidad, la consistencia de la información reportada en el proceso contable.</t>
  </si>
  <si>
    <t xml:space="preserve">
Evidenciar que el aplicativo BUP cuenta con los registros desde 2011 hasta la fecha. (El INVIAS cuenta con un aplicativo para la distribución de las inversiones por sectores de vía, el cual fue certificado por la Administración del SIIF NACIÓN y cuenta con todas las  características cualitativas de confiabilidad, relevancia y  comprensibilidad).
</t>
  </si>
  <si>
    <t>Reporte con fecha de corte 30/09/2017.</t>
  </si>
  <si>
    <t xml:space="preserve">
Evidenciar el análisis y la debida contabilización de las inversiones en señalización a través de registros contables con corte a 31/12/2017.</t>
  </si>
  <si>
    <t>Análisis y registro de contratos de señalización vial.</t>
  </si>
  <si>
    <t>Contabilización.</t>
  </si>
  <si>
    <t>H169R14. Señalización BUP en construcción.
La cuenta 1705 Bienes de Uso público en Construcción presenta subestimación de $20.628.8 millones, debido a que las inversiones en señalización realizadas por el Instituto durante los años 2012 al 2014 fueron de $31.297 millones, sin embargo los registros contables, para estos años fueron $10.668.2 millones,  lo que genera que la cuenta se encuentre subestimada en $20.628.8 millones y sobrestimada la cuenta de gastos.</t>
  </si>
  <si>
    <t xml:space="preserve">
Depurar  la información registrada en la Nota 20 si es del caso.
</t>
  </si>
  <si>
    <t>Verificar la información registrada.</t>
  </si>
  <si>
    <t>H181R14. Saldos pendientes por depurar.
El Instituto Nacional de Vías mantiene saldos pendientes de depurar, que según la Nota 20 de las Notas Explicativas a los Estados Contables, situación recurrente que afecta el saldo de las cuentas comprometidas por estas operaciones.</t>
  </si>
  <si>
    <t>Preparar las notas a los Estados Financieros aplicando los conceptos contables establecidos en el régimen de Contabilidad Pública vigente.</t>
  </si>
  <si>
    <t>Elaborar notas a los Estados Financieros.</t>
  </si>
  <si>
    <t>H182R14. Revelación de los recursos entregados en administración.
En la Nota 3. Deudores, en el aparte que hace referencia a los Recursos Entregados en Administración se relacionan las entidades con las cuales se han suscrito convenios interadministrativos y se hace mención a que los contratos 1154/2009, 583/1996, 592/2009, 1605/2010, 1606/2010 se encuentran en ejecución; sin embargo, se observa en el Sistema de Contratos – SICO que se encuentran reportados como terminados, mientras que el 583/1996 no reporta información.</t>
  </si>
  <si>
    <t>H183R14. Notas a los estados contables incompletas.
Las Notas de los Estados Contables presentan deficiencias en la revelación, debido a que las mismas no permiten conocer situaciones significativas de los hechos contables, económicos y sociales, que afectan los estados contables.</t>
  </si>
  <si>
    <t xml:space="preserve">H68R15. Reconocimiento de la Provisión para Cuentas por Cobrar de difícil cobro por Contraprestación Portuaria y Contribución por Valorización. 
El saldo de la cuenta (1401) Deudores - Ingresos no Tributarios – Concesiones con saldo de $660.4 millones, Intereses con saldo de $11.098.2 millones no son razonables en cuantía indeterminada, debido a que no se reconoció la provisión o estimación de las contingencias por posibles pérdidas generadas como resultado del riesgo de incobrabilidad de los derechos por contraprestación portuaria . </t>
  </si>
  <si>
    <t>H69R15. Reconocimiento Amortización de Terrenos.
La cuentas (1785) Amortización Acumulada  de Bienes de Uso Público - BUP por $4.882.764 millones y (1925) Amortización Acumulada de Bienes Entregados a Terceros por $6.861 millones, se encuentran sobrestimadas en cuantía indeterminada.</t>
  </si>
  <si>
    <t xml:space="preserve">Continuar aplicando lo conceptuado por la Contaduría General de la Nación en lo relacionado con el tema de las provisiones contables. </t>
  </si>
  <si>
    <t>Enviar concepto a la Oficina de Control Interno.</t>
  </si>
  <si>
    <t xml:space="preserve">Aplicar lo conceptuado por la Contaduría General de la Nación en lo relacionado con el tema de la amortización de los Bienes de uso Público y efectuar los ajustes contables correspondientes. </t>
  </si>
  <si>
    <t>Continuar con la depuración y registro de las consignaciones y notas créditos pendientes de ingresar a libros.</t>
  </si>
  <si>
    <t>Requerir a las entidades bancarias y a las unidades ejecutoras los soportes necesarios para determinar los terceros y los conceptos  de partidas pendientes y efectuar los respectivos registros contables.</t>
  </si>
  <si>
    <t>Proyectar los ingresos del último trimestre del año para los contratos que rinden sus informes en la vigencia siguiente y efectuar los registros contables.</t>
  </si>
  <si>
    <t>Proyectar ingresos en el último trimestre del año y efectuar registros contables.</t>
  </si>
  <si>
    <t>Reporte registros contables</t>
  </si>
  <si>
    <t>H77R15. Reconocimiento de los Bienes Fiscales, Bienes de Uso Público y Bienes Entregados a Terceros.
Las cuentas: (1605 y 1640) Terrenos y Edificaciones por $103.105 millones, (1705) Bienes de Uso Público en construcción por $14.011.942 millones, (1710) Bienes de Uso Público en Servicio por $10.332.246 millones, (1720) Bienes Entregados a Terceros por $2.401.679.7 millones, (1920) Bienes entregados a Terceros por $468.861 millones y (8347) Bienes Entregados a Terceros por $37.096.449 millones, no presentan la realidad financiera, económica y social.</t>
  </si>
  <si>
    <t>1. Requerir a las entidades bancarias y a las unidades ejecutoras los soportes necesarios para determinar los terceros y los conceptos de partidas pendientes. 
2. Remitir al Grupo Contabilidad los informes con documentos soporte de las partidas identificadas para su registro y depuración.</t>
  </si>
  <si>
    <t>Reiterar al Grupo Contabilidad la necesidad de registrar detalladamente los valores consignados en las facturas recibidas para pago.</t>
  </si>
  <si>
    <t>Circularizar la instrucción a todo el equipo del Grupo Contabilidad y efectuar los registros a que haya lugar.</t>
  </si>
  <si>
    <t>H88R15. Cuentas Bancarias Inactivas.
Durante la vigencia de 2015, el Instituto mantuvo once  (11) cuentas bancarias inactivas, cuyos saldos a 31 de diciembre ascienden a $194.2 millones , es de resaltar que cinco (5) cuentas se encuentran embargadas y hay que esperar el pronunciamiento de las acciones legales correspondientes. Sin embargo, hay seis (6) cuentas bancarias inactivas que se encuentran en proceso de identificación y depuración de las conciliaciones bancarias desde noviembre de 2011.</t>
  </si>
  <si>
    <t>H89R15. Registro de Intereses de Mora, Sanciones, Recargos, Otros.
Durante la vigencia de 2015, el Instituto causó en la cuenta Gastos Impuesto Predial Unificado (512001) y (522001) la suma de $50.498 millones, incluido los intereses de mora, sanciones, recargos y otros, originados por la falta de oportunidad en el pago de estos impuestos, generando una sobrestimación en cuantía indeterminada en la cuenta de Gastos Impuesto Predial Unificado por la inclusión de esos conceptos; situación similar se evidencia con la causación de Gastos por Servicios Públicos.</t>
  </si>
  <si>
    <t>SMA</t>
  </si>
  <si>
    <t>SG</t>
  </si>
  <si>
    <t>Efectuar seguimiento a los compromisos adquiridos.</t>
  </si>
  <si>
    <t>Informes semestrales</t>
  </si>
  <si>
    <t xml:space="preserve">Acción 1 . 
1. Celebrar entre el contratista y las comunidades un acuerdo que contenga los criterios o metas, relativo a la ejecución de los recursos del Invías asignados a los proyectos.        
2. Publicar un informe de seguimiento con los avances de cumplimiento de los acuerdos.  </t>
  </si>
  <si>
    <t>Celebrar Comité para aprobación de restructuración financiera del contrato.</t>
  </si>
  <si>
    <t>Documento soporte de la reestructuración financiera para el cumplimiento de los compromisos</t>
  </si>
  <si>
    <t xml:space="preserve">Efectuar informe del cumplimiento del EIA, PMA y licencias que se le solicitará de manera cuatrimestral a la interventoría por parte del supervisor o gestor del proyecto o contrato. </t>
  </si>
  <si>
    <t xml:space="preserve"> Informe de cumplimiento cuatrimestral</t>
  </si>
  <si>
    <t xml:space="preserve">H36R16. Seguimiento al cumplimiento de las obligaciones de la licencia ambiental convenio 583 de 1996.
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Acción 1.
</t>
  </si>
  <si>
    <t xml:space="preserve">H36R16. Seguimiento al cumplimiento de las obligaciones de la licencia ambiental convenio 583 de 1996.
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Acción 2.
</t>
  </si>
  <si>
    <t>Acción 2. 
1. Impulso procesal con el fin de evitar una sanción pecuniaria.       
2. Realizar obras de Estabilización para mitigar daño ambiental.</t>
  </si>
  <si>
    <t>1. Adquirir predio Depósito " El galpón",   ubicado en el corregimiento palmitas, vereda la Frisola (Antioquia), que corresponde a la conexión vial Valle de Aburrá del Rio Cauca.        2. Contratar consultoría para concepto técnico con el fin de realizar Obras de Estabilización. 3. Por parte del Gestor del Proyecto y Gestor Predial, realizar un informe de la adquisición del predio, consultoría y obras de estabilización, donde se evidencie el cumplimiento a la medida correctiva. 4. Adelantar actuaciones procesales para defensa de la Entidad.</t>
  </si>
  <si>
    <t>Reporte de actuaciones - Informe</t>
  </si>
  <si>
    <t xml:space="preserve">1. Determinar el alcance del acuerdo y desvirtuar el detrimento anexando las actas de acuerdo y contrato de obra con la comunidad.
2. Celebrar convenios y/o contratos con las comunidades donde se indique el objeto, controles y garantías de los recursos aportados para el proyecto o contrato.     </t>
  </si>
  <si>
    <t xml:space="preserve">1. Solicitar a la interventoría Informe soportado donde se evidencie el  seguimiento de los recursos invertidos en el contrato  y   las actas de acuerdo y contrato de obra con la comunidad. 
2. Presentar informe de la aplicación de  controles a los recursos comprometidos en la Consulta previa de futuros proyectos y el estado actual de la obra.  </t>
  </si>
  <si>
    <t>Informe presentado por el gestor social</t>
  </si>
  <si>
    <t>H39R16.  Puesto de Salud Kilómetro 9 - Consulta Previa.
Dentro de los compromisos de la Consulta Previa con el Consejo Comunitario de la Comunidad Negra de la Cuenca Baja del Río Calima Resolución 015 de septiembre 15 de 1998, está la construcción del Puesto de Salud Kilómetro 9, por un valor de $175.000.000, valor pagado por INVIAS en las actas de obra del Contrato 1514 de 2015, sin embargo, se observó en visita al puesto de salud que la obra no se ha terminado , pese a que el contrato citado ya terminó su plazo de ejecución.</t>
  </si>
  <si>
    <t>H55R16. Estado de la gestión predial del Proyecto para su respectivo cierre. 
Se detectó que se encuentra pendientes en el desarrollo de actividades prediales.</t>
  </si>
  <si>
    <t xml:space="preserve">H57R16. Elaboración de insumos prediales.
El Invías reconoció y pagó la suma de $3.8 millones al Consorcio que se le adjudicó el contrato No. 407 de 2010, valor que correspondió a la elaboración de unos insumos prediales que no eran requeridos para el proyecto Desarrollo Vial Transversal del Sur. Módulo 1. Construcción de la Variante San Francisco–Mocoa, suma que fue reconocida por el Instituto mediante acta predial No.2 de octubre de octubre 10 de 2012.
</t>
  </si>
  <si>
    <t>Culminar las acciones relacionadas en el informe de auditoria,  tendientes a lograr el cierre predial del contrato 544 de 2012.</t>
  </si>
  <si>
    <t xml:space="preserve">1. Adecuar procedimiento para monitoreo de trámite de aclaración de cabida y linderos en desenglobe del predio adquirido                     2. Conforme al manual de interventoría calcular, aclarar y controlar adecuadamente la inversión de la gestión Social y predial, en el proyecto. 3. Realizar periódicamente consulta del estado jurídico de los predios requeridos y adquiridos, a la Oficina de Registro e Instrumentos Públicos    interponer Derecho de petición a la oficina de registro e instrumentos públicos con el objeto de solicita agilizar y dar prelación por tratarse proyecto de infraestructura vial. 4. Exigir en el pago de las actas prediales  soportes de pago: (Consignaciones, constancias de transferencia electrónicas, certificado de cuenta bancaria). 5. Aclarar a través del concepto técnico de la firma interventora, en que haga referencia al desistimiento de la expropiación y en lo financiero aclarar que los recursos destinados a la expropiación se reasignan para adquirió de dos (2) predios y una mejora. </t>
  </si>
  <si>
    <t>Informe que contenga todas las acciones pendientes en la gestión predial y  soportes</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</si>
  <si>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1.
</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</si>
  <si>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2. 
</t>
  </si>
  <si>
    <t>Reporte sobre depuración y actualización del aplicativo</t>
  </si>
  <si>
    <t>La causa no es atribuible directamente a Invías debido a que es una gestión que depende de terceros como el IGAC, Superintendencia de Notariado y Registro, entre otras, si se encuentra dentro del marco de sus competencias, adelantar las gestiones tendientes a obtener la totalidad de los documentos que garanticen el soporte de titularidad, el cual es fundamental como soporte del registro contable.</t>
  </si>
  <si>
    <t xml:space="preserve">Restituir el predio titulado por el INCODER . </t>
  </si>
  <si>
    <t>Solicitar a la Dirección Territorial Cundinamarca la restitución del predio.</t>
  </si>
  <si>
    <t>Legalización de título</t>
  </si>
  <si>
    <t>Deficiencias en el control y administración sobre los bienes del Invías.</t>
  </si>
  <si>
    <t>H121R14. Titulación de los predios del Invías por parte del INCODER.
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2014, sin que hasta el momento se haya evidenciado acción alguna para la recuperación del predio.</t>
  </si>
  <si>
    <t>H123R14. Registro de terrenos en la contabilidad.
Existen  291 predios registrados a nombre del Invías, de los cuales no se encuentran reconocidos en la contabilidad 173.
Acción 3.</t>
  </si>
  <si>
    <t>Conciliar los predios identificados con los reportados por la Contraloría General de la Republica con los registrados contablemente y los registrados por el Grupo de Bienes Inmuebles de la Subdirección Administrativa.</t>
  </si>
  <si>
    <t>1. Conciliar base de datos de la unidad ejecutora con los registros contables y efectuar los ajustes que se determinen. 
2. Solicitar a las unidades ejecutoras la relación de los bienes férreos recibidos, conciliar las cifras con las registradas en la contabilidad, y efectuar los registros contables pertinentes.</t>
  </si>
  <si>
    <t>H131R14. Coordinación interinstitucional.
De acuerdo con el análisis de la situación legal y de propiedad de los predios del Invías, se observa que existen diferencias entre la información reportada por entidades como el Instituto Geográfico Agustín Codazzi- IGAC.
Acción 1.</t>
  </si>
  <si>
    <t xml:space="preserve">H131R14. Coordinación interinstitucional.
De acuerdo con el análisis de la situación legal y de propiedad de los predios del Invías, se observa que existen diferencias entre la información reportada por entidades como el Instituto Geográfico Agustín Codazzi- IGAC.
Acción 2. </t>
  </si>
  <si>
    <t>1. Establecer un convenio interadministrativo entre el IGAC, Superintendencia de Notariado y registro, para que se cruce información de interés para el saneamiento, una vez termine la restricción de Ley de garantías. 
2. Realizar cruce de  información.</t>
  </si>
  <si>
    <t>1.  Convenio interadministrativo y/o institucional.    
 2. Reportes de actualización base de datos (2).</t>
  </si>
  <si>
    <t>1. Actualizar apéndice ambiental en lo correspondiente a los tiempos.
2.  Solicitar informe a la interventoría, en el que consigne las causales de incumplimiento y advertir la transgresión realizada a lo pactado en el contrato de interventoría y al manual de Interventoría.</t>
  </si>
  <si>
    <t>Apéndice modificado</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</si>
  <si>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1.</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</si>
  <si>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2.</t>
  </si>
  <si>
    <t>Debilidades de control y seguimiento a la licencia de Vertimientos por parte del Instituto Nacional de Vías - Invías.
En consideración a lo anterior, solo se dará el traslado a la incidencia penal, puesto que el Ministerio Público ya fue comunicado como consecuencia de la parte resolutoria del acto administrativo que impone la multa.</t>
  </si>
  <si>
    <t>Debilidades de control y seguimiento a la licencia de Vertimientos por parte del Instituto Nacional de Vías - Invías.</t>
  </si>
  <si>
    <t>Esta situación se presenta porque el Invías desconoce la totalidad de los bienes que son de su propiedad.</t>
  </si>
  <si>
    <t>Informe de predios saneados</t>
  </si>
  <si>
    <t xml:space="preserve">1. Asignar recurso humano y tecnológico para adelantar la inclusión de la información y establecer un convenio interadministrativo entre el IGAC, Superintendencia de Notariado y registro, para que se cruce información de interés para el saneamiento. una vez culmine las restricción de la Ley de garantías.         
2. Depurar los predios evidenciados por la contraloría para su saneamiento y gestionar el cambio de destinación. </t>
  </si>
  <si>
    <t>1. Realizar ante el IGAC el cambio de destino económico de los predios y ante las secretarias de hacienda Municipales la exención de impuestos.          
2. Establecer un convenio interadministrativo entre el IGAC, Superintendencia de Notariado y registro, para que se cruce información de interés para el saneamiento. Una vez culmine las restricción de la Ley de garantías.</t>
  </si>
  <si>
    <t>Reporte predios saneados y convenio</t>
  </si>
  <si>
    <t>H114R14. Pago predial y valorización de bienes de uso público.
El Invías ha pagado dicho impuesto sobre 637 predios en 2013 y 618 en 2014. Esta situación genera desgaste administrativo, por las gestiones que debe efectuar el Invías para solicitar el reembolso de recursos.
Acción 1.</t>
  </si>
  <si>
    <t>H114R14. Pago predial y valorización de bienes de uso público.
El Invías ha pagado dicho impuesto sobre 637 predios en 2013 y 618 en 2014. Esta situación genera desgaste administrativo, por las gestiones que debe efectuar el Invías para solicitar el reembolso de recursos.
Acción 2.</t>
  </si>
  <si>
    <t>Acción 2.
Solicitar la exclusión del pago de impuesto predial.</t>
  </si>
  <si>
    <t>Reportes</t>
  </si>
  <si>
    <t>H116R14. Depuración inmuebles del Invías.
Los predios comprados para los diferentes proyectos, Bienes de Uso Público y Bienes Fiscales de propiedad del Invías, existe un número importante que no cuenta con el Folio de Matricula Inmobiliaria , registro idóneo para demostrar la propiedad que sobre los mismos tiene el Invías; En consecuencia la información sobre los bienes de propiedad del Invías es inexacta.</t>
  </si>
  <si>
    <t>H120R14. Predios corredores viales.
En relación con los corredores viales: Peaje de Andes – Zipaquirá, Mosquera –Facatativá, Ubaté - Chiquinquirá – Sáchica, Patios – Guasca, Chipaque – Quetame, Espinal – Ibagué, Ocaña – Tibú y Arjona – Codazzi; el Invías no tiene la información referente al  número de predios adquiridos, valor de la compra, área, número de matrícula inmobiliaria y titular actual, entre otros; también adolece de información relacionada con los inmuebles que actualmente se encuentran invadidos o con alguna limitación de dominio .</t>
  </si>
  <si>
    <t>Depurar y actualizar la base de datos predial de la Subdirección de Medio Ambiente y Gestión Social.</t>
  </si>
  <si>
    <t xml:space="preserve">1. Depurar y actualizar la base de datos predial de la Subdirección de Medio Ambiente donde se incluya además los predios invadidos.                       
2. Asignar recurso humano y tecnológico para adelantar la inclusión de la información y establecer un convenio interadministrativo entre el IGAC, Superintendencia de Notariado y Registro, para cruzar información de interés con el fin de lograr su saneamiento.
</t>
  </si>
  <si>
    <t>H124R14. En algunas oportunidades se presenta cambio de trazado y algunos predios quedan disponibles, los cuales no se consideran bienes de uso público sino bienes fiscales que deben estar registrados en la cuenta 16 Propiedad Planta y Equipo. El INVÍAS reportó la existencia de 429 predios disponibles por valor de $4.955 millones que no se encuentran registrados contablemente.</t>
  </si>
  <si>
    <t>Falta de registro y clasificación predial.</t>
  </si>
  <si>
    <t xml:space="preserve">Identificar, depurar  y reportar a la Subdirección Administrativa la relación de los 429 predios disponibles que no se encuentren registrados como bienes fiscales. </t>
  </si>
  <si>
    <t xml:space="preserve">Informe de predios depurados </t>
  </si>
  <si>
    <t>Adquirir los predios requeridos para la terminación de las obras de los contratos 544-2012; 581-2012;570-2012; 807-2009; 794-2009;  1433-2011 y el 780-2009.</t>
  </si>
  <si>
    <t xml:space="preserve">Adquirir los predios requeridos para terminación de las obras e iniciar procesos de expropiación.                                                     </t>
  </si>
  <si>
    <t>Informe sobre adquisición predial</t>
  </si>
  <si>
    <t xml:space="preserve">Informe </t>
  </si>
  <si>
    <t>H3R15. Proceso de negociación del predio del tramo Quindío con número de ficha predial Q-OO1B.
Deficiencias en la gestión oportuna en el desarrollo de la negociación del predio con ficha Q-OO1B, se hace Oferta de Compra el 05 de febrero de 2014, mediante oficio del Invías SMA 5543, cuando el avalúo ya se encontraba vencido, no obstante  lo que indica el artículo 19 del  Decreto 1420 de 1998, que “Los avalúos tendrán una vigencia de un (1) año, contados desde la fecha de su expedición (…)”. Se hace claridad que la negociación se surtió con el avalúo de la vigencia 2012.</t>
  </si>
  <si>
    <t xml:space="preserve">Aplicar y ejercer control de cumplimiento de la adquisición de predios desde la oferta de compra, hasta la adquisición voluntaria o por expropiación para evitar el vencimiento de los términos, mediante las mesas de trabajo entre contratista e interventoría. Check list.                                                               </t>
  </si>
  <si>
    <t xml:space="preserve">Reporte de cumplimiento </t>
  </si>
  <si>
    <t xml:space="preserve">H20R15. Determinación del riesgo predial. 
Contrato Puente Pumarejo  642  de 2015.
Revisada la Matriz de Riesgos de la licitación pública LP-DO-GGP-076-2014, se determinó que el tema predial no fue incluido. Frente a dicha situación la Entidad no suministró justificación.
En Clausula tercera, del contrato en el literal (g), indica que el valor de la provisión para gestión predial y compra de predios, incluido IVA del 16% sobre el total de este ítem corresponde a $10.000 millones; y al comparar con la sumatoria de los valores de los avalúos reportados en la sabana predial   de febrero de 2016, adicionando el valor del predio de la Gobernación del Atlántico , asciende a una suma de $11.628 millones de pesos, es decir al corte del presente informe se presenta un desfase de recursos del orden de $1.628 millones, ya que faltan todavía algunos predios por avalúo.  </t>
  </si>
  <si>
    <t>1. Incorporar en el documento "Apéndice Predial" de los procesos contractuales un numeral que haga referencia al Diagnóstico Predial, asignando recursos.
2. Apropiar los recursos necesarios en la etapa de estructuración del proceso contractual  de consultoría para que se elabore  el Diagnóstico predial conforme lo ordenado por la Ley de Infraestructura.</t>
  </si>
  <si>
    <t>1. Incluir en el "Apéndice Predial" de los procesos contractuales un numeral con Diagnostico Predial. 
2. Apropiación de recursos e informe de ejecución de los recursos apropiados para el Diagnostico predial conforme lo ordenado por la Ley de Infraestructura.</t>
  </si>
  <si>
    <t>1. Apéndice predial.                    
2. Documento soporte de apropiación.</t>
  </si>
  <si>
    <t xml:space="preserve">1. Incluir parámetros técnicos de valoración en los apéndices prediales del Invías, para que su tasación sea equitativa.                                                                     
2. Metodología para el cálculo del porcentaje de tasación que se pueda manejar sobre el valor total unitario del terreno en tierra firme de valoración.                                                </t>
  </si>
  <si>
    <t xml:space="preserve"> 1. Apéndices prediales con parámetros técnicos.
2. Metodología para el cálculo del Porcentaje único de tasación sobre el valor total unitario del terreno en tierra firme de valoración.                                                </t>
  </si>
  <si>
    <t xml:space="preserve">Criterios establecidos </t>
  </si>
  <si>
    <t>H21R15. Metodología para valorar rondas hidráulicas. Contrato Puente Pumarejo  642  de 2015.
Ausencia de parámetros técnicos de valoración en  el Apéndice Predial, que permitan ejercer un control efectivo, para la  verificación del precio asignado a los terrenos  paralelos a cuerpos de agua, denominados zonas de rondas hidráulicas.</t>
  </si>
  <si>
    <t xml:space="preserve">H23R15. Gestión predial desplegada por el contratista. Contrato 409 de 2010 Mejoramiento y Mantenimiento del Corredor Tumaco – Pasto – Mocoa.
Se determinó que la gestión predial del contrato quedó inconclusa, teniendo en cuenta que la terminación de éste, correspondió al 31 de marzo de 2016 y que el Invías efectuó delegación para la realización la gestión predial al contratista.
Se presenta  pendientes sin resolverse hasta el momento, como: Escrituración y pagos, expropiación entre otros. Así mismo,  se informa que se encuentra en proceso la elaboración del acta de cierre predial. </t>
  </si>
  <si>
    <t xml:space="preserve">Adquirir y legalizar los predios requeridos para terminación de las obras.                                                                                                                                                                    </t>
  </si>
  <si>
    <t xml:space="preserve">1. Seguimiento ante la alcaldía.                                         
2. Realizar pago contra escritura.                                        
3. Reiterar solicitud ante IGAC.
4. Apropiar recursos para dar cumplimiento al objeto de la adquisición predial ( voluntaria o de expropiación).                                                                           
5. Iniciar proceso de aclaración d cabida linderos  de acuerdo a resolución del IGAC en los casos que sea necesario ante notaria para posterior registro.     </t>
  </si>
  <si>
    <t xml:space="preserve">Informe de gestión predial </t>
  </si>
  <si>
    <t xml:space="preserve">Adquirir y legalizar los predios requeridos para terminación de las Obras.                                                                                                                                                                    </t>
  </si>
  <si>
    <t xml:space="preserve">Con acta de recibo definitivo y soportes anexos, demostrar el no pago doble sobre predio N° Paso montaña 003I Contrato 203 de 2008. </t>
  </si>
  <si>
    <t xml:space="preserve">Actualizar informe de seguimiento financiero al proyecto con acta de recibo de contrato y soportes anexos para demostrar el no pago doble sobre predio N° Paso montaña 003I Contrato 203 de 2008. </t>
  </si>
  <si>
    <t>Carpetas organizadas</t>
  </si>
  <si>
    <t xml:space="preserve">Adquirir y legalizar los predios requeridos para terminación de las obras.                                                                                                                                                                                                                    </t>
  </si>
  <si>
    <t>1. Definir inventario de los predios adquiridos, y colocarlos a la vigilancia del Municipio correspondiente.                                                                                 
2. Mediante escrito, solicitar al municipio de Floridablanca definir la tradición (traspaso) del predio compensado y descargarlo del inventario del Invías.</t>
  </si>
  <si>
    <t>Deficiencia en la supervisión predial.</t>
  </si>
  <si>
    <t xml:space="preserve">H24R15. Balance del estado de la gestión predial. Contrato 203 De 2008 - Ancón Sur Primavera Camilo C Bolombolo. Departamento de Antioquia.
El contrato de obra  finalizó el 31 de enero de 2015, sin embargo, la gestión de  adquisición predial quedo inconclusa; lo anterior, basado en los resultados obtenidos del análisis de la información de la sabana predial, se puede concluir que se presentan casos de predios entregados para el desarrollo de las obras con pagos pendientes y por ende sin el proceso de escrituración y registro a favor de la entidad Estatal.
</t>
  </si>
  <si>
    <t>H25R15. Proceso de negociación del predio con la ficha predial no. Paso Montaña 003 I. Contrato 203 De 2008.
Al revisar la información del proceso de negociación se detectó que el Invías  pagó dos (2) veces una misma área, dicha franja se  localiza entre la abscisa  inicial Km3+240,34 y la abscisa final km 3+306,35, en la vereda la Miel.</t>
  </si>
  <si>
    <t>Deficiencia en la aplicación de controles orientados a garantizar el cumplimiento de los principios de la gestión pública.</t>
  </si>
  <si>
    <t>H26R15. Documentación que soporta el proceso de adquisición predial. Contrato 203 de 2008.
La Contraloría efectúo solicitud de las carpetas prediales  sobre una selectiva, las cuales deberían contener la totalidad de la información generada en el proceso de adquisición, asegurando el adecuado procedimiento en el ámbito jurídico y técnico; y así  garantizar  la adquisición de los predios sin vicios y a un justo precio. Sin embargo, algunas de éstas  no cuentan con  toda la documentación soporte.</t>
  </si>
  <si>
    <t>Deficiencia en la conservación, uso y manejo de los documentos de forma organizada, tal como lo establece el artículo 3° de la ley 590 de 1994.</t>
  </si>
  <si>
    <t xml:space="preserve">H27R15. Aplicación oportuna del proceso de expropiación. Contrato 203 de 2008.
Con base en la revisión de la sabana predial  se determinó la existencia de predios que fueron ofertados durante la vigencia 2010, y que los propietarios no aceptaron la enajenación voluntaria. Al respecto, se evidenció que en algunos casos se inició tardíamente la expedición de la resolución de expropiación, para iniciar dicho proceso y para otros predios, la Subdirección del Medio Ambiente y Gestión Social aún no ha proferido dicho acto administrativo, aunado a que el contrato finalizó el 31 de enero de 2015. 
(a) Para el coso del predio identificado con la ficha predial 009 B I, el cual fue notificado para oferta de compra en  marzo 09 de 2010, y que  a vigencia de 2016, el INVIAS  informa  que aún no se ha iniciado el proceso de expropiación, es decir 6 años después. 
</t>
  </si>
  <si>
    <t>No aplicación oportuna de la expropiación.</t>
  </si>
  <si>
    <t xml:space="preserve">H28R15. Cierre de la gestión predial del contrato 203 de 2008.
Teniendo en cuenta la finalización del contrato, el día 22 de diciembre de 2015, se detectaron  algunos temas  pendientes de cierre, que a continuación se relacionan: 
• Las obras objeto del contrato afectaron el predio donde funcionaba la institución educativa Gustavo Duarte.
• El Instituto indica  que de los 25 expedientes prediales están pendientes por entregar 6 predios por concepto compensación paisajística, toda vez que se encuentran en trámites notariales y de registro. </t>
  </si>
  <si>
    <t>No adecuada administración de los predios de uso público adquiridos en desarrollo de los proyectos viales.</t>
  </si>
  <si>
    <t xml:space="preserve">1. Asignar a la Subdirección recursos para asumir costos para las actuaciones procesales de expropiación por vía Judicial.                                                                     
2. Iniciar los procesos de expropiación dentro de los  términos de Ley, una vez la oferta de compra no ha sido aceptada.                                                                                                              </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</si>
  <si>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1.</t>
  </si>
  <si>
    <t>Acción 1.
1. Remitir a la Subdirección de Medio Ambiente y Gestión Social de la Entidad, memorando en el cual se precisen las dependencias y procedimientos que se deben adelantar para sufragar los gastos procesales dependiendo su origen y además, de si se encuentra o no el contrato de obra en ejecución; así como socializar con los abogados de la Oficina Asesora Jurídica que manejan procesos de expropiación asumidos a partir de la Resolución No. 344 de 2017.
2. Comunicar a través de memorando a la Subdirección de Medio Ambiente y Gestión Social de la Entidad y se socializará con  los abogados de la Oficina Asesora Jurídica que manejan procesos de expropiación asumidos a partir de la Resolución No. 344 de 2017, la necesidad de que en aquellos procesos de expropiación cuyo contrato de obra no se encuentre en ejecución, a efectos de que se realice, al menos, una visita quincenal al juzgado a verificar los movimientos procesales en aquellos procesos en los que figure como apoderado judicial.</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</si>
  <si>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2.</t>
  </si>
  <si>
    <t>Lo anterior denota falta de coordinación por parte de las áreas involucradas.</t>
  </si>
  <si>
    <t>Acción 2.
Realizar las acciones administrativas y judiciales a que haya lugar.</t>
  </si>
  <si>
    <t>Allegar copia del oficio donde se constata que el pago adicional realizado por el contratista no fue objeto de reconocimiento económico con recursos del contrato, y que dicho pago no se realizó.</t>
  </si>
  <si>
    <t>Oficio</t>
  </si>
  <si>
    <t>1. Socialización del Proyecto con comunidades.             
2. Ejercer control por la interventoría al contratista para el pago oportuno de predios y mejoras para dar viabilidad y agilización al proyecto.                               
3. Presentar evidencia de las actas de compromiso sobre adquisición de mejoras.</t>
  </si>
  <si>
    <t xml:space="preserve"> Solicitar al contratista e interventoría el estado del proceso judicial que se adelante respecto a la propiedad de terceros.                                                                         </t>
  </si>
  <si>
    <t xml:space="preserve">1. Mantener control (Check list) sobre documentos que deben ser retenidos en las carpetas de los proyectos o contratos, para que  la comunicación sea oportuna al momento de ser requerida.                                                                                 
2. Requerir a la interventoría para que realice informe del estado de las carpetas prediales.  </t>
  </si>
  <si>
    <t>H15ECP. Desarrollo de las actividades de gestión predial, Contrato de Obra 654 de 2014. 
Se detectaron aspectos que han venido afectando el adecuado desarrollo de la gestión predial. En oficio elaborado por el contratista, informa a la interventoría sobre unos reconocimientos económicos adicionales a lo inicialmente establecido para los valores de Palmas y Tecas, en el proceso de enajenación voluntaria para uno de los predios afectados por el proyecto, al respecto se indica que "(...) la interventoría como la SMA ratifica que el pago adicional realizado por el contratista no seria objeto de reconocimiento económico con recursos del Contrato, respuesta que ha la fecha no ha sido objetada por parte del contratista". Sin embargo a éste Órgano de Control no le fue suministrada la comunicación donde se le da dicha respuesta al Contratista, pese a que se solicitaron los respectivos soportes relativos al tema.
Acción 1.</t>
  </si>
  <si>
    <t>Acción 1.
Evidenciar ante la contraloría, mediante copia del oficio, que el pago adicional realizado por el contratista no es objeto de reconocimiento económico con recursos del contrato y que dicho pago no se realizó.</t>
  </si>
  <si>
    <t>Acción 2.
1. Socializar el proyecto a las comunidades sobre la necesidad de adquirir las mejoras, con fundamento en las necesidades técnicas diagnosticadas.                         
2. Realizar la adquisición y gestión predial que corresponda.</t>
  </si>
  <si>
    <t>H15ECP. En el sector comprendido entre el K6+000 al K9+420, se encuentra pendiente definir la propiedad de dicha franja, que si bien ésta se encuentra inmersa en los terrenos adjudicados por el Incoder mediante la Resolución 525 de 2006 a favor de la comunidad negra organizada en e Consejo Comunitario Alto ira y frontera, tal adjudicación del precitado sector cuenta con una demanda por terceros que arguyen la titularidad de dichas tierras. El instituto al respecto indica que frente a los requerimientos de obra el proceso de adquisición predial no se ha iniciado en dicha zona, no obstante se informa que han llevado a cabo conversaciones con los demandantes, y el Instituto ha requerido al contratista para adelantar el respectivo análisis jurídico: El Instituto indica que "(...) a la fecha no presenta cambio alguno en la propiedad dado que a la fecha la titularidad es del Territorio Colectivo Alto Mira y Frontera, no existiendo a la fecha fallo del Consejo de Estado sobre dicha controversia."
Acción 3.</t>
  </si>
  <si>
    <t xml:space="preserve">Acción 3.
Realizar seguimiento al proceso que se adelanta respecto a la propiedad.  </t>
  </si>
  <si>
    <t>H15ECP. Como resultado de la revisión de una selectiva de las carpetas prediales se encontraron los siguientes aspectos, no sin antes indicar que ya han transcurrió 22 meses frente al plazo total de ejecución del contrato que corresponde a 29 meses. Lo anterior, con corte a septiembre de 2016.
Acción 4.</t>
  </si>
  <si>
    <t xml:space="preserve">  Realizar el cierre predial. </t>
  </si>
  <si>
    <t xml:space="preserve">Presentar informe de verificación por parte de la interventoría sobre evaluación, comprobación, inspección y revisión de las fichas prediales. </t>
  </si>
  <si>
    <t>Presentar informe de la interventoría sobre verificación, evaluación, comprobación, inspección y revisión de las fichas prediales.</t>
  </si>
  <si>
    <t xml:space="preserve">Presentar informe de cierre predial. </t>
  </si>
  <si>
    <t>SMF</t>
  </si>
  <si>
    <t>Suscribir convenio si da lugar.</t>
  </si>
  <si>
    <t xml:space="preserve">
Evidenciar la correcta planeación efectuada al dragado mediante el ejercicio de liquidación del presupuesto, de acuerdo con el volumen objetivo ejecutado, incluido o no el transporte del equipo en el ítem de dragado.</t>
  </si>
  <si>
    <t>Comparar el método de evaluación del presupuesto utilizado en el dragado inicial y el dragado adicional.</t>
  </si>
  <si>
    <t>Acción 1.
Reclasificar contablemente los ferrys y transbordadores.</t>
  </si>
  <si>
    <t>Deficiencias en el control de los elementos, generando subestimación en cuantía no determinada del saldo de la mencionada cuenta en estados financieros.</t>
  </si>
  <si>
    <t>N° Acciones</t>
  </si>
  <si>
    <t xml:space="preserve">
En caso de requerir alguna intervención en el muelle de Victoria Regia, que involucre inmuebles y  predios del Ministerio de Transporte, se adelantará la suscripción de convenio de cooperación entre el Ministerio de Transporte y el Invías.</t>
  </si>
  <si>
    <t>Acción 2.
Remitir al área de contabilidad los respectivos soportes de los cinco ferrys para su conciliación y contabilización.</t>
  </si>
  <si>
    <t>Remitir al Grupo Contabilidad los respectivos soportes.</t>
  </si>
  <si>
    <t xml:space="preserve">
Evidenciar que la construcción del muelle contaba con estudios y diseños adecuados a las necesidades del momento.</t>
  </si>
  <si>
    <t>Analizar la utilización del muelle de Puerto Gaitán.</t>
  </si>
  <si>
    <t xml:space="preserve">
Informar sobre la situación actual de los muelles.</t>
  </si>
  <si>
    <t xml:space="preserve">Analizar la utilización de cada uno de los muelles.
</t>
  </si>
  <si>
    <t xml:space="preserve">
Solicitar al Ministerio de Transporte un informe sobre el avance del CONPES de expansión vial, en el cual se incluyo la vía de acceso al Muelle de la Banqueta.</t>
  </si>
  <si>
    <t xml:space="preserve">Remitir oficio al Ministerio de Transporte solicitando informe sobre el Plan de Expansión Vial.
</t>
  </si>
  <si>
    <t>Oficio y respuesta</t>
  </si>
  <si>
    <t xml:space="preserve">
Evidenciar que el muelle de la Banqueta esta dentro de la ronda del río y por tanto es un BUP.</t>
  </si>
  <si>
    <t xml:space="preserve">
Exigir el cumplimiento a los municipios de las obligaciones establecidas en los contrataos de comodato de los ferrys.</t>
  </si>
  <si>
    <t>Oficiar a los municipios para que remitan los informes y realicen los mantenimientos correspondientes anexando soportes (9 ferrys).</t>
  </si>
  <si>
    <t>Conseguir los documentos soportes.</t>
  </si>
  <si>
    <t xml:space="preserve">
Exigir el cumplimiento a los municipios de las obligaciones establecidas en los contratos de comodato de los ferrys.</t>
  </si>
  <si>
    <t>Oficiar a los municipios para que remitan los informes sobre la utilización de los equipos de transporte.</t>
  </si>
  <si>
    <t>Oficios</t>
  </si>
  <si>
    <t>H124R16.Utilización equipos de transporte. 
El manual de funciones de la Subdirección Marítima y Fluvial, establece entre otras la función de Administrar integralmente los procesos de construcción, conservación, rehabilitación, balizaje, dragados y de seguridad en la infraestructura a su cargo.</t>
  </si>
  <si>
    <t>Revisar y actualizar los BUP correspondientes a la unidad ejecutora y remitirlos al Grupo de Contabilidad y el Grupo de Inventarios.</t>
  </si>
  <si>
    <t>Informe de actualización de muelles</t>
  </si>
  <si>
    <t xml:space="preserve">
Conciliar la información de los registros contables de los elementos entre la unidad ejecutora y el Grupo Contabilidad.</t>
  </si>
  <si>
    <t>H125R16. Inventarios Subdirección Marítima y Fluvial. 
Las Normas Técnicas de control de Inventarios para el Sector Público, según Resolución No. 072-98/CGN, establece la obligatoriedad de llevar a cabo una vez al año el Inventario Físico General.</t>
  </si>
  <si>
    <t>H69R14. Ejecución convenio interadministrativo 1282  de  2013.
Se observa que han trascurrido casi dos (2) años, desde la fecha de inicio del convenio sin que se hayan contratado las actividades de construcción por parte de la Gobernación del Departamento de San Andrés y Providencia; teniendo en cuenta que el plazo asignado para el cumplimiento del objeto contractual vence el 20 de octubre de 2015.</t>
  </si>
  <si>
    <t>Requerir a la Gobernación de San Andrés la finalización del proceso contractual.</t>
  </si>
  <si>
    <t>Obtener el acto administrativo de adjudicación del proceso.</t>
  </si>
  <si>
    <t>Resolución de adjudicación</t>
  </si>
  <si>
    <t>Evidenciar el recibo definitivo y la liquidación del contrato.</t>
  </si>
  <si>
    <t>H70R14. Gestión técnica de proyecto.
Contrato Interadministrativo: 3398-2013 (Dragado Bahía de Cartagena), Como resultado del análisis realizado se estableció que no hay evidencia o registro de los informes mensuales sobre el Estado del Proyecto, Situación que además de no permitir un oportuno y efectivo control sobre el cumplimiento de las obligaciones contractuales, demuestra una presunta contravención a lo estipulado en los Artículos 34 y 35 de la Ley 734 de 2002 y Resoluciones Invías 6339 de diciembre 11 de 2013 y 3376 de julio 28 de 2010.</t>
  </si>
  <si>
    <t>Deficiencia en la supervisión del gestor.</t>
  </si>
  <si>
    <t>1. Reporte trimestral.    
2. Realizar las gestiones para el recibo y posterior liquidación del convenio 3398 de 2013.</t>
  </si>
  <si>
    <t>1. Acta de entrega y recibo definitivo junto con acta de liquidación (2).
2. Reporte trimestral (3).</t>
  </si>
  <si>
    <t>SPA</t>
  </si>
  <si>
    <t>Evidenciar mediante certificación o informe de la firma interventora, los costos y cantidades transportadas a cada uno de los botaderos utilizados para disponer el material proveniente del derrumbe.</t>
  </si>
  <si>
    <t xml:space="preserve">
1. Solicitar a la interventoría informe detallado de las cantidades y costo de material transportado proveniente del derrumbe.
2. Discriminar los costos y cantidades que se depositaron en cada uno de los botaderos utilizados para los derrumbes.</t>
  </si>
  <si>
    <t>Informe detallado</t>
  </si>
  <si>
    <t>SRN</t>
  </si>
  <si>
    <t xml:space="preserve">Solicitud al interventor del informe técnico. </t>
  </si>
  <si>
    <t>Informe técnico del interventor</t>
  </si>
  <si>
    <t xml:space="preserve">Informe del Distrito de Barranquilla
</t>
  </si>
  <si>
    <t>SRN-DC</t>
  </si>
  <si>
    <t>Presentar informe técnico respecto a la necesidad de demoler los 5 metros del muro.</t>
  </si>
  <si>
    <t xml:space="preserve">Solicitud del informe al Distrito de Barranquilla.
</t>
  </si>
  <si>
    <t>Informe trimestral de seguimiento</t>
  </si>
  <si>
    <t xml:space="preserve">H58R16. Adquisición predial.
Desfase en el cumplimiento de las metas establecidas en el cronograma de gestión predial, lo anterior debido a que se dilató el tiempo estipulado para el desarrollo de la fase de preconstrucción; el contrato estableció que para la revisión de los estudios existentes, ajustes y/o actualizaciones y/o complementaciones , actividad contemplada en la etapa de preconstrucción, con un plazo de 90 días calendario.
</t>
  </si>
  <si>
    <t>Reducción en el número de predios a adquirir ya que se excluyó el sector comprendido en la Glorieta Montecarlo, donde inicia el proyecto K50+400 hasta k41+200[1].</t>
  </si>
  <si>
    <t>Aprobar los estudios y diseños por parte de la Universidad del Quindío.</t>
  </si>
  <si>
    <t>Estudios y diseños aprobados por la Universidad del Quindío.</t>
  </si>
  <si>
    <t xml:space="preserve">Acta de aprobación de los estudios y diseños </t>
  </si>
  <si>
    <t>Soporte de devolución de anticipos.</t>
  </si>
  <si>
    <t xml:space="preserve">Reporte trimestral </t>
  </si>
  <si>
    <t>Acción 1.
Verificar los registros de la cuenta 1705 para determinar la reclasificación a la cuenta 1710 y registrar las amortizaciones pertinentes.</t>
  </si>
  <si>
    <t>H105R16. Administrativo - Amortización de Carreteras, Puentes, Túneles, Líneas Férreas, Muelles y Canales de Acceso.
La cuenta (1785) Amortización acumulada de Bienes de Uso Público por $5.522.910 millones, a 31 de diciembre de 2016, presenta incertidumbre en cuantía indeterminada.
Acción 1.</t>
  </si>
  <si>
    <t>H105R16. Administrativo - Amortización de Carreteras, Puentes, Túneles, Líneas Férreas, Muelles y Canales de Acceso.
La cuenta (1785) Amortización acumulada de Bienes de Uso Público por $5.522.910 millones, a 31 de diciembre de 2016, presenta incertidumbre en cuantía indeterminada.
Acción 2.</t>
  </si>
  <si>
    <t xml:space="preserve">Acción 2.
Disponer de estudios actualizados en el momento de la contratación del proyecto.
</t>
  </si>
  <si>
    <t xml:space="preserve">H2R14. Cumplimiento metas SISMEG (Sistema de Seguimiento Metas de Gobierno). 
Para el periodo Enero 2011 a Diciembre 2014, de las 11 metas establecidas para el cuatrienio , siete (7) no se cumplieron, entre las de menor desempeño se encuentran Puentes construidos en zonas de frontera con 33,33%; Nuevos kilómetros de doble calzada construidos con 63,16% y Kilómetros de mantenimiento de la Red Terciaria (Caminos de la Prosperidad), con 66,68%.
</t>
  </si>
  <si>
    <t>H1R14. Se puede evidenciar en los proyectos que hacen parte de los corredores prioritarios de la prosperidad, que éstos son propuestos con unos alcances esperados, cuando se celebran los contratos, éstos son susceptibles de ser recortados y en la ejecución propia del contrato, también son objeto de disminuciones, lo cual presuntamente contraviene el principio de planeación y economía , algunos de estos tienen un agravante que se recorta su meta física pero se le adicionan recursos.</t>
  </si>
  <si>
    <t>Proyectar directriz  y remitir a DG para su aprobación.</t>
  </si>
  <si>
    <t>Directriz Aprobada</t>
  </si>
  <si>
    <t>Informar a la ANI para que se tomen las acciones pertinentes y se corrija el detalle constructivo.</t>
  </si>
  <si>
    <t xml:space="preserve">Oficio y respuesta </t>
  </si>
  <si>
    <t xml:space="preserve">H11R14. Curva vertical. 
En la visita adelantada al contrato 976 de 2013 (accesos al Viaducto el Tigre) en compañía del Interventor, se pudo evidenciar que con ocasión del asentamiento que tuvo el asfalto con el que se rellenó en acceso al puente en el lado de Cajamarca, hay un resalto en este sitio. 
</t>
  </si>
  <si>
    <t xml:space="preserve">Reiterar a la ANI la solicitud. </t>
  </si>
  <si>
    <t>Iniciar proceso de incumplimiento al Contratista por negarse a realizar el sellado de las juntas.</t>
  </si>
  <si>
    <t>Declaratoria de incumplimiento.</t>
  </si>
  <si>
    <t>Resolución</t>
  </si>
  <si>
    <t>H22R14. Sellado de juntas de construcción entre losas de pavimento rígido proyecto Transversal de Boyacá I.
En desarrollo de visita al proyecto Transversal de Boyacá I, contrato 780/09, el día 15 de Abril de 2015, se evidenció que en varios tramos de la obra no se estaba realizando el sellado de las juntas que separan las losas de pavimento rígido, lo cual puede generar a futuro problemas de filtraciones de agua en la estructura de pavimento y su deterioro prematuro por fisuración.</t>
  </si>
  <si>
    <t>Lo anterior se constituye en deficiencias en el desarrollo del proceso constructivo, que se pueden corregir de manera oportuna sin que se generen mayores traumatismos.</t>
  </si>
  <si>
    <t>H31R14. Cumplimiento metas físicas.
Se presentan dificultades y atrasos en el cumplimiento de las metas físicas de los contratos que a continuación se relacionan:
 Contrato 542 de 2012 y Contrato 780 de 2009.</t>
  </si>
  <si>
    <t xml:space="preserve">H32R14.  a) Contrato 794 de 2009: El alcance del Proyecto “Corredor Troncal Central del Norte”; fue modificado de 102 km a 40 km; b) Contrato 780 de 2009: Se excluyeron 49 km del alcance físico para desarrollar el proyecto  “Transversal de Boyacá - Troncal Central del Norte.
</t>
  </si>
  <si>
    <t xml:space="preserve">H35R14. Manejo de anticipos contrato 780 de 2009.
Se evidenció que el INVIAS giró un total de $39.295.5 millones como anticipo, y  no se posibilitó la obtención de rendimientos financieros sobre el anticipo.
</t>
  </si>
  <si>
    <t>Elaborar reporte donde se evidencia la exigencia de los   rendimientos financiero del anticipo.</t>
  </si>
  <si>
    <t>Reporte de rendimientos financieros corte Octubre 2017</t>
  </si>
  <si>
    <t xml:space="preserve">Memorando de Respuesta </t>
  </si>
  <si>
    <t>Verificación de los requisitos legales previos para la orden de iniciación.</t>
  </si>
  <si>
    <t>Informe de seguimiento de la verificación</t>
  </si>
  <si>
    <t xml:space="preserve">informe </t>
  </si>
  <si>
    <t>Solicitar informe del estado actual del convenio</t>
  </si>
  <si>
    <t>solicitud de informe a la gobernación de Boyacá</t>
  </si>
  <si>
    <t xml:space="preserve">
Presentar informe sobre los puentes peatonales en el municipio de Chiquinquirá observados por la contraloría.</t>
  </si>
  <si>
    <t>Informe interventoría</t>
  </si>
  <si>
    <t>Efectuar seguimiento a la programación, planeación y efectiva ejecución de los proyectos financiados con vigencias futuras</t>
  </si>
  <si>
    <t>Reporte seguimiento</t>
  </si>
  <si>
    <t xml:space="preserve">Seguimiento a la amortización de los anticipos de cada una de las áreas a cargo de la Dirección Técnica -Dirección Operativa </t>
  </si>
  <si>
    <t xml:space="preserve">Memorando circular y reporte </t>
  </si>
  <si>
    <t>SRN-DO</t>
  </si>
  <si>
    <t>Coordinar en caso de convenios interadministrativos con el ente territorial para que se inicien paralelamente la contratación de la obra como de la Interventoría. G205:M205</t>
  </si>
  <si>
    <t>Incluir en la minuta de los convenios la clausula en la cual se señale la obligación de  iniciar paralelamente la contratación de la obra como de la Interventoría.</t>
  </si>
  <si>
    <t xml:space="preserve">Seguimiento al cumplimiento de la obligación contenida en el artículo 33 del Decreto 4730 de 2005 </t>
  </si>
  <si>
    <t>Memorando Circular de Dirección General recordando la Obligación  contenida en el artículo 33 del Decreto 4730 de 2005</t>
  </si>
  <si>
    <t>Reporte con corte a octubre de 2017</t>
  </si>
  <si>
    <t xml:space="preserve">
Incorporar en los convenios la obligación del ente contratante de las obras de obtener previamente a la contratación, los estudios y diseños requeridos para llevar a cabo el proyecto.</t>
  </si>
  <si>
    <t>Solicitud a la Dirección de Contratación de la incorporación de la clausula de la obligación del ente contratante relacionado con los estudios y diseños</t>
  </si>
  <si>
    <t>Clausula incorporada</t>
  </si>
  <si>
    <t>1. Seguimiento al cumplimiento de la obligación contenida en el artículo 33 del Decreto 4730 de 2005.
2. Establecer  la clausula dentro de la  minuta de los convenios Interadministrativos  que es obligatorio para el ente territorial abrir una cuenta que genere rendimientos financieros y la obligatoriedad de devolverlos mensualmente.</t>
  </si>
  <si>
    <t>1. Memorando Circular de Dirección General recordando la Obligación  contenida en el artículo 33 del Decreto 4730 de 2005.  
2. Solicitar a la Dirección de Contratación  que incluya en la minuta de los convenios  la obligación de abrir una cuenta remunerada</t>
  </si>
  <si>
    <t>Reporte de cumplimiento y minuta modificada.</t>
  </si>
  <si>
    <t>1. Memorando Circular de Dirección General recordando la Obligación  contenida en el artículo 33 del Decreto 4730 de 2005.  
2. Solicitar a la Dirección de Contratación  que incluya en la minuta de los convenios  la obligación de abrir una cuenta remunerada.</t>
  </si>
  <si>
    <t>Memorando informando a la Dirección de Contratación que se debe establecer en la minuta de los convenios interadministrativos la obligación del ente territorial de liquidar los contratos derivados dentro del termino establecido en el articulo 11 de la ley 1150 de 2007</t>
  </si>
  <si>
    <t xml:space="preserve">Memorando y respuesta </t>
  </si>
  <si>
    <t>Seguimiento al proceso iniciado por FONADE</t>
  </si>
  <si>
    <t>Comunicación exigiéndole a FONADE informe el estado del proceso y seguimiento</t>
  </si>
  <si>
    <t>Informe Trimestral</t>
  </si>
  <si>
    <t>1. Asignación de recursos
2. Reporte</t>
  </si>
  <si>
    <t>1. Solicitud de recursos.
2. Realizar reporte de inversión de los recursos en la intervención de los puentes.</t>
  </si>
  <si>
    <t>1. Solicitar en el anteproyecto de presupuesto de 2017 los recursos para la atención de los puentes en estado grave y critico.
2. Reporte de la inversión de los recursos en la intervención realizada en los puentes en la vigencia 2017.</t>
  </si>
  <si>
    <t>Acto administrativo</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</si>
  <si>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1.</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</si>
  <si>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2.</t>
  </si>
  <si>
    <t xml:space="preserve">Solicitar  mediante memorando a la Dirección Operativa la implementación de dos  formatos estandarizados, que se  anexarán, de Informes mensuales de Gestor de Proyecto y de Supervisor de Contrato, acorde con las funciones establecidas para estos roles en el Manual de Contratación. </t>
  </si>
  <si>
    <t>Formatos</t>
  </si>
  <si>
    <t>Acción 1.
Establecer los formatos estandarizados, de Informes mensuales de Gestor de Proyecto y de Supervisor de Contrato, acorde con las funciones establecidas para estos roles en el Manual de Contratación.</t>
  </si>
  <si>
    <t>Acción 2.
Reportar la aplicación de los formatos estandarizados por parte de los gestores y supervisor de los  Contratos de Obra 654 y 1787 de 2014.</t>
  </si>
  <si>
    <t>Verificar con informe trimestral el cumplimiento de que todos los procesos  contemplen el riesgo predial.</t>
  </si>
  <si>
    <t>Verificación del  cumplimiento de la vigencia 2017 con corte a diciembre 31, de que todos los procesos  contemplen el riesgo predial.</t>
  </si>
  <si>
    <t>Cronograma de obra ajustado</t>
  </si>
  <si>
    <t>Reporte de seguimiento</t>
  </si>
  <si>
    <t>Acción 1.
Efectuar cronograma de obra ajustado de acuerdo a los numerales 7.11 y 734 del pliego de condiciones del contrato 654 de 2014</t>
  </si>
  <si>
    <t>Acción 2 .
Realizar seguimiento a los procesos administrativos sancionatorios presentados durante la ejecución del contrato de obra No. 654 de 2014.</t>
  </si>
  <si>
    <t>Solicitud de información del proceso sancionatorio a la Oficina Asesora Jurídica.</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</si>
  <si>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</si>
  <si>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Solicitud a la interventoría el ajuste del cronograma de obra.</t>
  </si>
  <si>
    <t>Solicitar a la Dirección de Contratación  del Instituto Nacional de Vías mediante memorando, para que en los Convenios Interadministrativos, se incluya la acción de mejora  en la clausula: OBLIGACIONES DEL ENTE TERRITORIAL.</t>
  </si>
  <si>
    <t>Cláusula Incorporada en la minuta</t>
  </si>
  <si>
    <t>Aprobar en el comité de adiciones, modificaciones y prorrogas, la modificación  del convenio No. 649 de 2013.</t>
  </si>
  <si>
    <t xml:space="preserve"> Convenio modificado</t>
  </si>
  <si>
    <t>Acción 1. 
Incluir para futuros convenios, en la cláusula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t>
  </si>
  <si>
    <t>H1EVP. Planeación proyecto vía de la prosperidad (Gestión precontractual adelantada por la Gobernación del Magdalena). Contrato de Obra No. 617 de 2013 - Convenio 649 de 2013.
Acción 2.</t>
  </si>
  <si>
    <t xml:space="preserve">H1EVP. Planeación proyecto vía de la prosperidad (Gestión precontractual adelantada por la Gobernación del Magdalena). Contrato de Obra No. 617 de 2013 - Convenio 649 de 2013.
El proyecto contemplaba inicialmente la construcción de 52.6 Km, de acuerdo a los estudios contratados por el Invías en 2007 y 2008. Sin embargo, a septiembre de 2016, el alcance previsto se ha reducido a cerca del 50%, dejando en evidencia falencias en la planeación del proyecto considerable que obligó a ajustar ítems presupuestales para mitigar los mayores costos generados, lo cual repercutió en la disminución del alcance físico de las obras. 
Acción 1.
</t>
  </si>
  <si>
    <t>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t>
  </si>
  <si>
    <t>Emitir Directriz de la Dirección General a las Unidades Ejecutoras, que se debe cumplir con la obligación  de precisar  en los estudios previos la fuente que sirvió de base - presupuesto para la estimación del valor de la inversión</t>
  </si>
  <si>
    <t>Memorando Circular</t>
  </si>
  <si>
    <t xml:space="preserve">Realizar reporte de cumplimiento de la Directriz de la Dirección General a las Unidades Ejecutoras de precisar  en los estudios previos la fuente de donde se tomaron los datos para la elaboración de cálculos del presupuesto e incluir los respectivos soportes.   </t>
  </si>
  <si>
    <t xml:space="preserve">Acción 1. 
En los futuros convenios, precisar  en los estudios previos la fuente que sirvió de base - presupuesto para la estimación del valor de la inversión.  </t>
  </si>
  <si>
    <t xml:space="preserve">Acción 2. 
Seguimiento al cumplimiento de la Directriz de la Dirección General a las Unidades Ejecutoras de precisar  en los estudios previos la fuente de donde se tomaron los datos para la elaboración de cálculos del presupuesto e incluir los respectivos soportes.  </t>
  </si>
  <si>
    <t>H2EVP.  Estudios previos  - Convenio 649 de 2013.
El INVIAS, al no contar con estudios previos correctamente estructurados,.
Acción 2.</t>
  </si>
  <si>
    <t>Presentar  los informes mensuales del Gestor de Proyecto del convenio No. 649-2013, correspondientes a la vigencia 2015.</t>
  </si>
  <si>
    <t>Deficiencia en el seguimiento.</t>
  </si>
  <si>
    <t>DO-SRN</t>
  </si>
  <si>
    <t xml:space="preserve">H4EVP. Supervisión del contrato por parte del gestor técnico de proyecto. Convenio 1266 de 2012.
Acción 2.
</t>
  </si>
  <si>
    <t>Solicitar a la Dirección de Contratación  del Instituto Nacional de Vías mediante memorando, para que en los Convenios Interadministrativos, se incluya la acción de mejora en la clausula: OBLIGACIONES DEL ENTE TERRITORIAL.</t>
  </si>
  <si>
    <t xml:space="preserve">
Cláusula Incorporada en la minuta</t>
  </si>
  <si>
    <t>Acción 1. 
Incluir para futuros convenios, en la cláusula de la minuta de los convenios en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t>
  </si>
  <si>
    <t>Convenio modificado</t>
  </si>
  <si>
    <t xml:space="preserve">H6EVP. Costos de transporte de materiales para terraplén. Contrato de Obra No. 617 de 2013 - Convenio 649 de 2013.
Acción 2.
</t>
  </si>
  <si>
    <t>Acción  2.
Modificar el convenio 649 de 2013 incluyendo la siguiente OBLIGACIÓN PARA  EL DEPARTAMENTO:  EL DEPARTAMENTO deberá verificar con el acompañamiento de la Interventoría las distancias de acarreo de materiales y los costos, con el fin de realizar los ajustes necesarios.</t>
  </si>
  <si>
    <t>Memorando circular y reporte.</t>
  </si>
  <si>
    <t>Demora perfeccionamiento del contrato.</t>
  </si>
  <si>
    <t xml:space="preserve">H3D16. Plazo ejecución del contrato.
En el contrato de obra 1246 de 2014, se contempló un plazo de dos (2) meses (hasta el 31 de diciembre de 2014), para  realizar el Mejoramiento y Mantenimiento de la Carretera  Cúcuta – San Faustino – La China, Ruta 55 Tramo  55NS09, Departamento Norte de Santander; no obstante fue prorrogado en tres oportunidades la última de ellas realizada el 20 de mayo de 2015 (quedando como plazo final de ejecución el 20 de julio de 2015), observándose  que a pesar de las tres (3) prorrogas concedidas, no se cumplió con el objeto del contrato dentro del término establecido.
</t>
  </si>
  <si>
    <t>Acta de liquidación</t>
  </si>
  <si>
    <t>Reporte de seguimiento con corte a Diciembre de 2017.</t>
  </si>
  <si>
    <t>Elaboración acta de liquidación.</t>
  </si>
  <si>
    <t>Liquidar  contrato 1246 de 2014.</t>
  </si>
  <si>
    <t>Requerir los informes a los Supervisores de los contratos de Interventoría de acuerdo a lo Indicado en el manual de contratación del Invías.</t>
  </si>
  <si>
    <t>SRT</t>
  </si>
  <si>
    <t>Realizar reunión semanal con el Director General en Comité Directivo, donde se revisará la programación, planeación y efectiva ejecución de las vigencias futuras.</t>
  </si>
  <si>
    <t>Realizar reunión semanal con el Director General en Comité Directivo, donde se revisará el seguimiento  a  la ejecución de la inversión.</t>
  </si>
  <si>
    <t xml:space="preserve">
H114R16. Ejecución Presupuestal rubro inversión.
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
Acción 1.
</t>
  </si>
  <si>
    <t xml:space="preserve">
H114R16. Ejecución Presupuestal rubro inversión.
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
Acción 2.
</t>
  </si>
  <si>
    <t>Realizar reunión semanal con el Director General en Comité Directivo, donde se revisará el seguimiento a la respectiva ejecución correspondiente a los proyectos.</t>
  </si>
  <si>
    <t>Se realiza un memorando a la Oficina de Planeación del Invías solicitando que oficie al Ministerio de Hacienda mayores recursos.</t>
  </si>
  <si>
    <t>Realizar reunión semanal con el Director General en Comité Directivo, donde se revisará a la cancelación de reservas presupuestales por parte de las unidades ejecutoras.</t>
  </si>
  <si>
    <t>Reporte de seguimiento a la cancelación de reservas presupuestales por parte de las Unidades ejecutoras.</t>
  </si>
  <si>
    <t xml:space="preserve">Reporte de seguimiento a la debida constitución de las  reservas presupuestales por parte de las unidades ejecutoras, las cuales deben estar debidamente justificadas. </t>
  </si>
  <si>
    <t>Realizar reunión semanal con el Director General en Comité Directivo, donde se revisará la cancelación de reservas presupuestales por parte de las unidades ejecutoras.</t>
  </si>
  <si>
    <t>Formatos contratos de obra 654 y 1787 de 2014</t>
  </si>
  <si>
    <t>1. Solicitar  mediante memorando a la Dirección Operativa la implementación de dos  formatos estandarizados, que se  anexarán a los Informes mensuales de Gestor de Proyecto y de Supervisor de Contrato, acorde con las funciones establecidas para estos roles en el Manual de Contratación (2, SRN).
2. Informe de implementación de formatos (1, DO).</t>
  </si>
  <si>
    <t>1.  Formatos (2, SRN).
2. Informe (1, DO).</t>
  </si>
  <si>
    <t>Verificar el cumplimiento de las obligaciones de los supervisores de contrato en la revisión de los informes mensuales de interventoría, conforme con lo estipulado en el Manual de Interventoría y Contratación vigentes del Invías, por parte de la unidad ejecutora.</t>
  </si>
  <si>
    <t xml:space="preserve">Memorando circular de la Dirección Operativa dirigido a las Direcciones Territoriales, recordando la obligación de los supervisores en la revisión y verificación de la información reportada en los informes mensuales de interventoría, así como exigir el cumplimiento de la presentación de los mismos en los plazos establecidos contractualmente. </t>
  </si>
  <si>
    <t xml:space="preserve">Solicitar para los nuevos convenios la inclusión de la información oportuna en el SECOP.
</t>
  </si>
  <si>
    <t>Oficiar a los entes territoriales con los cuales se suscriba convenios la oportuna publicación en el SECOP.</t>
  </si>
  <si>
    <t xml:space="preserve">Reporte semestral </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</si>
  <si>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3. 
</t>
  </si>
  <si>
    <t>Acción 2. 
Reconocer y depurar los predios de uso público, para correspondiente registro y control de los mismos.</t>
  </si>
  <si>
    <t>Remitir información a la Subdirección de Medio Ambiente y Gestión Social.</t>
  </si>
  <si>
    <t>Acción 3.
Reconocer y depurar los predios de uso público, para correspondiente registro y control de los mismos.</t>
  </si>
  <si>
    <t xml:space="preserve">
Evidenciar la normal la ejecución del contrato y la actualización de los estudios y diseños.
</t>
  </si>
  <si>
    <t xml:space="preserve">
Reporte de los estudios y diseños actualizados, y de ejecución de la obra.</t>
  </si>
  <si>
    <t xml:space="preserve">
Evidenciar la normal  ejecución del contrato y la actualización de los estudios y diseños.
</t>
  </si>
  <si>
    <t xml:space="preserve">
Presentar informe donde se sustente la función que cumplía cada interventoría en contrato de obra.</t>
  </si>
  <si>
    <t>Elaboración de informe.</t>
  </si>
  <si>
    <t>Informe.</t>
  </si>
  <si>
    <t xml:space="preserve">Verificar el cumplimiento de lo dispuesto en las cláusulas del convenio relacionado con la supervisión que se debe ejercer,
presentando informe desde junio de 2016. </t>
  </si>
  <si>
    <t xml:space="preserve">Solicitar al supervisor que presente los respectivos informes de supervisión y actualización de la carpeta contractual.
</t>
  </si>
  <si>
    <t xml:space="preserve">Incluir dentro de la carpeta contractual el Acto Administrativo de justificación de la contratación directa.
</t>
  </si>
  <si>
    <t xml:space="preserve">Presentar el Acto Administrativo de justificación de la contratación.
</t>
  </si>
  <si>
    <t>Dar cumplimiento a lo dispuesto en el artículo 33 del Decreto 4730 de 2005, sobre la consignación mensual de los rendimientos financieros de los recursos entregados en los Convenios Interadministrativos.</t>
  </si>
  <si>
    <t>Elaboración de modificación de la minuta del convenio en lo relacionado con la cláusula de los rendimientos financieros. Se remitirá a la Dirección de Contratación para su aprobación.</t>
  </si>
  <si>
    <t xml:space="preserve">Evidenciar el cumplimiento a lo dispuesto en el artículo 33 del Decreto 4730 de 2005, sobre la consignación mensual de los rendimientos financieros de los recursos entregados en los Convenios Interadministrativos.
</t>
  </si>
  <si>
    <t>Reporte de los rendimientos financieros.</t>
  </si>
  <si>
    <t>Actualizar la bitácora con los registros respectivos.</t>
  </si>
  <si>
    <t>Oficiar a la interventoría para la entrega de los informes de manera mensual. En el informe final soportar toda la documentación para garantizar la calidad de la obra.</t>
  </si>
  <si>
    <t xml:space="preserve">
Evidenciar la no obligación del municipio de la publicación en el aplicativo SECOP.</t>
  </si>
  <si>
    <t>Solicitud al gestor de la no obligación de la publicación.</t>
  </si>
  <si>
    <t>Evidenciar el cumplimiento de la publicación y actualización del Convenio 1282 de 2014 y del Contrato 1927 de 2014 en los aplicativos SECOP y SICO.</t>
  </si>
  <si>
    <t>Reporte de la actualización y publicación en los aplicativos SECOP y SICO.</t>
  </si>
  <si>
    <t>Evidenciar el cumplimiento de la publicación y actualización del Contrato 140 de 2015 en los aplicativos SECOP y SICO.</t>
  </si>
  <si>
    <t>Realizar seguimiento a las obligaciones de la interventoría.</t>
  </si>
  <si>
    <t xml:space="preserve">Elaborar memorando circular para las Direcciones Territoriales a fin de que el interventor cumpla con la entrega de los informes que contengan todos parámetros del formato del Manual de Interventoría. 
</t>
  </si>
  <si>
    <t>H50R15. Publicidad del Contrato 140 de 2015.
No se  publicaron todos los documentos, como por ejemplo el Certificado de Disponibilidad 194 de 2015, el segundo aviso de convocatoria del proceso de Licitación, el Contrato 140 de 2015, la oferta ganadora, el Certificado de Disponibilidad que ampara el Acta de Adición 01 del Contrato 140-2015 09/11/2015, las adendas modificatorias 4 y 6 del Contrato 140 de 2015/06/09, los registros presupuestales, las actas de seguimiento y demás documentos que se han producido en desarrollo del Contrato</t>
  </si>
  <si>
    <t>Debilidades en el control financiero.</t>
  </si>
  <si>
    <t>Presentar un informe por cada contrato Plan respecto al estado físico y financiero.</t>
  </si>
  <si>
    <t>Solicitar a los gestores el respectivo informe.</t>
  </si>
  <si>
    <t>Los desfases en el avance se deben principalmente a que se produjeron  dificultades en la entrega debida de los Estudios y Diseños por parte de la Gobernación; y en la Gestión Predial y Ambiental . Adicionalmente se evidencian retrasos por parte de las empresas de servicios públicos para la adecuación y  reubicación  de las redes a su cargo, problemas en la Gestión Ambiental  deficiencias en los diseños.</t>
  </si>
  <si>
    <t>H55R15. Avance proyectos contratos plan.
Existen proyectos sin contratar, como es el caso del contrato plan Cauca, que tiene pendiente los estudios de Factibilidad Línea Férrea y Transporte Multimodal ILE ; además se observa que algunas metas programadas no se cumplieron en su totalidad ; como es el caso del contrato plan Nariño en el cual las obras de Otras Vías de Acceso a la Red Primaria, que tenía programado un avance físico del 80% y logró el 52%; el de Junín - Barbacoas que alcanzó un 2% del 10% proyectado y Plan del Cauca con un avance de 44.3% frente a un 53% que tenía programado .</t>
  </si>
  <si>
    <t>H56R15. Registro de información en página web del Invías.
Parte de la información registrada en la Página WEB del Invías está desactualizada, a manera de ejemplo se cita que el seguimiento a la inversión - Subdirecciones del Invías - Red Nacional de Carreteras se encuentran publicados los informes con fecha mayo de 2013; Atención al Ciudadano - Inventario de Información consolidada con fecha de corte agosto 10 de 2015 y julio 7 de 2015; Seguimiento a la inversión - Grandes Proyectos de fecha mayo de 2015. De igual manera el último seguimiento de indicadores de gestión publicado corresponde al 2014,</t>
  </si>
  <si>
    <t xml:space="preserve">Llevar a cabo proceso de contratación y de esta forma levantar el inventario de la Red Terciaria. </t>
  </si>
  <si>
    <t>Solicitar al Ministerio de Transporte la iniciación del proceso de contratación.</t>
  </si>
  <si>
    <t>H71R14. Información red terciaria.
El INVÍAS a 31 de diciembre de 2014 no cuenta con información del tipo de superficie de rodadura  (pavimentado, placa huella, afirmado) del 53.32% de la Red Terciaria a su cargo, esto es de 14.705,16 kilómetros (de los 27.577,45 kilómetros que están bajo su responsabilidad). Adicionalmente, no tiene un inventario completo de dicha red; por lo que se desconoce el estado de 22.549,84 kilómetros, equivalentes a un 81,77% ; teniendo en cuenta que según el propio Invías solo estaban en buen estado 5.027,62 kilómetros (18.23%) que corresponden a los sectores intervenidos recientemente.</t>
  </si>
  <si>
    <t xml:space="preserve">Iniciar las acciones pertinentes con el contratista o el municipio para la recuperación de los recursos de las obras mal ejecutadas.
</t>
  </si>
  <si>
    <t xml:space="preserve">Iniciar la respectiva acción contractual en contra del municipio de Sogamoso para evitar el detrimento patrimonial. Se reiterara a la Oficina Asesora Jurídica el estado en que se encuentra el proceso para declarar el incumplimiento. Adicionalmente, se solicitará el inicio de la declaratoria de calidad del servicio en contra de la interventoría. 
</t>
  </si>
  <si>
    <t>Reporte de las acciones emprendidas.</t>
  </si>
  <si>
    <t>Presentar informe de interventoría mediante el cual se justifique la modificación de metas físicas.</t>
  </si>
  <si>
    <t>Entregar informe de interventoría mediante el cual se justifique la modificación de metas físicas.</t>
  </si>
  <si>
    <t>Solicitar al gestor de proyecto informe sobre desarrollo del convenio.</t>
  </si>
  <si>
    <t>Solicitar Informe.</t>
  </si>
  <si>
    <t xml:space="preserve">Subsanar las observaciones presentadas por la contraloría en la visita realizada. </t>
  </si>
  <si>
    <t>Informe de interventoría mediante el cual se demuestra la ejecución total de las observaciones presentadas.</t>
  </si>
  <si>
    <t xml:space="preserve">Restituir los predios invadidos del corredor férreo del tren de cercanías.   </t>
  </si>
  <si>
    <t xml:space="preserve">
Solicitud a la Dirección Territorial Cundinamarca sobre las querellas adelantadas para la recuperación de los corredores involucrados en el tren de cercanías.</t>
  </si>
  <si>
    <t>Informes trimestrales</t>
  </si>
  <si>
    <t>Evidenciar mediante reporte la ejecución de los dineros en los bancos, respecto a los convenios observados por la contraloría.</t>
  </si>
  <si>
    <t xml:space="preserve">
1. Solicitud a los bancos respectivos e interventoría.
2. Elaboración de reporte.</t>
  </si>
  <si>
    <t>Evidenciar mediante reporte la ejecución de los dineros en los bancos, respecto al convenio 2879 de 2013.</t>
  </si>
  <si>
    <t>Informes.</t>
  </si>
  <si>
    <t xml:space="preserve">Elaborar informe detallado con el respectivo balance financiero de los contratos de obra derivados de los Contratos Plan que tienen pactado entrega de anticipo.
</t>
  </si>
  <si>
    <t>Oficiar a la interventoría para que realice el seguimiento a la amortización de anticipos.</t>
  </si>
  <si>
    <t xml:space="preserve">
Realizar informe detallado sobre el estado actual de las metas físicas ejecutadas de los proyectos - Contratos Plan.</t>
  </si>
  <si>
    <t>Realizar informes.</t>
  </si>
  <si>
    <t>Documento del proyecto Red Terciaria Norte del Cauca.</t>
  </si>
  <si>
    <t>Reporte, acta de entrega y recibo definitivo y acta de liquidación.</t>
  </si>
  <si>
    <t>Solicitar información a la interventoría.</t>
  </si>
  <si>
    <t>Elaborar un informe explicativo de los recursos contratados respecto a su ejecución para cada uno de los proyectos del Contrato Plan.</t>
  </si>
  <si>
    <t>Informe técnico ejecutivo de los Contratos Plan objeto del hallazgo.</t>
  </si>
  <si>
    <t>Socializar en la etapa precontractual  con los entes territoriales que estén involucrados en el proyecto a ejecutar, para evitar que se de duplicidad de intervención.</t>
  </si>
  <si>
    <t>Reporte trimestral sobre las socializaciones realizadas.</t>
  </si>
  <si>
    <t>Solicitar informe técnico de la interventoría y departamento del Tolima sobre los estudios y diseños, así como la justificación técnica para la priorización de la construcción de los espolones.</t>
  </si>
  <si>
    <t>Oficiar a la Gobernación del Tolima y a la interventoría.</t>
  </si>
  <si>
    <t>H24ECP. Estructuración Técnica del Proyecto de Mejoramiento y Construcción de la Vía Secundaria Ataco – Planadas del KM 35+900 al KM 38+730 en el Departamento del Tolima. 
No obstante, se observó que en los documentos previos y pliegos de condiciones de los dos procesos precontractuales antes mencionados y que dieron origen a los Contratos 419 y 698 de 2014, no hay evidencia de estudios y diseños especializados que determinen, el por qué, solo se contrata la ejecución de 18 espolones no continuos, cuando en los diseños de la solución hidráulica, geotécnica, geológica y estructural para los problemas de socavación de la vía Ataco – Planadas en los tramos de vía adyacentes al río Atá en el tramo K36+200 al K41+450, (de fecha febrero de 2010) prevén la construcción de 42 espolones principales y 11 espolones de refuerzo, de los cuales, 22 espolones principales y 5 espolones de refuerzo se ubican entre las abscisas K36+200 al K38+800, es decir, que en el trayecto identificado como prioritario en el Conpes 3774.</t>
  </si>
  <si>
    <t>Solicitar informe técnico por parte de la interventoría sobre la justificación de la aprobación de los ítems no previstos.</t>
  </si>
  <si>
    <t>Oficiar a la Interventoría.</t>
  </si>
  <si>
    <t>H79R16. Suscripción Contratos para realizar apoyo a la supervisión y seguimiento de los Contratos del Programa de Seguridad en Carreteras Nacionales.</t>
  </si>
  <si>
    <t>Denota una gestión antieconómica por parte de la Entidad en un valor de $1.041.103.618, equivalente a la diferencia entre el valor total de la contratación por concepto de prestación de servicios relacionados con el apoyo en la supervisión de los contratos del Programa Seguridad en Carreteras Nacionales vigencia 2015 indexado al 2016.</t>
  </si>
  <si>
    <t>La adquisición de las citadas motocicletas se tramitó a través de Colombia Compra Eficiente, estando obligado el INVIAS a la utilización del Acuerdo marco de precios en la forma dispuesta por Colombia Compra Eficiente</t>
  </si>
  <si>
    <t>Actualizar en la pagina web de la entidad la información recibida por las diferentes dependencias.</t>
  </si>
  <si>
    <t>Reportes de información actualizada</t>
  </si>
  <si>
    <t xml:space="preserve">1. Realizar por parte del Grupo de Comunicaciones un inventario de las actualizaciones de información que fueron solicitadas a las unidades ejecutoras y que fueron publicadas.
2. Enviar un reporte mensual a la Oficina de Control Interno.
</t>
  </si>
  <si>
    <t xml:space="preserve">Acción 2. 
Reestructurar internamente los recursos del contrato 1533 de 2015 para garantizar el cabal   cumplimiento a los acuerdos y al plan de Gestión Social aprobado.                             </t>
  </si>
  <si>
    <t>Se presentó por debilidades en las actividades de defensa y seguimiento de los procesos que cursan ante la jurisdicción, generando riesgo de fallos en contra de los procesos que cursan en contra de la Entidad.</t>
  </si>
  <si>
    <t xml:space="preserve">Acción 3.
Modificar los apéndices ambientales en lo correspondiente a los tiempos de cumplimiento.          </t>
  </si>
  <si>
    <t>H16ECP. Contrato de obra 654 del 2014.
b) Cesión de la Licencia Ambiental  Los literales a, b, c y d del numeral 2 del Apéndice D de los Pliegos de Condiciones determinan la obligatoriedad del Contratista de aceptar la cesión total de la licencia Ambiental. Esta "actividad precedente" se constituye en un prerrequisito para el inicio de la construcción de las obras civiles, pactado a 30 días después de firmada la orden de inicio. Sin embargo, el acto se dió el 12 de noviembre de 2015 (once meses después de firmada la Orden de Inicio): En consecuencia, se permitió el avance físico del proyecto ( del 04 de enero al 12 de Noviembre de 2015) con una licencia ambiental en cabeza del Invías.
Acción 3. (Antigua acción 4)</t>
  </si>
  <si>
    <t>Acción 1. 
Compilar  los informes mensuales del Gestor de Proyecto del convenio No. 649-2013, correspondientes a la vigencia 2015.</t>
  </si>
  <si>
    <t>H4EVP. Supervisión del contrato por parte del gestor técnico de proyecto. Convenio 1266 de 2012.
Dentro del Manual de Funciones del Invías, corresponde a los funcionarios gestores de proyectos :
“Elaborar informes de gestión y resultados del área de acuerdo a parámetros y requerimientos de información interna y externa, entidades y organismos de control.”
Estos informes no se evidencian para el año 2015 por parte del Gestor del Convenio en Planta Central, lo cual se constituye en una presunta falta disciplinaria por incumplimiento del Manual de Funciones.
Acción 1.</t>
  </si>
  <si>
    <t>Acción 2.
1. Establecer los formatos  de Informes mensuales de Gestor de Proyecto y de Supervisor de Contrato, acorde con las funciones establecidas para estos roles en el Manual de Contratación (SRN).
2 . Reportar el cumplimiento de la implementación de los formatos  de Informes mensuales de Gestor de Proyecto y de Supervisor de Contrato, acorde con las funciones establecidas para estos roles en el Manual de Contratación (DO).</t>
  </si>
  <si>
    <t>Deficiencias en la planeación del Convenio 1724 de 2013, cuyas causas se relacionan a continuación: • Falta de coordinación interinstitucional entre el Ente Nacional y el Ente Territorial, 
• Los Estudios y Diseños Fase III, a cargo de la Gobernación, presentaron en la mayoría de los casos faltantes, inconsistencias y desactualizaciones .
• Deficiencias en la Gestión predial realizada por la Gobernación de Boyacá.
• Falta de planeación técnica y financiera.</t>
  </si>
  <si>
    <t>Reporte de estudios y diseños actualizados</t>
  </si>
  <si>
    <t>Minuta</t>
  </si>
  <si>
    <t xml:space="preserve">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
Acción 1.
</t>
  </si>
  <si>
    <t>Acción 1.
Establecer en la minuta de los convenios Interadministrativos que la liquidación de los contratos derivados debe realizarse en los términos del articulo 11 de la Ley 1150 de 2007</t>
  </si>
  <si>
    <t>Acción 2.
Establecer en la minuta de los convenios Interadministrativos que la liquidación de los contratos derivados debe realizarse en los términos del articulo 11 de la Ley 1150 de 2008</t>
  </si>
  <si>
    <t>Inclusión de la cláusula  en la minuta.</t>
  </si>
  <si>
    <t>DC</t>
  </si>
  <si>
    <t>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
Acción 2.</t>
  </si>
  <si>
    <t xml:space="preserve">Acción 1. 
Realizar informe sobre el estado actual de los contratos 3361 de 2007, 3396 de 2006 y 3407 de 2007.
</t>
  </si>
  <si>
    <t>Acción 2. 
Sustentar la metodología establecida en el cálculo de los ajustes, contemplada en el Manual de Interventoría del Invías.</t>
  </si>
  <si>
    <t>Realizar reporte de verificación respecto a que la minuta contractual este acorde con los pliegos de condiciones.</t>
  </si>
  <si>
    <t xml:space="preserve">H113R14. Cobro coactivo impuesto predial.
De acuerdo con información suministrada por el Invías mediante comunicación OCI 45214, los diferentes municipios del país han instaurado 663 procesos de cobro coactivo por un valor de $13.561,2 millones.
</t>
  </si>
  <si>
    <t xml:space="preserve">
Depurar los predios evidenciados por la contraloría para su saneamiento y gestionar el cambio de destinación.</t>
  </si>
  <si>
    <t>Acción 1. 
Conciliar con el Grupo de Contabilidad. (Bienes fiscales).</t>
  </si>
  <si>
    <t xml:space="preserve">Acción 3.
Identificar y  sanear en la contabilidad 152 predios propiedad del Invías, debidamente soportados e informar a la Subdirección Financiera.                                                                                      </t>
  </si>
  <si>
    <t xml:space="preserve">Acción 1. 
Conciliar con el Grupo de Contabilidad respecto a los bienes férreos de propiedad del Invías. </t>
  </si>
  <si>
    <t>Acción 2. 
Identificar y  sanear en la contabilidad los predios de la infraestructura férrea y sus anexidades, debidamente soportados por las Subdirecciones Administrativa, Medio Ambiente y Red Terciaria.</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</si>
  <si>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1.</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</si>
  <si>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2.</t>
  </si>
  <si>
    <t xml:space="preserve">Acción 2 . 
Emplear sistema de información que permita llevar registro y control de los predios fiscales y de BUP en el ámbito nacional. </t>
  </si>
  <si>
    <t xml:space="preserve">H138R14. Publicación SECOP.
Una vez consultados los contratos 563 de 2012, 570 de 2012, 529 de 2012 y convenio  598 de 2013 en el SECOP, se evidenció que no se han subido en su totalidad,  los documentos contractuales (aclaraciones, modificaciones, adiciones, prorrogas) al referido aplicativo.
</t>
  </si>
  <si>
    <t xml:space="preserve">H140R14. Gestión social y predial.
Contrato 544 de 2012: en el informe de interventoría No. 35, existen predios que aún no se han negociado y que inciden en el avance del proyecto, como es el K114+500.
Contrato 581 de 2012: el contratista no ha gestionado todos los trámites prediales.
Contrato  570  de 2012: Se  observa   que  de  los 41  predios   que  se   encuentran  en  proceso  de  negociación, solo  se  encuentran  finalizados 14.
Contrato 807 de 2009: Se verificó que la adquisición de los predios necesarios para adelantar el proyecto no se ha dado en su totalidad.
</t>
  </si>
  <si>
    <t xml:space="preserve">H158R14. Conciliaciones bancarias.
La falta de  conciliación a 31 de diciembre de 2014 de más del 20% de las cuentas bancarias relacionadas en el cuadro 5, genera incertidumbre sobre $45.530 millones de la cuenta 1.1.10 Depósitos en Instituciones Financieras. 
</t>
  </si>
  <si>
    <t xml:space="preserve">H175R14. Impacto de los avances y anticipos.
La ausencia de registros de la amortización de avances y anticipos de contratos terminados, liquidados y certificados afecta el saldo de la cuenta 17 - Bienes de Uso Público e Históricos y Culturales en $974.245 millones, debido a la correlación que existe entre dichas cuentas.
</t>
  </si>
  <si>
    <t>SF-SRT-SMF</t>
  </si>
  <si>
    <t>SF-SRT</t>
  </si>
  <si>
    <t xml:space="preserve">
Debilidades en la supervisión ambiental del proyecto, permitiendo la presunta comisión de infracciones ambientales que contravienen lo previsto en el Estudio de Impacto Ambiental, el Plan de Manejo Ambiental y lo dispuesto en la Licencia Ambiental vigente . De igual manera, se evidencia la presunta trasgresión del artículo 84 de la Ley 1474 de 2011, en lo relacionado con la Interventoría del proyecto, que presentó debilidades al ejercer la supervisión del cumplimiento a la licencia ambiental. </t>
  </si>
  <si>
    <t>Acción 1. 
Aplicar el manual de interventoría que entró en vigencia el 01/02/2017, donde se incorpora formatos de seguimiento e informes relacionados con el tema ambiental.</t>
  </si>
  <si>
    <t xml:space="preserve">Acción 1. 
Dar lineamientos a las dependencias para realizar formulación de metas ajustadas a la realidad de las obras y a la situación económica y social del país, y realizar los ajustes de metas pertinentes en el Comité Institucional de Gestión y Desempeño.
</t>
  </si>
  <si>
    <t>Acción 2. 
Realizar los ajustes pertinentes, en caso de ser necesario, en el Comité  Institucional de Gestión y Desempeño.</t>
  </si>
  <si>
    <t>Liquidar en forma oportuna los contratos que presentan anticipos por amortizar.</t>
  </si>
  <si>
    <t xml:space="preserve">Aplicativo </t>
  </si>
  <si>
    <t>El Invías no ha establecido un procedimiento de control efectivo que permita realizar  seguimiento a los recursos comprometidos, las obligaciones contraídas y los pagos efectuados, frente a la ejecución de las obras por cada contrato o convenio.
Se configura una presunta connotación disciplinaria por incumplimiento al principio de causación, Manual de Contabilidad Pública y Manual de Procedimientos Contables AFINCO-MN-1 y Régimen de Contabilidad Pública.</t>
  </si>
  <si>
    <t>Falta de publicación de actos de naturaleza contractual en el SECOP.</t>
  </si>
  <si>
    <t>Debido al incumplimiento de los procedimientos establecidos para el registro contable de las actas de obra en el Instituto Nacional de Vías.</t>
  </si>
  <si>
    <t xml:space="preserve">
Acción 1. 
Entregar el informe final del incumplimiento del contrato y demanda de reconvención presentada por el INVIAS en el tribunal de Arbitramento vigente para el contrato 3460 de 2008.  
</t>
  </si>
  <si>
    <t xml:space="preserve">Acción 2. 
Estado actual del proceso. </t>
  </si>
  <si>
    <t>Evidencia un riesgo frente a la posibilidad de un déficit de unidades de vivienda, para dar cumplimiento a lo establecido en la Licencia Ambiental. Así mismo, es de indicar que no se evidenció a corte de marzo de 2017, un documento oficial donde se establezcan las metas que se tienen previstas para la ejecución del proyecto de vivienda, ni el grado de  avance por parte del Municipio</t>
  </si>
  <si>
    <t>H95R16. Recuperación cartera de difícil cobro.
La Cuenta (1401) - Deudores- Ingresos no Tributarios con saldo de $35.864 millones a 31 de diciembre de 2016 presenta incertidumbre en la posibilidad de cobro de la cartera, generada por la débil gestión en el recaudo de los derechos por la contraprestación portuaria y contribución por valorización.</t>
  </si>
  <si>
    <t xml:space="preserve">H6ECP. Cumplimiento de metas. Proyectos de inversión – Contratos Plan.
En muestra selectiva de 36 contratos de obra de un total de 55 , derivados de los convenios interadministrativos suscritos para la ejecución de los contratos plan, se cotejó la cantidad de kilómetros proyectados frente a lo reportado como ejecutado, encontrando que en tres (3) subproyectos se cumplió con el número de kilómetros establecidos; en nueve (9) subproyectos que terminaron su ejecución construyeron menos kilómetros de lo proyectado y veinticuatro (24)  no han terminado ejecución.
</t>
  </si>
  <si>
    <t xml:space="preserve">H8ECP. Información reportada por Invías para evaluación Proyectos Contratos Plan.
Los valores de  cinco (5) subproyectos de infraestructura vial, reportados en el oficio ACPINV-033 , no son coherentes con los reportados en el oficio ACPINV-58. Situación que obedece a debilidades de los mecanismos de control respecto del registro y generación de información, lo cual afecta el seguimiento y toma de decisiones a cargo del Instituto, como la evaluación de gestión fiscal a cargo de la CGR. </t>
  </si>
  <si>
    <t>Efectuar el seguimiento a los procesos de diseños y construcción de redes de acueducto y alcantarillado en Belén de Bajirá, a cargo del DNP.</t>
  </si>
  <si>
    <t xml:space="preserve">Realizar seguimiento y presentar informe </t>
  </si>
  <si>
    <t>Minuta modificada</t>
  </si>
  <si>
    <t xml:space="preserve">1. Apropiar recursos para dar cumplimiento al objeto de la adquisición predial ( voluntaria o de expropiación).
2. Seguimiento ante la alcaldía.                                          
3. Realizar pago contra escritura.                                   
4. Iniciar proceso de aclaración de cabida linderos  de acuerdo a resolución del IGAC en los casos que sea necesario ante notaria para posterior registro.                                                                             </t>
  </si>
  <si>
    <t xml:space="preserve">1. Organizar los documentos de acuerdo a Check list, instructivo de recepción de documentos de archivo del Invías.                                        
2. Informe de la organización documental en las carpetas de predios. </t>
  </si>
  <si>
    <t>H39R15. Continuidad interventoría Convenio 3141 de 2013. 
Sin embargo, aunque las obras del Convenio 3141 de 2013 no se han terminado de ejecutar, el convenio interadministrativo 3293 de 2013 no fue prorrogado, como consta en el Informe Final Mensual 19 de Febrero de 2016. 
A la fecha de la comunicación de la observación, la contraparte no había contratado la interventoría, siendo esta adjudicada a la Universidad Nacional de Colombia de acuerdo a lo expresado en el anexo al oficio DG 29253 del 23 de junio de 2014.</t>
  </si>
  <si>
    <t>Deficiencia en la supervisión.</t>
  </si>
  <si>
    <t>Debilidades en la planeación presupuestal del convenio.</t>
  </si>
  <si>
    <t xml:space="preserve">H42R15. Control, oportunidad y reintegro rendimientos financieros Convenio 0517 de 2015.
A 27 de mayo, el municipio no ha realizado reintegro de los rendimientos financieros generados en la cuenta de ahorros donde se manejan los recursos del Convenio y no cuenta con certificación del banco sobre el monto de tales rendimientos. </t>
  </si>
  <si>
    <t>H43R15. Convenio interadministrativo 0517 de 2015,  contrato  de obra LP-MP-001 de 2015.Cumplimiento de funciones de la interventoría.
• En la apertura de la bitácora no se registró la identificación del contrato, ni de los Directores de obra e interventoría ni de los respectivos residentes.
• No se registran completamente cantidades y calidades de materiales empleados o de obras ejecutadas y aunque se han consignado anotaciones sobre toma de muestras para el control de calidad de concretos.</t>
  </si>
  <si>
    <t>Deficiencia en el control a interventoría.</t>
  </si>
  <si>
    <t>H51R15. Interventoría Financiera. 
El Instituto Nacional de Vías- Invías suscribió el Convenio 1282 de 08/10/2014, sin embargo, la aplicación de los controles por parte de los diferentes actores que participaron en el proceso no  fueron efectivos, toda vez que no se registra la evolución financiera del Convenio 1282/2014, del Contrato 1927/2014 ni del Contrato 140/2015.</t>
  </si>
  <si>
    <t>La metodología aplicada por la Entidad para determinar el riesgo procesal, no se ajusta a los lineamientos para el cálculo de la provisión contable a partir de la metodología de reconocido valor técnico , lo que induce a error para el cálculo de la provisión contable, fundamental para el reconocimiento del Pasivo Estimado.</t>
  </si>
  <si>
    <t>Solicitar a los gestores la liquidación de manera prioritaria de aquellos contratos terminados que presenten anticipos e informar al Grupo Contabilidad.</t>
  </si>
  <si>
    <t xml:space="preserve">Reporte con corte a 31 de diciembre de 2017 </t>
  </si>
  <si>
    <t>Registrar la información de manera oportuna.</t>
  </si>
  <si>
    <t>Entre otras causas por la no suscripción de contratos, no utilización de vigencias futuras  y adiciones de contratos finalmente no realizadas.</t>
  </si>
  <si>
    <t>No se ejecutó la totalidad de los recursos comprometidos.</t>
  </si>
  <si>
    <t>Implementar aplicativo - base de datos unificada de predios fiscales y de uso público de Invías.</t>
  </si>
  <si>
    <t>Integrar la información de predios de la Subdirección Administrativa y de la Subdirección de Medio Ambiente.</t>
  </si>
  <si>
    <t xml:space="preserve">Reportar la publicación en el SECOP de los procesos contractuales a cargo de las unidades ejecutoras. </t>
  </si>
  <si>
    <t>Solicitar a cada unidad ejecutora el reporte de lo publicado en el SECOP semestralmente.
Primer reporte con corte a 31 de diciembre de 2017.
Segundo reporte con corte a 30 de junio de 2018.</t>
  </si>
  <si>
    <t>Justificación de la diferencia del los análisis de precios unitarios de los contratos observados por la contraloría general.</t>
  </si>
  <si>
    <t>Realizar seguimiento a la ejecución del contrato con el fin de conminar al contratista a estar al día con el cronograma establecido.</t>
  </si>
  <si>
    <t xml:space="preserve">Solicitar a la interventoría informe de seguimiento. </t>
  </si>
  <si>
    <t xml:space="preserve">Solicitar los soportes de devolución del anticipo.
</t>
  </si>
  <si>
    <t xml:space="preserve">Constancia de consignación bancaria </t>
  </si>
  <si>
    <t xml:space="preserve">Soporte de reunión con facilitadores
</t>
  </si>
  <si>
    <t xml:space="preserve">H72R16. Construcción e implementación de Indicadores de gestión.
El Instituto para los cinco (5) indicadores de Gestión relacionados con los Planes Nacionales de Desarrollo Estratégico, así como para los treinta y uno (31) indicadores de actividad; implementó la ficha técnica del indicador, la cual contiene información parcial de los formatos de hoja de vida (código vF-GP-26), formato F-GP-31 Tablero de Indicadores de Gestión y hoja metodológica.
El DNP en su guía metodológica para el seguimiento a la gestión, clasifica dos tipos de indicadores: “Gestión de Proyectos del sector Planeación”  y “Formulación y seguimiento a la Planeación Institucional” ; pero Invías en el aplicativo SIPLAN adoptó indicadores de Gestión y de Actividad (...)
</t>
  </si>
  <si>
    <t xml:space="preserve">Realizar reporte de las vías. </t>
  </si>
  <si>
    <t xml:space="preserve">H113R16. Apropiación Ejecución Presupuestal.
Para la vigencia de 2016, el Invías no utilizó $6.474 millones del total apropiado, debido a que no se comprometieron algunos recursos para el desarrollo de la labor misional de la entidad, hecho que tiene su origen en falencias en la planeación presupuestal y ejecución de lo programado.
</t>
  </si>
  <si>
    <t>Memorando emitido y respuesta de la Oficina Asesora de Planeación</t>
  </si>
  <si>
    <t>1. Revisar cada dos meses cuáles casos presentan alguna dificultad para establecer las alertas y las acciones pertinentes.                      
2. Analizar términos cortos frente a la competencia de la potestad sancionatoria.</t>
  </si>
  <si>
    <t>H15ECP. Retrasos en el cronograma de obra, situación evidenciada en la construcción del Puente y el Viaducto sobre el Río mira, por las demoras presentadas en el desarrollo del proceso de enajenación de las franjas de terreno (enero de 2016), por falta de aprobación de los insumos prediales. Al respecto el Invías informa que se ha dado retrasos en la entrega de dichas franjas por parte de los Mejoratarios de Vuelta de Candelilla.
Acción 2.</t>
  </si>
  <si>
    <t>Elaborar informe del estado actual del convenio</t>
  </si>
  <si>
    <t xml:space="preserve">Verificar  que cuando estén suspendidos los convenios o contratos no se continúen realizando actividades. </t>
  </si>
  <si>
    <t>Reporte que evidencie la no ejecución de  actividades mientras estén en suspensión los convenios o contratos.</t>
  </si>
  <si>
    <t>Solicitar un informe mensual de actualización a todos los abogados apoderados de procesos a nivel nacional con el fin de generar una trazabilidad más precisa en todos los procesos donde está demandado el Instituto. Se requerirá a los apoderados para que alimenten la información en Ekogui haciéndole saber respecto de su responsabilidad.</t>
  </si>
  <si>
    <t>Solicitar informe mensual elaborado por los abogados que ejercen la defensa del Invías, involucrando a los Directores Territoriales para que efectúen el seguimiento de la información que se debe diligenciar.</t>
  </si>
  <si>
    <t xml:space="preserve">Reporte trimestral a cargo de la Oficina Asesora Jurídica.    </t>
  </si>
  <si>
    <t xml:space="preserve">1. Establecer un cronograma mensual de pagos a efectos de fijar fecha límite para la expedición de la resolución, para la revisión detallada del acto administrativo por parte del Coordinador del Grupo y para la firma por parte de la Jefe de la Oficina Asesora Jurídica. 
2 Reunión mensual con la Subdirección Financiera para establecer fechas de pago.   </t>
  </si>
  <si>
    <t>1. Cronogramas de programación en los cuales se va hacer la respectiva planeación de los turnos de pago.
                                                                                                                                                                                                                                                                                                                                                                                                                                                                                                                                                                                                                                                                                                                                                                                                                                                                                                                                                                                                                                                                                         2. Reuniones.</t>
  </si>
  <si>
    <t xml:space="preserve">
Requerir a la Subdirección Financiera con el ánimo de que se informe a la Oficina Asesora Jurídica sobre la información del registro contable en materia de embargos, con el fin de generar una trazabilidad de dicha información. Los datos de embargos y remanentes se certifican por el Grupo de Tesorería. </t>
  </si>
  <si>
    <t xml:space="preserve">Conciliación de la cuenta 142503 entre Oficina Asesora Jurídica, Grupo de Contabilidad y Grupo de Tesorería. </t>
  </si>
  <si>
    <t>Conciliación de la cuenta 142503 entre Oficina Asesora Jurídica, Grupo de Contabilidad y Grupo de Tesorería.</t>
  </si>
  <si>
    <t xml:space="preserve">Informe semestral del rubro presupuestal para pago de sentencias. </t>
  </si>
  <si>
    <t>Verificar que las minutas contractuales estén acorde con los pliegos de condiciones.</t>
  </si>
  <si>
    <t xml:space="preserve">Solicitar aclaración de la clausula contractual que establece el anticipo por la Dirección de Contratación </t>
  </si>
  <si>
    <t xml:space="preserve">Solicitud de aclaración por parte de la Dirección de Contratación </t>
  </si>
  <si>
    <t>Elaboración de Informe.</t>
  </si>
  <si>
    <t>Acción 1.
Tramitar la solicitud de exclusión de pago de impuesto predial (IPU) y otras contribuciones de los bienes de uso público y fiscales, según corresponda, de los predios en jurisdicción de cada Dirección Territorial del Invías.</t>
  </si>
  <si>
    <t>Gestionar los oficios ante todas las Secretarias de Hacienda de solicitud de exclusión de pago IPU y otras contribuciones de los inmuebles fiscales de propiedad del Invías, cuando se vean posibilidades de que proceda la exclusión , y de uso público.</t>
  </si>
  <si>
    <t xml:space="preserve">Remitir memorando circular a todas las dependencias que ejecuten contratos estatales y abogados de las territoriales, con el fin de generar un instructivo para todos los supervisores y funcionarios involucrados en la actividad contractual a fin de socializar la importancia del amparo de los contratos ante un eventual incumplimiento contractual. </t>
  </si>
  <si>
    <t>Memorando instructivo para los supervisores y funcionarios involucrados en la ejecución contractual  y abogados con el fin de que las dependencias a cargo de la supervisión se responsabilicen del seguimiento de los contratos.</t>
  </si>
  <si>
    <t>H2EVP. Estudios previos - Convenio 649 de 2013.
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Acción 1.</t>
  </si>
  <si>
    <t>H66R15. Depósitos Entregados en Garantía – Depósitos Judiciales (142503).</t>
  </si>
  <si>
    <t>H9R16. Urgencia manifiesta Cruce de la Cordillera Central.
El contrato 3460 de 2008. “CRUCE DE LA CORDILLERA CENTRAL” , después de múltiples prórrogas y compromisos para lograr la terminación del proyecto de acuerdo a las metas físicas previstas , terminó el 30 de noviembre de 2016, llegando a un alcance físico estimado del 88%.</t>
  </si>
  <si>
    <t>Reprogramación del plan de inversiones de anticipo aprobado</t>
  </si>
  <si>
    <t xml:space="preserve">H7R16. Afectación de estructuras construidas por planeación de obras convenio 1345 de 2014.
Mediante el convenio 1345 de 2014, cuyo objeto es “APOYO Y MEJORAMIENTO DE LA INTERCONEXIÓN VIAL SEGUNDA CALZADA AVENIDA CIRCUNVALAR DE BARRANQUILLA”, El Instituto Nacional de Vías y El Distrito de Barranquilla acordaron la inversión de recursos para el mejoramiento de la segunda calzada de la avenida circunvalar de Barranquilla desde la carrera 38 hasta la carrera 53. 
</t>
  </si>
  <si>
    <t>H22R16. Pasivos Consulta Previa. 
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
Acción 1.</t>
  </si>
  <si>
    <t>H22R16. Pasivos Consulta Previa.
Acción 2.</t>
  </si>
  <si>
    <t xml:space="preserve">H27R16. Mantenimiento Inspección Fluvial del Ministerio de Transporte.  
Las obras objeto del contrato 1036 de 2016, identificadas e indicadas por la Interventoría y el INVIAS, se realizaron obras de mantenimiento consistentes en pintura de las áreas de oficinas, cerramiento perimetral y cubiertas de la Inspección Fluvial del Ministerio de Transporte en el predio aledaño al Muelle Flotante a cargo de INVIAS que no se encontraban en el alcance del contrato. Además no se evidenció un Convenio o acto administrativo para la incorporación de recursos de INVIAS en intervención de áreas del Ministerio. </t>
  </si>
  <si>
    <t xml:space="preserve">Establecer en los estudios previos de la contratación del PSCN un ítem que justifique la modalidad de la contratación a aplicar. </t>
  </si>
  <si>
    <t xml:space="preserve">H77R16. Administrativo con posible connotación disciplinaria. Modalidad del proceso de contratación del contrato 521 de 2016.
Una vez revisados los documentos precontractuales- estudios previos del contrato 521 de 2016, se evidencia que no se encuentra debidamente justificada la modalidad de selección del contratista.
</t>
  </si>
  <si>
    <t>Descripción del ítem a incluir.</t>
  </si>
  <si>
    <t>Ítem incluido</t>
  </si>
  <si>
    <t xml:space="preserve">Realizar seguimiento a los informes presentados por los contratistas de prestación de servicio. </t>
  </si>
  <si>
    <t xml:space="preserve">H78R16. Administrativo connotación disciplinaria. Supervisión contratos prestación de servicios profesionales - PPNCN.
De acuerdo con lo señalado en los estudios previos del contrato 521 de 2016, en la vigencia 2015 el Invías contaba con nueve (9) contratos para viabilizar el funcionamiento del Plan Nacional de Carreteras Nacionales.
</t>
  </si>
  <si>
    <t>Proferir el documento de seguimiento.</t>
  </si>
  <si>
    <t>Documento de seguimiento semestral</t>
  </si>
  <si>
    <t xml:space="preserve">Diseñar la programación anual de la contratación de prestación de servicios. </t>
  </si>
  <si>
    <t>Programación diseñada.</t>
  </si>
  <si>
    <t>Programación</t>
  </si>
  <si>
    <t xml:space="preserve">H85R16. Plazo de Ejecución y modelos motos de la Orden de Compra 01989 de 2016.
El Acuerdo Marco de Precios CCE-416-1-AMP-2016, para la adquisición de motocicletas, cuatrimotos y motocarros, suscrito entre Colombia Compra Eficiente y Fanalca S.A., Suzuki Motor de Colombia S.A., Auteco S.A.S, Yamaha S.A y Alkosto S.A., establece en su Cláusula  8: “…El proveedor debe garantizar la entrega de las motocicletas, cuatrimotos y motocarros en todo el territorio nacional en un plazo máximo de 30 días calendario contados a partir de la fecha de la orden de Compra...”. De igual manera, señala en su Clausula 15, numeral 17:“15.17: Informar oportunamente a Colombia Compra Eficiente cualquier evento de incumplimiento de las obligaciones del proveedor en el formato establecido por Colombia Compra Eficiente.”  Y la cláusula 14 numeral 14.16: “…Entregar las motocicletas, cuatrimotos y motocarros a la Entidad compradora, matriculados ante la autoridad de transito indicada por la Entidad en los plazos en la sección IV.B.3 del pliego de condiciones y en los lugares indicados por la Entidad compradora en la Orden de Compra...” (Subrayado fuera de texto).
</t>
  </si>
  <si>
    <t>Especificaciones técnicas acogidas y modalidad seleccionada.</t>
  </si>
  <si>
    <t xml:space="preserve">Acción 2.
Contratar los vehículos del PSCN conforme a las especificaciones técnicas que determinen las fuerzas públicas y conforme a la modalidad contractual que aplique según la Ley.
</t>
  </si>
  <si>
    <t xml:space="preserve">
Contratar los vehículos del PSCN conforme a las especificaciones técnicas que determinen las fuerzas públicas y conforme a la modalidad contractual que aplique según la Ley.
</t>
  </si>
  <si>
    <t>Una por cada clase de compra</t>
  </si>
  <si>
    <t>Acción 1.
Realizar reunión semanal con el Director General en Comité Directivo, donde se revisará el seguimiento a la respectiva ejecución correspondiente a los proyectos.</t>
  </si>
  <si>
    <t>Realizar reunión con unidades ejecutoras e informar sobre el seguimiento a la respectiva ejecución.</t>
  </si>
  <si>
    <t xml:space="preserve">
H114R16. Ejecución Presupuestal rubro inversión.
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
Acción 3.
</t>
  </si>
  <si>
    <t>Acción 3.
Realizar reunión con las unidades ejecutoras para la programación, planeación y efectiva ejecución correspondiente a los proyectos.</t>
  </si>
  <si>
    <t>Acción 2.
Solicitar al Ministerio de Hacienda más recursos en el PAC de manera que se incremente el porcentaje de los pagos y se disminuya las cuentas por pagar.</t>
  </si>
  <si>
    <t xml:space="preserve">
Realizar reunión semanal con el Director General en Comité Directivo, donde se revisará la programación, planeación y efectiva ejecución correspondiente a los proyectos y cancelación de saldos presupuestales.
</t>
  </si>
  <si>
    <t xml:space="preserve">H115R16.  Rezago presupuestal.
La entidad constituyó Reserva Presupuestal a diciembre 31 de 2015 por $659.134 millones de la cual dejó de pagar $26.453.4 millones. El Rezago Presupuestal a 31 de diciembre de 2015 era $1.227.596 millones y Cuentas por Pagar por $568.462 millones; las Cuentas por Pagar se cancelaron en su totalidad.
Acción 1.
</t>
  </si>
  <si>
    <t>H115R16.  Rezago presupuestal.
La entidad constituyó Reserva Presupuestal a diciembre 31 de 2015 por $659.134 millones de la cual dejó de pagar $26.453.4 millones. El Rezago Presupuestal a 31 de diciembre de 2015 era $1.227.596 millones y Cuentas por Pagar por $568.462 millones; las Cuentas por Pagar se cancelaron en su totalidad.
Acción 2.</t>
  </si>
  <si>
    <t>Acción 1.
Realizar reunión con las unidades ejecutoras para la programación, planeación y efectiva ejecución correspondiente a los proyectos y cancelación de saldos presupuestales.</t>
  </si>
  <si>
    <t>Acción 2.
Realizar reunión con las unidades ejecutoras para la programación, planeación y efectiva ejecución correspondiente a los proyectos y cancelación de saldos presupuestales.</t>
  </si>
  <si>
    <t>Conciliar información con la Oficina Asesora Jurídica, Grupo Presupuesto y Grupo Contabilidad.</t>
  </si>
  <si>
    <t>Evidenciar el pago de sentencias, conciliaciones, laudos arbitrales y conciliaciones extrajudiciales por valor de $55.020.130.000.</t>
  </si>
  <si>
    <t>H107R16. Reconocimiento de los Bienes de Uso Público amortizados en su totalidad.
La cuenta (8315) Cuentas de Orden Deudoras de Control-Activos Retirados por $46.544 millones a 31 de diciembre de 2016, no incluye los valores correspondientes a BUP que han sufrido la pérdida de capacidad de utilización en un 100%, teniendo en cuenta su vida útil estimada.</t>
  </si>
  <si>
    <t xml:space="preserve">H16ECP. Contrato de obra 654 del 2014.
Presuntas irregularidades que han hecho que a octubre de 2016 se encuentre atrasada la ejecución de las obras y posiblemente el cumplimiento del objeto del contrato.
a) Plazos de entrega de Estudios y Diseños a Fase III.  
b) Cesión de la Licencia Ambiental 
c) Estructuración, seguimiento y control del proyecto. 
d) Visita de Inspección visual de obras. El día 04 de octubre de 2016 se realizó visita de inspección visual al sitio de ejecución, evidenciándose un retraso en el desarrollo de las obras que hacen parte del objeto contractual  máxime si ha transcurrido el 80% del plazo  pactado contractualmente (23 de 29 meses), el  grado de avance de ejecución de obra física de este contrato era del 21.9%.
Acción 1. </t>
  </si>
  <si>
    <t xml:space="preserve">H75R15. Ingresos  Recaudo Peajes. 
La cuenta de Ingresos Peajes, está subestimada en $6.294.3 millones, debido a que a diciembre 31 de 2015, quedó pendiente por registrar la causación por concepto del recaudo de peajes a través del Contrato de Concesión 250 de 2011, del mes de noviembre. </t>
  </si>
  <si>
    <t>AC2017</t>
  </si>
  <si>
    <t>Deficiencias en cuanto a la depuración y no se tiene una información exacta sobre el número de sus inmuebles, su valor, ubicación, uso y estado demostrando un inadecuado control de sus recursos o actividades, así como deficiente gestión en el proceso de depuración de los inmuebles recibidos de entidades ya liquidadas, lo cual evidencia debilidades en la gestión institucional de las áreas que participan en el proceso contable.</t>
  </si>
  <si>
    <t>H2AC17. Funciones y Responsabilidades sobre la infraestructura de Transporte, asignadas al Ministerio de Transporte y a las Entidades del Orden Nacional, mediante de la Ley 105 de 1993.
En visita de inspección física a una muestra de siete (7) Estaciones férreas y un (1) paradero, entregados al Instituto para su administración y custodia se encontró: De los ocho (8) inmuebles, las Estaciones Betania y Suesca, se encuentran en explotación mercantil y presentan un buen estado de conservación, las seis (6) restantes presentan alto grado de deterioro. (...)</t>
  </si>
  <si>
    <t>Cumplimiento parcial de los Artículos 19 y 20 de la Ley 105 de 1993, lo que genera deficiencias en la identificación y conservación de los bienes a cargo del Instituto.</t>
  </si>
  <si>
    <t>Administrativo con presunta incidencia disciplinaria</t>
  </si>
  <si>
    <t>Administrativo</t>
  </si>
  <si>
    <t>Administrativo con presunta connotación disciplinaria</t>
  </si>
  <si>
    <t>H8AC17. Obligaciones del convenio No. 1056 del 2006 de la Dirección de Tránsito y Transporte, DITRA con respecto al INVIAS- Informes.
El Invías a través del Programa de Seguridad en Carreteras Nacionales, no exige el cumplimiento del convenio 1056 de 2006 que en su cláusula quinta “Obligaciones de la Dirección de la Policía Nacional”.</t>
  </si>
  <si>
    <t>No se exige el cabal cumplimiento de la rendición de informes mensuales, que permitan evidenciar el seguimiento físico por parte del supervisor del Instituto Nacional de Vías-INVIAS, el grado de avance, la situación financiera del convenio en el transcurso del tiempo, entre otros; constituyéndose en situaciones que afectan el cumplimiento de la misión para el cual fue creado el Programa PSCN.</t>
  </si>
  <si>
    <t>H82R16 Administrativo con presunta incidencia Disciplinaria y Penal. Para Indagación Preliminar.  Contrato de Apoyo Jurídico.
La Secretaria General del Invías suscribió el contrato 1007 de 2016 cuyo objeto era Brindar Asesoría y Apoyo Jurídico al  – PSCN en los asuntos relacionados con los Contratos de Interventoría 1235 y 1236 de 2015.</t>
  </si>
  <si>
    <t>SF-SA</t>
  </si>
  <si>
    <t>16 02 001</t>
  </si>
  <si>
    <t>H44R14. Estructuración estudios previos-metas físicas contratadas.
Contrato de obra No. 1788 del 7 de noviembre de 2012, La meta física de la longitud de rehabilitación de pavimento se determinó contractualmente en 64,5 Kilómetros (distribuidos Huila=50,120KM y Caquetá=14,537KM) , sin embargo mediante inspección física se estableció que  finalmente se ejecutarán 53,64KM de rehabilitación (distribuidos Huila=47,92KM y Caquetá=5,72KM).,Lo cual conllevo a una reducción de la meta física  de 10.86 Km correspondiente a un16.8% de la longitud priorizada en los tres tramos intervenidos.</t>
  </si>
  <si>
    <t>H41R14.  Alcance del objeto a contratar Contrato 1844 de 2012.
Entidad no precisó con claridad la cantidad de obra a contratar para la ejecución del proyecto, dejando su definición final a partir de la orden de iniciación del contrato de obra 1844 de 2012, la cual fue suscrita el 12 de diciembre de 2012 y solamente hasta el 9 de mayo de 2013 con la Modificación No. 1, se establecieron las cantidades de obra.</t>
  </si>
  <si>
    <t>Desactualización y desorganización de los inventarios, falta de control en el procedimiento de disposición de los elementos en el almacén de la entidad y falta de mantenimiento a las bodegas.</t>
  </si>
  <si>
    <t>H5AC17. Disposición de los elementos en el almacén de la Entidad.
En visita practicada al Almacén de la Entidad ubicado en la sede Fontibón se evidenció debilidades en la organización de la bodega por cuanto los bienes muebles no tienen una disposición y clasificación por grupo o por algún tipo de elemento que lo identifique. Asimismo, la bodega no cuenta con una interface en línea con el SAI, lo que afecta la actualización oportuna de los ingresos y egresos de elementos. Los vehículos inservibles, por reparar y algunas motocicletas nuevas se encuentran al aire libre. Las bodegas presentan filtración de agua.</t>
  </si>
  <si>
    <t xml:space="preserve">H1AC17. Registro de los bienes inmuebles fiscales en la Contabilidad.
Se realizó el cruce de la información de los Bienes Inmuebles Fiscales de propiedad de Invías, encontrando inmuebles que carecen de dirección o la misma está desactualizada, sin cédula catastral; bienes sobre los cuales el Invías tiene únicamente la posesión y otros que no figuran registrados en la base de datos del Instituto Geográfico Agustín Codazzi-IGAC.
</t>
  </si>
  <si>
    <t>Actualizar el inventario de las Estaciones Férreas propiedad del INVIAS y determinar su estado de conservación de las mismas.</t>
  </si>
  <si>
    <t>Actividad 1. El Grupo de Bienes Inmuebles con base en las escrituras y actas de entrega, actualizara el inventario y la base de datos de bienes fiscales de las Estaciones Férreas y paraderos propiedad del Invías. (SA).
Actividad 2. El inventario final de Estaciones Férreas y paraderos se enviara a la Subdirección Red Terciaria y Férrea para determinar las edificaciones objeto de conservación de acuerdo a los recursos que tengan asignados. (SRT).</t>
  </si>
  <si>
    <t>Informe Semestral</t>
  </si>
  <si>
    <t>Organizar la bodega de Fontibón.</t>
  </si>
  <si>
    <t xml:space="preserve">Actividad 1. Requerir a la Dirección General de Tránsito y Transporte -DITRA- de la Policía Nacional para que dentro de los 5 primeros días de cada mes se informe sobre las actividades desarrolladas en cumplimiento de la cláusula quinta del convenio 1056 de 2006.
Actividad 2. Realizar seguimiento al cumplimiento de la entrega mensual de informes establecido en la cláusula quinta del convenio 1056 de 2006.   
</t>
  </si>
  <si>
    <t>Oficio e  Informes mensuales</t>
  </si>
  <si>
    <t xml:space="preserve">Procedimiento </t>
  </si>
  <si>
    <t>Se enviará un equipo de trabajo para la organización de la misma.</t>
  </si>
  <si>
    <t>H98R16. Cuenta 16750401 Equipo de transporte marítimo y fluvial.
El Plan General de Contabilidad Pública establece que la subcuenta (16750401) Equipo de Transporte Marítimo y Fluvial, representa el total de equipos de transporte de propiedad de Invías, adquiridos a cualquier título, verificado el saldo a 31 de diciembre de 2016, se determinó que el saldo por $1.912 millones, corresponde al registro de cinco ferrys.
Acción 1.</t>
  </si>
  <si>
    <t>H98R16. Cuenta 16750401 Equipo de transporte marítimo y fluvial.
El Plan General de Contabilidad Pública establece que la subcuenta (16750401) Equipo de Transporte Marítimo y Fluvial, representa el total de equipos de transporte de propiedad de Invías, adquiridos a cualquier título, verificado el saldo a 31 de diciembre de 2016, se determinó que el saldo por $1.912 millones, corresponde al registro de cinco ferrys.
Acción 2.</t>
  </si>
  <si>
    <t xml:space="preserve">H117R16. Muelle Puerto Gaitán. 
En visita de inspección física al muelle de Puerto Gaitán y entrevistas a representantes de firmas navieras, la comunidad y autoridad local, se evidenció que la inversión hecha por el Invías y el Instituto de Desarrollo del Meta –IDM- (hoy AIM), en el muelle de Puerto Gaitán no está cumpliendo con el fin para el cual fue destinado.
</t>
  </si>
  <si>
    <t xml:space="preserve">H116R16. Sentencias y Conciliaciones. 
La Entidad refleja créditos judiciales adeudados por valor de $237.436.6 millones y los recursos asignados fueron de $55.020.1 millones, lo cual evidencia un déficit presupuestal de $182.416.5 millones. </t>
  </si>
  <si>
    <t>H119R16. Utilización Muelles propiedad de Invías. 
En la administración pública el principio de eficiencia, está orientado a la optimización de los recursos disponibles e invertidos, respecto de los muelles el rendimiento o desempeño del servicio prestado por parte del bien adquirido o construido, en relación a su coste.</t>
  </si>
  <si>
    <t>H121R16. Vía de ingreso muelle la Banqueta en el Meta. 
Los procesos de planeación de proyectos  de obra pública, en el ámbito de buenas prácticas de la administración, deben incluir un número importante de las variables y factores que contribuyan de manera efectiva y eficiente en la gestión exitosa del proyecto, en el proceso de planeación de construcción del muelle La Banqueta, no se consideró la pavimentación de la vías de acceso.</t>
  </si>
  <si>
    <t xml:space="preserve">H123R16. Obligaciones. 
Municipios y supervisión del convenio interadministrativo de comodato Invías ha destinado recursos de su presupuesto para ejecutar obras de mantenimiento y conservación de los equipos, pese a que el convenio interadministrativo en los literales a, b, h, i, de la Cláusula Séptima , establece la obligación en cabeza del Municipio y que la Cláusula Décima Tercera  -Mejoras-, establece el Municipio queda autorizado para efectuar las mejoras necesarias, además la cláusula decima Supervisión, establece la responsabilidad de velar por el cumplimiento de cada una de la obligaciones y cláusulas de este convenio. 
</t>
  </si>
  <si>
    <t xml:space="preserve">H5D16. Liquidación del contrato.
La entidad no ha adelantado la liquidación del contrato 1246 de 2014, en el tiempo establecido, se observó que han transcurrido más de doce (12) meses; sin que la Entidad haya adelantado el proceso de liquidación.
</t>
  </si>
  <si>
    <t xml:space="preserve">H6D16. Trámite proceso sancionatorio.
Se observó debilidad en el trámite del procedimiento administrativo sancionatorio por incumplimiento  parcial del contrato 1246 de 2014.
</t>
  </si>
  <si>
    <t>H10ECP. Modificación alcance Contrato de Obra 1787 de 2014. 
Se excluyeron cuatro (4) km del alcance físico del proyecto “Corredor Vial Riosucio - Belén De Bajirá - Caucheras”; sin que se redujera el valor de la apropiación presupuestal de los contratos de obra 1787 de 2014 y de interventoría  2053 de 2014.
La Dirección Operativa de Invías ve conveniente la modificación del alcance del contrato y la liberación del tramo, debido al proceso licitatorio adelantado por la Gobernación de Chocó, solicitud que fue aprobada en Acta 72 del 29 de septiembre de 2015 del Comité de Adiciones y Prorroga de Invías.</t>
  </si>
  <si>
    <t xml:space="preserve">H13ECP. Determinación del riesgo predial para el desarrollo del proceso de licitación pública LP-DO-033-2014 que dio origen al Contrato de Obra 654 de 2014.
Dentro de la estructuración de la  Matriz de Riesgos de la licitación pública LP-DO-033-2014 que dio origen al Contrato de Obra 654 de 2014, el tema predial no fue tenido en cuenta, pese a que el mismo fue objeto de observación al pliego de condiciones. </t>
  </si>
  <si>
    <t>H16ECP. Contrato de obra 654 del 2014.
Presuntas irregularidades que han hecho que a octubre de 2016 se encuentre atrasada la ejecución de las obras y posiblemente el cumplimiento del objeto del contrato.
Acción 2.</t>
  </si>
  <si>
    <t xml:space="preserve">H6EVP. Costos de transporte de materiales para terraplén. Contrato de Obra No. 617 de 2013 - Convenio 649 de 2013.
El contrato de obra 617 de 2013 (derivado del convenio 649 de 2013), suscrito por la Gobernación del Magdalena por $432.010.18 millones, se suscribió para acometer las obras proyectadas para la vía Palermo – Sitio nuevo – Remolino – Guáimaro (Ruta 2702), de acuerdo a lo estipulado en el CONPES 3742 y los convenios marco entre el Invías y la Gobernación del Magdalena (1266 de 2012 y 649 de 2013). Sin embargo, una vez el contratista hizo revisión de los estudios Fase III que se tenían, y realizó las actualizaciones pertinentes, se encontró que el rubro contemplado para transporte de material era menor al que realmente se requería. 
Acción 1.
</t>
  </si>
  <si>
    <t xml:space="preserve">H7R15. Estudios y diseños Fase III - Obras Contrato Plan Boyacá. 
Respecto a los estudios y diseños Fase III que debió realizar y presentar la Gobernación de Boyacá, no se hizo entrega de manera oportuna y de acuerdo a los requisitos exigidos (diseños completos y debidamente ajustados) para el inicio a tiempo de la ejecución de las obras derivadas del Convenio 1724 de 2013, lo que repercutió en atrasos de las mismas, e incluso en la disminución del alcance físico </t>
  </si>
  <si>
    <t>H10R15. Resolución justificando la modalidad de contratación directa del Convenio 1724 de 2013.
Conforme con lo observado en la carpeta del Convenio 1724 del 2013, no se evidenció el acto administrativo de justificación de la contratación directa. Para lo anterior, se debe tener en cuenta, que el convenio fue suscrito el 30 de septiembre de 2013, y para ese momento la normatividad vigente era el Decreto 1510 de 2013, que derogó el Decreto 734 de 2012 y que regula tanto la ley 1150 de 2007 como la ley 80 de 1993. Lo anterior podría ocasionar que se declare mediante sentencia judicial la nulidad absoluta del convenio, poniendo en riesgo el recurso económico invertido.</t>
  </si>
  <si>
    <t xml:space="preserve">H15R15. Rendimientos financieros por anticipos. 
El Interventor no consignó mensualmente los rendimientos financieros generados por concepto de anticipo recibido. El 27 de abril de 2016 consignó a la Dirección del Tesoro Nacional los rendimientos acumulados desde agosto de 2015 a febrero de 2016. 
• Convenio Interadministrativo 1344 de 2014
</t>
  </si>
  <si>
    <t xml:space="preserve">H16R15. Proceso de supervisión de convenios interadministrativos.
En los convenios que a continuación se relacionan, no se evidencia el cumplimiento de las funciones de los supervisores designados por Invías,  acorde con lo establecido en la  Resolución 3376 de julio 28 de 2010 “por la cual se establecen funciones y obligaciones de los Gestores Técnicos de Proyectos, de Contratos,  Ambientales, Sociales, Prediales y Administrativos y se dictas otras disposiciones”  y en el Manual de Interventoría de Obra Pública del Invías. 
• Convenio Interadministrativo 1344 de 2014 
• Convenio Interadministrativo 1345 de 2014
 </t>
  </si>
  <si>
    <t>H17R15. Construcción de puentes peatonales en vías concesionadas - Alcance físico de las obras y plazo de las mismas. 
En desarrollo del seguimiento a la ejecución de los Convenios 3075 y 3141 de 2013, correspondientes a la construcción de puentes peatonales sobre vías concesionadas en los departamentos de Boyacá y Cundinamarca, respectivamente, se evidencia que los mismos sufrieron reducciones de alcance por distintos factores (tanto endógenos como exógenos), que afectaron la realización de estas obras y derivaron en reducciones frente a lo inicialmente previsto.</t>
  </si>
  <si>
    <t>Seguimiento al cumplimiento de la cláusula quinta del convenio 1056 de 2006.</t>
  </si>
  <si>
    <t>Porcentaje de avance físico de ejecución de las actividades</t>
  </si>
  <si>
    <t>AUDITORIA DE CUMPLIMIENTO 2017</t>
  </si>
  <si>
    <t>AUDITORIA REGULAR 2016</t>
  </si>
  <si>
    <t>DENUNCIA 2016</t>
  </si>
  <si>
    <t>ESPECIAL CONTRATOS PLAN 2016</t>
  </si>
  <si>
    <t>ESPECIAL VÍAS PARA LA PROSPERIDAD 2016</t>
  </si>
  <si>
    <t>AUDITORIA REGULAR 2015</t>
  </si>
  <si>
    <t>AUDITORIA REGULAR 2014</t>
  </si>
  <si>
    <t>PORCENTAJES GENERALES</t>
  </si>
  <si>
    <t>DO-DTEC</t>
  </si>
  <si>
    <t>DO-DTEC-SG</t>
  </si>
  <si>
    <t>DTEC</t>
  </si>
  <si>
    <t>H57R14. Plazo contractual.
CLAUSULA CUARTA DEL CONTRATO: PLAZO.- El plazo para la ejecución del presente contrato será hade dos (2) meses, a partir de la Orden de Iniciación que impartirá el Jefe de la Unidad Ejecutora del INSTITUTO, previo el cumplimiento de los requisitos de perfeccionamiento, legalización y ejecución del mismo y aprobación de los documentos de información para el control de la ejecución de la obra previstos en el Pliego de Condiciones.</t>
  </si>
  <si>
    <t>H122R16.  Riberas de río en predios donde operan muelles propiedad de Invías.
En visita de inspección a los muelles Cabuyaro y la Banqueta, equivalentes al 40% de la muestra tomada cinco (5) muelles, se detectó infraestructura en 45 y 32 metros respectivamente, por fuera de dicha ronda sin que el Invías tenga la titularidad sobre dichos predios exponiéndose a acciones judiciales en contra.</t>
  </si>
  <si>
    <t>Deficiencias en el registro de bienes de uso público en la base de datos del Invías, dónde fueron construidos y operan los muelles a cargo del instituto.</t>
  </si>
  <si>
    <t>H1AF17. Sobrestimación en los recursos entregados en administración.
Las cuentas Recursos Entregados en Administración - 142402 y Patrimonio Institucional – Capital Fiscal  3208 se encuentran sobrestimadas en $18.299.987.984, debido a que el INVIAS no ha registrado la legalización de los recursos de los convenios 1814/2008 y 3272/2013 con el Departamento del Huila.</t>
  </si>
  <si>
    <t>Incumplimiento de los principios de causación o devengo y registro exigidos en la Resolución 354 de 2007 Régimen de Contabilidad Pública, Manual de Contabilidad Pública, Manual de Procedimientos Contables AFINCO-MN-1.</t>
  </si>
  <si>
    <t>Registrar la legalización de los recurso de los convenios 1814 de 2008 y 3272 de 2013 de acuerdo con las actas de entrega y recibo definitivo de las obras, en cumplimiento de los principios de causación o devengo.</t>
  </si>
  <si>
    <t>Remitir mediante memorando las actas de los convenios 1814 de 2008 y 3272 de 2013 al Grupo Contabilidad para realizar el respectivo registro.</t>
  </si>
  <si>
    <t>Registros contables</t>
  </si>
  <si>
    <t xml:space="preserve">H2AF17. Incertidumbre Bienes Inmuebles - Propiedades Planta y Equipo. 
Al cruzar la base de datos del Sistema Administración de Control Predial- SACP  correspondiente a 977 registros de inmuebles fiscales, contra el auxiliar contable, se pudo establecer que las cuentas “Propiedades Planta y Equipo -1605 Terrenos -1640 Edificaciones y la cuenta 3208 Patrimonio Institucional – Capital Fiscal” presentan incertidumbre en cuantía indeterminada </t>
  </si>
  <si>
    <t>172 inmuebles no se encuentran registrados en la contabilidad . Lo anterior afecta la razonabilidad de los estados contables.</t>
  </si>
  <si>
    <t>Incumplimiento  del artículo 3 del Decreto 2056 de 2003, Patrimonio del Instituto Nacional de Vías. Existiendo inmuebles que carecen de dirección o la misma está desactualizada y sin cédula catastral.</t>
  </si>
  <si>
    <t>H4AF17. Subestimación Bienes Muebles en Bodega.  
Las cuentas “1635 Propiedades Planta y Equipo – Bienes Muebles en Bodega y 3208 Patrimonio Institucional – Capital Fiscal”, se encuentran subestimadas en $17.102.749.828, dado que al cruzar saldos de inventario de bienes que están almacenados contra los saldos según balance se encuentran diferencias.</t>
  </si>
  <si>
    <t>Diferencias entre inventario de bienes almacenados y saldos de balance.</t>
  </si>
  <si>
    <t>Conciliar la cuenta 1635 propiedades, planta y equipo.</t>
  </si>
  <si>
    <t>H5AF17. Sobreestimación bienes muebles Propiedades, Planta y Equipo. 
Las cuentas de las Propiedades Planta y Equipo “1655 Maquinaría y Equipo,1660 Equipo Médico y Científico,1670 Equipos de Comunicación y Computación, 1675 Equipos de Transporte, Tracción y Elevación, 1680  Equipos de Comedor, cocina, despensa y hotelería y 3208 Patrimonio Institucional – Capital Fiscal” están sobreestimadas en un valor total de $13.732.182.884.</t>
  </si>
  <si>
    <t>Diferencias  entre saldos contables con saldos según inventarios.</t>
  </si>
  <si>
    <t>Conciliar las cuentas 1655, 1660, 1670, 1675 con el fin de depurar la información entre los saldos contables y los saldos en inventarios.</t>
  </si>
  <si>
    <t>H7AF17. Los Bienes de Uso Público e Históricos y Culturales por $30.585.091.369.965, que representa el 86.4% del total del activo, presenta incertidumbre en cuantía no determinada, por cuanto no fue posible obtener evidencia para su verificación mediante un inventario físico que registre e identifique cada predio por modo de transporte.</t>
  </si>
  <si>
    <t>No se cuenta con una base única de predios de uso público.</t>
  </si>
  <si>
    <t>Diseñar e implementar una base única de predios del INVIAS con el fin de generar acciones de saneamiento jurídico, catastral, registral, tributario, contable, etc.</t>
  </si>
  <si>
    <t>1. Base Única de Predios del INVIAS (Plataforma BUPI).
2. Informe de avance trimestral (2).</t>
  </si>
  <si>
    <t>SMA (BUPI)</t>
  </si>
  <si>
    <t>H8AF17. Incertidumbre en los Bienes de Uso Público e Históricos y Culturales por saldos contrarios en el auxiliar. 
En el libro auxiliar en Excel de Bienes de Uso Público e Históricos y Culturales, presentan 216 partidas registradas con saldos contrarios a su naturaleza por $1.409.777.772.869, que representa el 4% del total de la cuenta.</t>
  </si>
  <si>
    <t>Partidas registradas con saldos contrarios a su naturaleza.</t>
  </si>
  <si>
    <t xml:space="preserve">Registrar los saldos conforme a su naturaleza respecto a las  216 partidas identificadas por la Contraloría General de la República por $1.409.777.772.869.
</t>
  </si>
  <si>
    <t>1. Analizar la información y efectuar los ajustes contables a que haya lugar.
2. Revisar  los saldos del auxiliar Bienes de Uso Público e Históricos y Culturales y verificar que no existan saldos contrarios a su naturaleza.</t>
  </si>
  <si>
    <t>H9AF17. Sobrestimación Bienes Entregados a Terceros – Bienes Inmuebles.
La cuenta de Bienes Entregados a Terceros - Bienes Inmuebles Entregados en Comodato (192006) y el Patrimonio Institucional - Capital Fiscal (3208) se encuentran sobrestimados en $5.210.129.132.</t>
  </si>
  <si>
    <t>Entrega de bienes inmuebles en comodato al Ministerio de Transporte y Municipio de Chiquinquirá sin retirarlos del balance y reclasificarlos en cuentas de orden Deudoras de Control - subcuenta Propiedades Planta y Equipo (834704) y Deudoras de Control por Contra (CR). - subcuenta Bienes Entregados a Terceros (891518).</t>
  </si>
  <si>
    <t>Aplicar el nuevo marco normativo para entidades de gobierno.</t>
  </si>
  <si>
    <t>Reclasificar contablemente los bienes entregados en comodato.</t>
  </si>
  <si>
    <t>Informe de reclasificación</t>
  </si>
  <si>
    <t xml:space="preserve">H10AF17. Incertidumbre Otros Activos - Valorizaciones – No Avalúo.
La CGR pudo evidenciar que de los 977 bienes inmuebles reportados en la base de datos del Sistema Administración de Control Predial- SACP, 580 no ha tenido actualización de sus avalúos, incumpliendo lo establecido en el numeral 3 de la Circular Externa 060 de 2005, expedida por la Contaduría General de la Nación. </t>
  </si>
  <si>
    <t>Falta de actualización de  avalúos de los inmuebles.</t>
  </si>
  <si>
    <t>H11AF17. Subestimación Provisiones.
A 31 de diciembre de 2017, las cuentas “271005 Pasivos Estimados – Provisiones para Contingencias – Litigios y 3208 Patrimonio – Patrimonio Institucional – Capital Fiscal”, se encuentran subestimadas en $5.872.650.950.756</t>
  </si>
  <si>
    <t xml:space="preserve">Diferencias entre el registro de la provisión según Formato 9 EKOGUI y el registro contable según balance. </t>
  </si>
  <si>
    <t>Actualizar la provisión contable de los procesos judiciales en eKogui.</t>
  </si>
  <si>
    <t>H12AF17. Incertidumbre, diferencia entre Cuenta Fiscal y Contabilidad - Pasivos Estimados – Litigios.
Las cuentas “271005 Pasivos Estimados – Provisiones para Contingencias – Litigios y 3208 Patrimonio – Patrimonio Institucional – Capital Fiscal”, presentan incertidumbre por $13.128.888.926.</t>
  </si>
  <si>
    <t>No  se reportó en la cuenta fiscal 991 procesos, afectando el saldo de esta cuenta en el balance.</t>
  </si>
  <si>
    <t>H13AF17. Subestimación en las cuentas Deudoras de Control de Bienes Entregados a Terceros.
Las cuentas Deudoras de Control de Bienes Entregados a Terceros - Propiedad Planta y Equipo (834704), Deudoras de Control por Contra (CR). (891518) y Bienes Entregados  a Terceros - Bienes Inmuebles en Comodato (192006) se encuentran subestimados en $37.907.167.468 y $506.203.043 respectivamente.</t>
  </si>
  <si>
    <t xml:space="preserve">No se  reclasificó en las cuentas los bienes inmuebles entregados mediante 39 contratos de comodato a otras entidades del Gobierno General y 4 contratos de comodato con empresas públicas y/o particulares, lo que sobrestimó los valores netos las cuentas. </t>
  </si>
  <si>
    <t>Informe trimestral del registro de los 43 contratos de comodato</t>
  </si>
  <si>
    <t>H14AF17. Subestimación cuentas de Orden Acreedoras – Litigios.
Las cuentas “912001 Cuentas de Orden Acreedoras – Responsabilidades Contingentes – Civiles y 990505 Acreedoras por Contra – Responsabilidades Contingentes por Contra – Litigios y Mecanismos Alternativos de Solución de Conflictos”, se encuentran subestimadas en $3.311.119.983.333.</t>
  </si>
  <si>
    <t>Procesos no  registrados en cuentas de orden con el valor ajustado de las pretensiones, con lo cual se está contraviniendo presuntamente lo señalado en los literales b y c del artículo 7 de la resolución 353 de 2016, expedida por la Agencia Nacional de Defensa Jurídica del Estado.</t>
  </si>
  <si>
    <t>H16AF17. Bienes de Consumo.  
El INVÍAS tiene registrados en sus inventarios de bienes devolutivos como cosedoras, perforadoras, destornilladores, llaves mixtas, llaves de expansión, alicates, pinzas de punta, cables de expansión etc.</t>
  </si>
  <si>
    <t>Incumplimiento del instructivo 001 del 20 de enero de 2017, expedido por la Contaduría General de la Nación.</t>
  </si>
  <si>
    <t>Reclasificar los bienes devolutivos que hoy son considerados de consumo en cumplimiento del instructivo 001 del 20 de enero de 2017 expedido por la Contaduría General de la Nación.</t>
  </si>
  <si>
    <t>Depurar y reclasificar los inventarios de acuerdo a la nueva política contable del INVIAS.</t>
  </si>
  <si>
    <t xml:space="preserve">H17AF17. Litigios y demandas en contra del INVÍAS. 
Al analizar la relación de las demandas en contra del INVIAS  se observa que existen inconsistencias como:
• Algunos fallos judiciales ya pagados se encuentran todavía registrados como si se encontraran activos en el formato 9 del Sistema Único de Gestión e Información Litigiosa EKOGUI. 
• No todos los procesos tienen ajustado el valor de las pretensiones.
• No se actualiza constantemente el cálculo de la probabilidad de pérdida de los procesos.
• Existen 701 procesos con calificación del riesgo Medio, Bajo y Remoto que se encuentran provisionados.
</t>
  </si>
  <si>
    <t>Falta de control en el manejo de los procesos en contra, generando incertidumbre en los valores registrados en la contabilidad del INVÍAS.</t>
  </si>
  <si>
    <t>Actualizar la provisión contable de los procesos judiciales en eKogui, ajustar el valor de las pretensiones, actualizar el cálculo de la probabilidad de pérdida de los procesos y calificar el riesgo, para fortalecer el control en el manejo de los procesos en contra.</t>
  </si>
  <si>
    <t>H18AF17. Notas a los Estados Financieros. 
Las Notas a los Estados Financieros no reflejan la información suficiente para que sirva de complemento a la interpretación y entendimiento de las cifras plasmadas en los estados financieros.</t>
  </si>
  <si>
    <t>Falta de conciliación con las diferentes dependencias administrativas y ejecutoras.</t>
  </si>
  <si>
    <t>Aplicar el nuevo marco normativo para entidades de gobierno en lo relacionado a las notas de los estados financieros.</t>
  </si>
  <si>
    <t>Notas a los estados financieros o revelaciones</t>
  </si>
  <si>
    <t>H21AF17. Proceso de Planeación Presupuestal.
 El Instituto en su proceso de planeación presupuestal, aplicó la metodología establecida por el Ministerio de Hacienda y Crédito Público. No obstante lo anterior se presenta las siguientes deficiencias: 
A. En lo relacionado con el presupuesto de Gastos de la vigencia 2017, se comprobaron un total de 68 traslados presupuestales, 31 que corresponden a gastos de funcionamiento y 37 a Inversión.
B. En relación con el presupuesto de ingresos, se determinaron deficiencias en el 88% del presupuestado frente al recaudado; para ingresos corrientes en nueve (9) de diez (10) subcuentas y para Recursos de Capital en seis (6) de siete (7) subcuentas.
El alto volumen de modificaciones al presupuesto de gastos (88), como de vigencias futuras (66) y que el 88% del presupuesto de ingresos proyectado no sea acertado al recaudado.</t>
  </si>
  <si>
    <t>Deficiencias del proceso de planeación presupuestal.</t>
  </si>
  <si>
    <t xml:space="preserve">Fortalecer el proceso de planeación presupuestal a través de talleres de capacitación encaminados a reducir en un 30% los traslados presupuestales y establecer una metodología de cálculo de las proyecciones de los ingresos de los recursos propios del INVIAS.
</t>
  </si>
  <si>
    <t>A. Registro de capacitación y 30% de disminución de traslados.
B. Instructivo implementado.</t>
  </si>
  <si>
    <t>SA-OAP</t>
  </si>
  <si>
    <t>H22AF17. Cumplimiento Actividades Proceso de Planeación Presupuestal.
La Oficina Asesora de Planeación en una de sus actividades solicita y recibe las proyecciones de necesidades de las diferentes dependencias.
Evaluada la ejecución presupuestal de cálculo de ingresos por concepto de permisos de carga extra pesada, se determinó que los ingresos proyectados por valor de $7.177.140.499, frente a los realmente recaudados por $4.890.966.298, presentan una diferencia de -$2.286.174.201, que corresponden a recursos que por deficiencias de planeación fueron mal proyectados y afectaron el equilibrio entre los ingresos y los gastos, los cuales deben ser iguales.</t>
  </si>
  <si>
    <t xml:space="preserve"> Deficiencias de planeación.</t>
  </si>
  <si>
    <t xml:space="preserve">1. Solicitar a las dependencias responsables la metodología de cálculo de la proyección de los ingresos propios.
2. Realizar mesa de trabajo con las dependencias responsables y la Oficina Asesora de Planeación para la consolidación del instructivo de la metodología de proyección de ingresos propios del INVIAS.
3. Implementar el instructivo.
</t>
  </si>
  <si>
    <t xml:space="preserve">
Instructivo implementado</t>
  </si>
  <si>
    <t>SEI-OAP</t>
  </si>
  <si>
    <t>Falta de seguimiento en el cumplimiento del artículo 78  del Decreto 111 de 1996 y el artículo 40 de la Ley 1815 de 2016 apropiación vigencia 2017.</t>
  </si>
  <si>
    <t>Constitución de  Reserva Presupuestal de manera no adecuada, lo que   ocasiona presunto incumplimiento del artículo 89 del Decreto 111 de 1996.</t>
  </si>
  <si>
    <t xml:space="preserve">H25AF17. Sobreestimación Reserva Presupuestal Contrato 1561/2015, constituida vigencia 2017.
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
Actividad 1. </t>
  </si>
  <si>
    <t>H25AF17. Sobreestimación Reserva Presupuestal Contrato 1561/2015, constituida vigencia 2017.
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
Actividad 2.</t>
  </si>
  <si>
    <t>H27AF17. Sobreestimación Reserva Presupuestal Contrato 1407/2015 Constituida vigencia 2017.
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
Actividad 1.</t>
  </si>
  <si>
    <t>H27AF17. Sobreestimación Reserva Presupuestal Contrato 1407/2015 Constituida vigencia 2017.
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
Actividad 2.</t>
  </si>
  <si>
    <t>H28AF17. Sobreestimación Reserva Presupuestal Contrato 1647/2015 Constituida vigencia 2017.
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
Actividad 1.</t>
  </si>
  <si>
    <t>H28AF17. Sobreestimación Reserva Presupuestal Contrato 1647/2015 Constituida vigencia 2017.
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
Actividad 2.</t>
  </si>
  <si>
    <t>H37AF17. Sobreestimación reserva presupuestal Contrato 1404 de 2015.
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Actividad 1.</t>
  </si>
  <si>
    <t>H37AF17. Sobreestimación reserva presupuestal Contrato 1404 de 2015.
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Actividad 2.</t>
  </si>
  <si>
    <t>No  observancia a los requerimientos y plazos establecidos en los artículos 173, 176, 177 y 76 del Decreto 01 de 1984   y respecto de los artículos 192,195 y 308 de la ley 1437 de 2011 , para el pago dinerario de obligaciones.</t>
  </si>
  <si>
    <t>Gestionar la asignación de recursos suficientes ante la Oficina Asesora de Planeación y el Ministerio de Hacienda y Crédito Público, que permita el pago de las condenas dentro del término legal establecido.</t>
  </si>
  <si>
    <t xml:space="preserve">1. Cruzar informe semestralmente con la Oficina Asesora de Planeación. 
2.  Dirigir oficio al Ministerio de Hacienda y Crédito Público.                                                                           </t>
  </si>
  <si>
    <t xml:space="preserve">Informe semestral </t>
  </si>
  <si>
    <t>H39AF17. Calidad de las obras ejecutadas - Convenio 257 de 2011.
En visita de campo se pudo evidenciar, que se presenta fatiga de la carpeta asfáltica, fallas como descascaramiento y piel de cocodrilo, con tendencia a su deterioro progresivo en toda su extensión. No  ha adelantado gestión alguna, tendiente a ejecutar las acciones necesarias para su mantenimiento y reparación respecto de la estabilidad y calidad de la obra, a pesar de que la misma fue recibida el 20 de marzo de 2014. Dichas  fallas configuran un presunto detrimento fiscal de $2.385.992.713,00.</t>
  </si>
  <si>
    <t>Deficiencias en la labor de la interventoría y supervisión administrativa por parte del INVIAS.</t>
  </si>
  <si>
    <t>1. Informe con registro fotográfico de la Gobernación de Arauca.
2. Informe del Administrador Vial.</t>
  </si>
  <si>
    <t xml:space="preserve">Informe con registro fotográfico </t>
  </si>
  <si>
    <t>H43AF17. Obras no ejecutadas. Convenio 2742 de 2009.
Debido al no cumplimiento de la totalidad de las actividades contratadas por parte de los tres primeros contratos de obra suscritos por Ecopetrol, el proyecto que actualmente se encuentra dividido en cuatro sectores, presenta tan solo un avance significativo del 78% para el sector 3, mientras que para los sectores 2, 0 y 1 es del 0%, 12% y 22%, respectivamente. La prolongación en el término del citado Convenio Interadministrativo, además de incrementar los costos del Proyecto “Gran Vía Yuma”, no ha sido oportuno tanto en el beneficio social que genera su entrada en operación.</t>
  </si>
  <si>
    <t>Deficiencias en la labor de  seguimiento y supervisión por parte del INVIAS, lo cual además del incrementar los costos del proyecto, redunda en el desmejoramiento de las buenas condiciones de transitabilidad para los usuarios de este futuro corredor vial.</t>
  </si>
  <si>
    <t>Fortalecer la supervisión por parte de la Dirección Territorial Santander sobre el convenio 2742 de 2009.</t>
  </si>
  <si>
    <t>1. Enviar oficio a Ecopetrol solicitando se tomen las medidas necesarias para la terminación del proyecto sin que se acarreen mayores costos.
2. Dirigir memorando al Director Territorial Santander solicitando informe bimestral de la supervisión del convenio.
3. Realizar reunión con levantamiento de acta bimestral de seguimiento con todos los actores del convenio.</t>
  </si>
  <si>
    <t>Informe bimestral (Anexo actas)</t>
  </si>
  <si>
    <t>H44AF17. Calidad de las obras ejecutadas - Contrato 708 de 2009.
Al efectuar el cotejo, visita de obra y análisis de la documentación soporte, a auditoría de la CGR  pudo evidenciar  que varios sectores del pavimento en concreto hidráulico construido, presentan fallas consistentes en: grietas en los extremos de los pasadores, grietas transversales, grietas longitudinales, grietas múltiples, grietas de esquina, descascaramiento, escalonamiento y hundimientos. Acorde con lo expuesto en el informe sobre el reporte de daños suministrado por el Administrador Vial de la Zona y del memorando  DT-BOY 7053 de febrero 6 de 2018, los daños estimados ascienden aproximadamente a $6.998.956.521. No se observa gestión alguna, tendiente a ejecutar las acciones necesarias para su mantenimiento y reparación respecto de la estabilidad y calidad de la obra.</t>
  </si>
  <si>
    <t>Posibles debilidades en el proceso constructivo y/o calidad de las obras, así como  presuntas deficiencias en la labor de la interventoría y supervisión administrativa por parte del INVIAS.</t>
  </si>
  <si>
    <t>Hacer efectiva las garantías contractuales para la indemnización de los perjuicios ocasionados al INVIAS.</t>
  </si>
  <si>
    <t>1. Demandar al contratista por el incumplimiento definitivo del contrato 708 de 2009 y solicitar la indemnización de los perjuicios ocasionados al INVIAS.
2. Presentar informe de seguimiento a la demanda.</t>
  </si>
  <si>
    <t>H48AF17. Financiación varios proyectos.
En una muestra de proyectos, se pudo evidenciar que las metas físicas previstas inicialmente, acorde a los avances de obra y porcentaje de ejecución actual, presentan el riesgo de no poderse concluir dentro de los términos, ítems y aspectos financieros inicialmente previstos en la Planeación de los mismos: a. Contrato 1388 de 2015: previsto inicialmente efectuar 14,2 km,   quedan pendientes 1,5 km (11%); b. Contrato 1404 de 2015: 14,8 km de intervención de los cuales se  ejecutan 10,7 km, sin intervención de  4,1 km  (28%); c. Contrato 654 de 2014: Quedan pendientes 10 km en con estructura nueva. (74%) ; d. Contrato 1609 de 2015: Quedarán pendientes aproximadamente 5 kilómetros (23%); e. Contrato1740 de 2015: Quedarán pendientes 4,5 kilómetros. (21%); f. Contrato 518 de 2012: Quedará pendiente una longitud de 12 km (33%).</t>
  </si>
  <si>
    <t>Debilidades en el planeamiento físico y financiero de las distintas obras.</t>
  </si>
  <si>
    <t>H49AF17. Puente Orquídeas 1. Contrato 807 de 2009.
En visita de campo efectuada por la auditoría de la CGR, se pudo evidenciar que el Puente La Orquídea 1, ubicado en el PR86+510 en el municipio de Pajarito, no se encuentra en servicio, debiéndose construir un desvío provisional adjunto a éste para el manejo del tránsito; a pesar de haber sido recibido en el año 2015, éste presenta falla estructural, en su luz central en la dovela de cierre, también se presentan roturas en el acero estructural, fracturamiento, grietas, fisuras y dilataciones progresivas del concreto; de otro lado,  la rodadura presenta agrietamientos y abultamientos en su superficie, con lo cual se coloca en riesgo de colapso toda la superestructura.</t>
  </si>
  <si>
    <t>Presuntas trasgresiones a lo reglado por el Código Colombiano de Diseño Sísmico de Puentes.</t>
  </si>
  <si>
    <t>H51AF17. Atrasos en obras nuevo Puente Pumarejo.
Se han venido presentando un atraso continuo y creciente por diferentes aspectos técnicos y de planeación, y que en muchos casos son presuntamente imputables al contratista; lo cual genera: • Los tiempos previstos para la culminación del proyecto ya se encuentran desfasados en un año aproximadamente; • El impacto sobre el costo total del proyecto, al requerir recursos adicionales para mitigar el atraso de las obras y mayor permanencia de la interventoría.</t>
  </si>
  <si>
    <t>Presuntas contravenciones a los artículos 25 y 26 de la Ley 80 de 1993, 8º de la Ley 42 de 1993, el artículo 83 de la Ley 1474 de 2011 y el numeral 7.34 de los pliegos de condiciones definitivos.</t>
  </si>
  <si>
    <t>Continuar con los procesos sancionatorios iniciados por el INVIAS en contra del contratista de obra por los presuntos incumplimientos del contrato que repercuten en la programación de la obra.</t>
  </si>
  <si>
    <t>Presentar definición de fondo respecto a la responsabilidad del contratista de obra.</t>
  </si>
  <si>
    <t xml:space="preserve">Resolución </t>
  </si>
  <si>
    <t>H52AF17. Planeación fuentes de trabajo nuevo Puente Pumarejo.
Se evidencia que en el horario nocturno solamente está trabajando el 15.5% del personal que se encuentra contratado para la obra; el contratista, a pesar de presentar atrasos cercanos al 30%, no ha realizado el incremento suficiente de recursos, lo cual repercute en que no se logren ajustar los tiempos esperados para mitigar el atraso existente de las obras, impactando los costos del proyecto por mayor permanencia de obra.</t>
  </si>
  <si>
    <t>Presuntas trasgresiones al Artículo 17. Frentes de Trabajo 7x24 de la  ley 1682 de 2013.</t>
  </si>
  <si>
    <t>Iniciar proceso administrativo conminatorio, sancionatorio,  en contra del contratista de obra con el propósito de que cumpla con al obligación de incrementar los frentes de trabajo en horario nocturno o sancionar su incumplimiento.</t>
  </si>
  <si>
    <t>H53AF17. Ajustes a diseño nuevo Puente Pumarejo. 
En la planeación, no se tuvieron en cuenta aspectos constructivos y exigencias de la nueva norma CCP-14, lo cual generó que desde el inicio, el contratista haya debido apartarse de los estudios y diseños primarios, debiendo ajustarlos y actualizarlos a la reglamentaria aducida, justificándolo para incluir ítems no previstos. Las deficiencias de planeación en el desarrollo de esta obra han generado impactos significativos dentro del presupuesto de la misma, lo que significará la consecución a corto plazo de recursos para la terminación de la misma.</t>
  </si>
  <si>
    <t>Presunto incumplimiento al principio de planeación establecido por la ley , y de lo establecido en el artículo 87 de la Ley 1474 de 2011</t>
  </si>
  <si>
    <t>H54AF17. Retranqueo redes eléctricas proyecto nuevo Puente Pumarejo.
Dentro de los ítems no previstos, se ha contemplado un  grupo de ítems relacionados con el “retranqueo eléctrico” o traslado de redes eléctricas y de telecomunicaciones, esta situación era previsible dentro de la planeación del proyecto, por lo cual debió ser incluida dentro del presupuesto inicial de las obras, al menos como una provisión para dicha actividad.</t>
  </si>
  <si>
    <t>Deficiencias de planeación por parte del Invías, constituyéndose en un presunto incumplimiento al principio de planeación establecido por la ley , y de lo establecido en el artículo 87 de la Ley 1474 de 2011</t>
  </si>
  <si>
    <t>Falta disciplinaria por la violación del numeral 4 del artículo 25 de la Ley 80 de 1993 y de los art. 83 y 84 de la Ley 1474 de 2011, por deficiencias en la supervisión e interventoría del proyecto.</t>
  </si>
  <si>
    <t>H57AF17. Costo modificación de especificaciones existentes. 
La solución de ingeniería empleada para reemplazar el imperlex colocado en los túneles cortos por el anterior contratista, generó la realización de algunas actividades que implicaron ajustes en las especificaciones existentes de los túneles. Dichas actividades constituyen un presunto detrimento patrimonial por un valor de Cuatro Mil Seiscientos Quince Millones Novecientos Treinta y Cinco Mil Trescientos un Pesos ($4.615.935.301) , por ser el resultado de la no terminación de las obras por parte del anterior contratista y las deficiencias en calidad de dichas obras (obras ya pagadas al contratista).</t>
  </si>
  <si>
    <t xml:space="preserve">Deficiencias en la planeación y supervisión del proyecto (tanto de los supervisores de la entidad contratante como de la interventoría). </t>
  </si>
  <si>
    <t>H58AF17. Inversión Proyecto Variante San Francisco - Mocoa.
Se evidencia que con el 84.38% de los recursos destinados para el proyecto, solamente se ejecutaron el 33,66% de las obras previstas para la conexión entre San Francisco y Mocoa, y que a la fecha estos dos municipios no se encuentran conectados por una vía principal, lo cual obliga a transitar por la vía antigua que no ofrece condiciones de seguridad vial y representa peligro para sus usuarios. De igual manera, se evidencia que a corto plazo no se van a realizar inversiones significativas por parte del Instituto, y que las gestiones para consecución de recursos se encuentran en una etapa incipiente, constituyendo así un presunto detrimento patrimonial al Estado por un valor de Trescientos Treinta y Ocho Mil Ochocientos Veinticuatro Millones Seiscientos Veinticinco Mil Cuatrocientos Sesenta y Cinco Pesos ($338.824.625.465).</t>
  </si>
  <si>
    <t>Deficiencias en la planeación y supervisión del proyecto (tanto de los supervisores de la entidad contratante como de la interventoría).</t>
  </si>
  <si>
    <t>Fortalecer la planeación y supervisión del proyecto variante San Francisco - Mocoa.</t>
  </si>
  <si>
    <t xml:space="preserve">
Continuar con las actividades relacionadas con la consecución de recursos y procesos licitatorios.</t>
  </si>
  <si>
    <t>18 03 001</t>
  </si>
  <si>
    <t>14 01 001</t>
  </si>
  <si>
    <t>Administrativo con presunta incidencia disciplinaria y fiscal</t>
  </si>
  <si>
    <t>Administrativo con presunta incidencia fiscal y disciplinaria</t>
  </si>
  <si>
    <t xml:space="preserve">Administrativo con presunta incidencia disciplinaria </t>
  </si>
  <si>
    <t>Administrativo con presunta incidencia disciplinaria, para indagación preliminar</t>
  </si>
  <si>
    <t>AF2017</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</si>
  <si>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1.
</t>
  </si>
  <si>
    <t>Acción 2. 
Presentar informe final de ejecución mediante acta de entrega y recibo definitivo y acta de liquidación.</t>
  </si>
  <si>
    <t>Acción 1.
Elaborar documento  acerca  del proyecto Red Terciaria Norte del Cauca, el cual no hace parte del convenio 2780 de 2013, objeto de la auditoría, pero que se encuentra incluido en el CONPES 3773 de 2013.</t>
  </si>
  <si>
    <t xml:space="preserve">H7ECP. Asignación de recursos y ejecución de proyectos declarados de importancia estratégica. Contratos Plan. 
Acción 3.
</t>
  </si>
  <si>
    <t xml:space="preserve">Acción 3. 
Presentar informe del estado actual de los proyectos de Cauca y Tolima. </t>
  </si>
  <si>
    <t>H84R15. Recursos Remanentes – Cuentas Embargadas.
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
Acción 1.</t>
  </si>
  <si>
    <t>Acción 1.
Implementar y actualizar el aplicativo de Gestión de Embargos.</t>
  </si>
  <si>
    <t xml:space="preserve">Acción 2.
Requerir a la Subdirección Financiera con el ánimo de que se informe a la Oficina Asesora Jurídica sobre la información del registro contable en materia de embargos y remanentes de los procesos ya terminados, con el fin de generar una trazabilidad de dicha información. Los datos de embargos y remanentes se certifican por el Grupo de Tesorería. </t>
  </si>
  <si>
    <t>H44R16. Señalización y Defensa de la zona de las obras Construcción Lavadero Katanga y Puente Triana.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</si>
  <si>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H56R16. Disponibilidad de recursos para finiquitar la adquisición predial y otras actividades contractuales. 
Se presenta un déficit del orden de $76.5 millones; para concluir con las obligaciones derivadas de la gestión predial; el presupuesto asignado a nivel contractual para adelantar el tema  correspondió a $4.000 millones de los cuales con corte a diciembre de 2016 se han cancelado $3.583 millones, quedando un saldo de $416 millones.</t>
  </si>
  <si>
    <t xml:space="preserve">H86R16. Información litigiosa en el Sistema Ekogui.
De acuerdo con la información entregada por el Invías , respecto de los procesos objeto de la muestra, se observó en los reportes en el Ekogui de las demandas relacionadas a continuación, que ésta Entidad realizó el registro de la provisión contable y de la calificación del riesgo mucho después de que le fuera notificada la admisión de cada demanda y una vez la Auditoria le informara la ausencia de registro.
</t>
  </si>
  <si>
    <t xml:space="preserve">H89R16. Acciones de repetición.
La entidad no hace una completa evaluación de los diferentes aspectos, entre otros, técnicos, presupuestales, logísticos, legales de la conducta en que haya incurrido el servidor o ex servidor público que le permita establecer la ocurrencia del dolo o de la culpa grave con que pudieran haber actuado y así determinar su grado de responsabilidad en los daños antijurídicos causados en ejercicio de funciones públicas o con ocasión de ellas que dieron origen a la sentencia donde se condena al Invías. </t>
  </si>
  <si>
    <t>H88R16 Cobro coactivo por concepto de valorización.
De acuerdo con la información remitida por la Entidad , frente a la declaratoria de pérdida de fuerza ejecutoria de los cobros por valorización, se están adelantando actividades para declarar la pérdida de fuerza ejecutoria de los cobros de valorización e intereses por parte del Grupo de Jurisdicción Coactiva, el cual  está gestionando el proyecto de resolución de pérdida de fuerza ejecutoria</t>
  </si>
  <si>
    <t>H19R15. Manejo de recursos Convenio 3141 de 2013.
• La cuenta abierta para el manejo de los recursos no generó rendimientos. Adicionalmente, en el convenio no se estableció obligación atinente al manejo de recursos en un instrumento financiero que genere rendimientos.
 • A mayo de 2016 se mantienen recursos en la entidad bancaria sin movimiento, desde enero de 2016, debido a la suspensión de los contratos de obra por terminación del convenio de interventoría</t>
  </si>
  <si>
    <t xml:space="preserve">
H22R15. Aspectos prediales en la fase de estructuración contractual del Programa Vías para la Equidad.
El Instituto Nacional de Vías no cuenta con la identificación de afectación predial que genera la ejecución del Programa Vías para la Equidad, 
</t>
  </si>
  <si>
    <t xml:space="preserve">H31R15. Gestión en la recuperación del saldo del anticipo no amortizado en el Contrato 2130332 de 2013, derivado del Convenio Interadministrativo (FONADE-EJÉRCITO) 267 DE 2009 (200925). 
Se evidencia falta de diligencia de la administración en su gestión de recuperación de los dineros implicados en este caso, lo que posiblemente implique un presunto daño patrimonial , </t>
  </si>
  <si>
    <t>H32R15. Estudios previos, planeación y ejecución de obras derivadas del convenio 267 (200925) de 2009. 
Se establecieron deficiencias en la planeación, estudios previos, ejecución de contratos y vigilancia a los mismos. Al revisar la contratación derivada se observó la existencia de contratación dual, con particulares y con empresas para ejecutar el mismo objeto contractual que contemplaba el Contrato de Consultoría 2092649 de 2009. Además de lo anterior, al realizar visita a la carretera de La Soberanía, Ruta 6604 La Lejía – Saravena, se observó que algunas obras derivadas del Convenio  0267 de 2009, han colapsado o están por colapsar.</t>
  </si>
  <si>
    <t>H38R15. Convenio 3141 de 2013 – ejecución de obras con contratos de obra suspendidos.
Nota: los tres (3) contratos de obra derivados del convenio se encuentran suspendidos a la fecha, a la espera del inicio del contrato de interventoría (sic) externa que contratará el ICCU por espacio de 2 meses, con el fin de llevar a feliz término (Seis (6) puentes metálicos peatonales 100% diseñados) y la fabricación y montaje de 3 puentes en (1) Unisabana, (2) Calle 80 y (3) Vía Mosquera-Sena”. Sin embargo, al realizar visita a la zona correspondiente al puente peatonal del SENA de Mosquera, se evidenció la realización de trabajos de obra (montaje y estructura de concreto), lo cual indica que no se cumplió la suspensión del contrato derivado correspondiente para este puente, y evidencia fallas en la supervisión.</t>
  </si>
  <si>
    <t xml:space="preserve">H40R15. Oportunidad reintegro rendimientos financieros Convenio 2754 de 2012.
De acuerdo con el Acta de fecha 17 de febrero de 2016, hasta dicho mes se habían generado rendimientos financieros adicionales en la cuenta donde se administran los recursos del Convenio por  $91.949.561. En la visita la contadora manifestó que se encontraban realizando nueva revisión de este valor con el Supervisor del Convenio en el Nivel Central del INVIAS para conciliar el valor a reembolsar. 
Debido a la mora en la revisión de dichos rendimientos por parte de la Alcaldía y deficiencia en el control ejercido por la interventoría, hubo incumplimiento durante once (11) meses en la consignación de dichos recursos </t>
  </si>
  <si>
    <t>H48R15. Publicación SECOP, Convenio 2211 de 2014.
De la revisión efectuada en el Sistema Electrónico para la Contratación Pública  (con página web https://www.contratos.gov.co/consultas/inicioConsulta.do), se evidencia que no se hizo la respectiva publicación del último proceso en dicho sistema.</t>
  </si>
  <si>
    <t xml:space="preserve">H49R15. Publicidad del Convenio 1282 de 2014 y del Contrato 1927 de 2014. 
Respecto del Convenio 1282 de 08/10/2014 y revisada en abril 13 de 2016), encontrándose que se  publicó la minuta contractual, en la misma fecha de su suscripción; sin embargo, la publicación de los documentos del proceso correspondientes a la fase precontractual y de ejecución, no se han puesto a disposición. 
Del mismo modo en la página web del Secop (https://www.contratos.gov.co/consultas/detalleProceso.do?numConstancia=14-15-3097837, respecto del Contrato 1927 de 24/12/2014 y revisada entre abril 13 y 18 de 2016), encontrándose que no se ha publicado la totalidad de los documentos del proceso correspondientes a las fases precontractual y de ejecución. 
</t>
  </si>
  <si>
    <t>H54R15. Inspección e intervención de puentes a cargo del INVIAS. 
La última actualización del inventario e inspección de puentes bajo la responsabilidad del Invías ubicados a lo largo y ancho de la Geografía Nacional se realizó entre el 2012 y 2013, además, en este inventario  se registran 630 estructuras con calificación 3, que corresponden a aquellos que tienen “Daño significativo, reparación necesaria muy pronto”; 119 con calificación 4 con “Daño grave, reparación necesaria inmediatamente”; 10 con calificación, 5.
Sin embargo, de la información referida a Plan estratégico y Plan de Acción no se observan acciones conducentes al mantenimiento y rehabilitación de al menos de la las estructuras diagnosticada por la propia entidad bajo estado grave y extremo, toda vez que en el Plan de Acción  2015 se propuso la rehabilitación de 17.</t>
  </si>
  <si>
    <t>H60R15. Liquidación y pago intereses moratorios.
Invías en la vigencia 2015 pagó $12.667.8 millones en cumplimiento del Proceso Ejecutivo Singular Expediente 1100131030038201200166 de los cuales $3.051.5 millones fueron por Saldo insoluto y $9.616.3 millones por intereses moratorios liquidados desde el 15 de junio de 2002 hasta el 15 de febrero de 2015, en cumplimiento del Laudo Arbitral proferido el 7 de mayo de 2001, decisión que había quedado ejecutoriada desde el 20 de junio de 2002.</t>
  </si>
  <si>
    <t>H61R15. Información procesos judiciales.
Se presenta diferencia de 830 procesos judiciales, entre la  información de procesos judiciales reportada por la entidad en el Formato F.9 - SIRECI y la reportada en el Sistema Único de Gestión e información Litigiosa del Estado Ekogui.
En el formulario F9 de la Cuenta Fiscal 2015, aparecen registrados 3.386 procesos judiciales. 
De otra parte, la Entidad con oficio OCI 18499  del 26 de abril de 2016, reportó que en el Sistema Único de Gestión e información Litigiosa del Estado EKogui con corte a diciembre 31 de 2015, se registra un total de 4.216 procesos judiciales activos.</t>
  </si>
  <si>
    <t>H62R15. Funciones del apoderado. 
Algunos de  los apoderados designados por Invías presuntamente no están dando cabal cumplimiento a sus funciones, acorde con lo establecido en el Artículo 10 del Decreto 2052 de 2014 "Por el cual se reglamenta la implementación del Sistema Único de Gestión e Información de la Actividad Litigiosa del Estado - EKogui.</t>
  </si>
  <si>
    <t>H64R15. Pago fallos, laudos  y conciliaciones judiciales.
Mora en el tiempo estimado que se toma la entidad, desde la fecha de expedición de las resoluciones de pago para dar cumplimiento a sentencias y conciliaciones, hasta la realización del pago efectivo, por trámites al interior de la Entidad, así como por mala planeación en la estimación de los recursos para apropiar en el rubro de sentencias y conciliaciones</t>
  </si>
  <si>
    <t>H78R15. Valores pendientes por depurar.
La cuenta (1424) Recursos Entregados en Administración por $3.323.846 millones, (1470) Otros Deudores por $5.299.8 millones, (2401) Cuentas por Pagar - Proyectos de Inversión por $338.742 millones y (5211) Gastos de Operación – Servicios públicos por $7.626 millones, presentan incertidumbre debido a que al cierre de la vigencia existían valores por depurar por $283.898.8 millones.</t>
  </si>
  <si>
    <t>H79R15. Revelación de zonas remanentes y/o zonas de terreno no utilizadas en los proyectos. 
En las Notas a los Estados Contables, en relación con la cuenta (17) Bienes de Uso Público e Histórico y Cultural en Construcción y Servicio, no se reveló la situación de utilización real y/o riesgos de invasión en algunos predios representados en zonas remanentes y/o zonas de terreno no utilizadas en los proyectos de los modos: vial, férreo y portuario.</t>
  </si>
  <si>
    <t>H81R15. Reconocimiento de la Amortización de Anticipos de Contratos y Convenios terminados no liquidados.
La cuenta (1705) Bienes de Uso Público en Construcción por $14.011.942 millones se encuentra subestimada en $1.691.512 millones, debido a que el Invías no reconoció en tiempo real o al cierre de la vigencia, el valor de la amortización de anticipos de algunos Contratos y Convenios terminados y no liquidados que datan desde el año 2002 y de los cuales los Recursos Públicos se encuentran en poder de Terceros y de Entes  Nacionales y/o Territoriales.</t>
  </si>
  <si>
    <t>H96R15. Apropiación Presupuestal rubro Sentencias y Conciliaciones. 
Del informe de ejecución presupuestal de gastos vigencia 2015 en el rubro sentencias y conciliaciones, se observa que la entidad, realizó una programación inicial por $6.285 millones y durante la vigencia realizaron adiciones por $10.803 millones y reducciones por $248 millones, para una apropiación definitiva por $16.840 millones, lo que representó un variación del 168%, respecto a la apropiación inicial.</t>
  </si>
  <si>
    <t xml:space="preserve">H98R15. Distribución, ejecución de los recursos de peajes,  administrados por el INVIAS. 
De la información aportada por el Invías y analizada en la comisión de auditoría de la CGR, relativa a ingresos y ejecución de recursos de peajes, no se evidencia por parte de la Entidad la expedición de directrices para la adecuada distribución y  control sobre la ejecución de los recursos,  provenientes del recaudo de peajes administrados por la entidad,  para que la destinación de los mismos como mínimo sea invertido el 50%, para construcción, rehabilitación y conservación de vías en el respectivo departamento donde se recaude y el excedente en la respectiva zona de influencia, conforme a lo establecido en el Artículo 22 de la Ley 105 de 1993. 
</t>
  </si>
  <si>
    <t>H21R14. Cálculo de ajustes. 
Inadecuada aplicación de la metodología contemplada en el Manual de Interventoría del INVÍAS, lo cual implica una estimación incorrecta del monto de ajustes, que puede generar pagos de más al contratista.
Acción 1.</t>
  </si>
  <si>
    <t>Seguimiento vigencias futuras.</t>
  </si>
  <si>
    <t xml:space="preserve">H154R14.  Vigencias futuras.
Se evidenció que la subdirección de Red Nacional de carreteras suscribió once (11) contratos por $11.144.8 millones, los cuales finalizan su ejecución en la vigencia 2015.
Sin embargo, se observa que los mismos carecen de autorización para utilizar vigencias futuras, se observa que  los anteriores contratos se suscribieron al finalizar la vigencia, y la gestión para la aprobación de vigencias futuras de estos contratos,  se realizó en los meses de octubre, noviembre y diciembre. </t>
  </si>
  <si>
    <t>AUDITORIA FINANCIERA 2017</t>
  </si>
  <si>
    <t xml:space="preserve">H90R16. Devolución de Resoluciones de Pago.
La Oficina Asesora Jurídica-OAJ del Invías no ha cumplido de manera eficiente el sistema de gestión de calidad del INVIAS, específicamente el paso 12 del flujo de actividades del Procedimiento Pago de Créditos Judiciales del Proceso de Gestión de Defensa Judicial en el cual el Coordinador del Grupo de Procesos Judiciales da el aval al acto administrativo de ejecución por medio del cual se ordena el pago de la obligación, ya que el 20% (24) de las resoluciones de pago aclaran o modifican otras resoluciones de pago expedidas por la oficina Jurídica. 
</t>
  </si>
  <si>
    <t xml:space="preserve">H91R16. Fechas Máximas de Pago de Sentencias y Conciliaciones.
La Oficina Asesora Jurídica- OAJ del INVIAS no ha identificado el riesgo que le permita adoptar las acciones necesarias para mitigar la posibilidad de que las resoluciones de pago de las sentencias o conciliaciones se expiden fuera de los límites legales.
</t>
  </si>
  <si>
    <t xml:space="preserve">H2D16. Perfeccionamiento y ejecución de los contratos de obra y consultorías.
Se evidenció retrasos en la ejecución del contrato 1246 de 2014.
Acción 1.
</t>
  </si>
  <si>
    <t xml:space="preserve">Acción 1.
Emitir memorando circular de la Dirección General  dirigido a todas las dependencias recordando la obligación de darle celeridad a los tramites que tiene incidencia en la ejecución contractual </t>
  </si>
  <si>
    <t>H2-1D16. Contrato de obra 4059 de 2013. 
Inició ejecución casi dos (2) meses después de su fecha de suscripción; en la Cláusula Decima Tercera del Contrato, se estableció que para su legalización y ejecución se requería  la expedición del registro presupuestal y la aprobación de la garantía única. La orden de inicio del contrato fue impartida el 26 de Marzo de 2014, mediante oficio No. SEI 16242.
Acción 2.</t>
  </si>
  <si>
    <t xml:space="preserve">Acción 2.
Introducir en los pliegos de condición en el ítem de CONDICIONES DEL CONTRATO - Documentos que debe entregar el CONSULTOR, un enunciado que diga: " Nota 1: Las hojas de vida del personal necesario para impartir la orden de inicio del contrato deberán ser aprobadas por la firma interventora y avaladas por la unidad ejecutora en un término no mayor a quince (15) días calendario.", con el fin de mejorar el tiempo transcurrido desde el momento de suscripción del contrato y la orden de inicio del mismo, la cual no puede ser superior a un mes. </t>
  </si>
  <si>
    <t>Administrativo con presunta incidencia disciplinaria.</t>
  </si>
  <si>
    <t>Administrativo.</t>
  </si>
  <si>
    <t>Administrativo con presunta incidencia disciplinaria y fiscal.</t>
  </si>
  <si>
    <t>Administrativo con presunta incidencia fiscal y disciplinaria.</t>
  </si>
  <si>
    <t>Administrativo con presunta incidencia disciplinaria para indagación preliminar.</t>
  </si>
  <si>
    <t>Administrativo con presunta incidencia disciplinaria y penal.</t>
  </si>
  <si>
    <t xml:space="preserve">A. Realizar capacitación en planeación presupuestal para las diferentes unidades ejecutoras del instituto para disminuir en 30% los traslados:
1. Solicitar a la Subdirección Administrativa por parte de la Oficina Asesora de Planeación la realización de una capacitación en planificación presupuestal.
2. Capacitar a las diferentes unidades ejecutoras en planificación presupuestal (SA).
B. Elaborar un instructivo de la metodología de cálculo de las proyecciones de ingresos de los recursos propios del INVIAS.
</t>
  </si>
  <si>
    <t>Por la no aplicación del 7.28 "INTERVENTORÍA DE LOS TRABAJOS" (PLIEGOS DE CONDICIONES).</t>
  </si>
  <si>
    <t>Acción 2. 
Modificar el convenio 649 de 2013 incluyendo  la siguientes OBLIGACIONES PARA  EL DEPARTAMENTO: a) EL DEPARTAMENTO deberá resolver de fondo las solicitudes y requerimientos realizados por el INSTITUTO, especialmente en sus oficios No. DG – 45590 del 21 de septiembre de 2016, y Oficio No DG 61262 de fecha 13 de diciembre de 2016, para lo cual, EL DEPARTAMENTO deberá acudir a todos los mecanismos que le permita la ley, esto a más tardar el día 28 de febrero de 2017; b) EL DEPARTAMENTO realizará todas las gestiones requeridas con el fin de precisar el alcance del objeto del contrato derivado, lo anterior solicitando el acompañamiento de las entidades que financian la ejecución del proyecto; c) EL DEPARTAMENTO como entidad contratante tendrá hasta el 31 de enero de 2017 para terminar las gestiones necesarias para definir la metodología para que puedan llevarse a cabo la totalidad de los estudios y diseños necesarios del contrato derivado No. 617 del 4 de octubre de 2013 (Numeración del departamento); d) El DEPARTAMENTO realizará todas las gestiones para finalizar los estudios necesarios para la ejecución del contrato derivado No. 617 del 4 de octubre de 2013 (Numeración del departamento); e) EL DEPARTAMENTO atendiendo las observaciones realizadas por la interventoría y el INSTITUTO adelantará la revisión estructural a las condiciones de ejecución del contrato derivado para verificar si hay lugar a iniciar proceso administrativo sancionatorio por posibles incumplimientos del contrato de obra derivado; f) EL DEPARTAMENTO con el acompañamiento de la interventoría deberá instar con celeridad al contratista para que se cumpla el programa de inversiones del contrato de obra derivado, no solo de la inversión total sino por cada una de las grandes partidas que lo conforman y especialmente en el pavimento cumpliendo con todas las especificaciones técnicas; g) EL DEPARTAMENTO y el INSTITUTO deberán revisar el tema predial con base en las cláusulas del convenio.</t>
  </si>
  <si>
    <t xml:space="preserve">H5R15. Modificaciones contractuales.
Realizada una evaluación de los ítems contractuales y las cantidades previstas a ejecutar en desarrollo del Contrato 3361/2007, se determinó lo siguiente:
El contrato comprendía inicialmente la ejecución de 62 ítems por $84.527.6 millones, de los cuales fueron suprimidos 10 por $3.731.88 millones, y posteriormente adicionados 141 nuevos o ÍTEMS NO PREVISTOS por $88.887.84 millones (los cuales representan el 53.23% del valor final de contrato), para un total de 193 ítems. De estos ítems, fueron finalmente ejecutados 183 ítems en obra, es decir, la cantidad de ítems contractuales se vieron incrementados en un 195%.
</t>
  </si>
  <si>
    <t>Deficiente gestión ya que con base al Apéndice E “GESTIÓN PREDIAL”, en el numeral 4 “Responsabilidades del Contratista” se indica que deberá garantizar la disponibilidad anticipada del inmueble, junto con la finalización de la adquisición, es decir, que los predios requeridos en el proyecto, estén debidamente registrados a nombre del Invías.</t>
  </si>
  <si>
    <t xml:space="preserve">Remitir el OTROSÍ al Convenio de Cuentas en Participación que se tiene suscrito entre Central de Inversiones S.A y el Instituto Nacional de Vías -INVIAS del suscrito el año 2008 tema Férreo y nuevo Convenio de Cuentas en Participación tema Puertos. </t>
  </si>
  <si>
    <t>H29R14. Adiciones, modificaciones y plazos contractuales. Contrato 807 de 2009.
En el contrato 807 de 2009 del proyecto Transversal del Cusiana, mediante adicional N° 3 y Otrosí No. N° 3 del 28 de diciembre de 2011 se modificó el numeral 3 del APÉNDICE A de la Licitación Pública LP-SGT-SRN 010-2009, en el sentido de excluir la intervención entre el PR 91+000 y el PR 118+616, para retomar estos puntos en una “Segunda Fase”, mostrando una falta de planeación; así como también se adicionó el valor del contrato en consideración a que los recursos asignados en la etapa de pre construcción no eran suficientes para ejecutar las obras establecidas en el alcance.</t>
  </si>
  <si>
    <t>1. Depurar la información de los procesos a cargo de las Direcciones Territoriales y Planta Central, informando cuáles de éstos se encuentran activos, con y sin apoderado y terminados en el aplicativo eKogui, para ajustar la información de los procesos a cargo de la entidad que se encuentren activos, de cara a contar con información contable real y precisa, teniendo en cuenta la delegación de funciones en la Resolución 1120 de 2014 a cargo de la Oficina Asesora Jurídica y de las Direcciones Territoriales en materia de defensa judicial.
2. Solicitar información a las Direcciones Territoriales a través de memorando, teniendo en cuenta la responsabilidad y deber funcional de las direcciones territoriales en virtud de la Resolución 1120 de 2014 de reportar al Organismo de Control el informe.
3. Programar dos reuniones con la Agencia Nacional de Defensa Jurídica del Estado (ANDJE) para: i) Proponer la eliminación de los procesos que figuran como activos de difícil verificación para su terminación. ii)  Conocer la viabilidad y respuesta de la ANDJE a la solicitud.
4. Elaborar informe de avance que refleje el estado actual de los procesos vigentes.</t>
  </si>
  <si>
    <t>1. Depurar la información de los procesos a cargo de las Direcciones Territoriales y Planta Central, informando cuáles de éstos se encuentran activos, con y sin apoderado y terminados en el aplicativo eKogui, para ajustar la información de los procesos a cargo de la entidad que se encuentren activos, de cara a contar con información contable real y precisa, teniendo en cuenta la delegación de funciones en la Resolución 1120 de 2014 a cargo de la Oficina Asesora Jurídica y de las Direcciones Territoriales.
2. Solicitar información a las Direcciones Territoriales a través de memorando, teniendo en cuenta la responsabilidad y deber funcional de las direcciones territoriales en virtud de la Resolución 1120 de 2014 de reportar al Organismo de Control el informe.
3. Programar dos reuniones con la Agencia Nacional de Defensa Jurídica del Estado (ANDJE) para: i) Proponer la eliminación de los procesos que figuran como activos de difícil verificación para su terminación. ii)  Conocer la viabilidad y respuesta de la ANDJE a la solicitud.
4. Elaborar informe de avance que refleje el estado actual de los procesos vigentes.</t>
  </si>
  <si>
    <t>H56AF17. Costo pagado obras ejecutadas en el contrato 806 de 2017 por calidad de obras del contrato 3460 de 2008.
Dentro de la ejecución del contrato 806/2017 se han generado actividades como • Demolición con explosivos; • Corte de gran diámetro de concreto. Dichas actividades se han generado por deficiencias en las obras ejecutadas por parte del anterior contratista (quien las realizó mediante el contrato 3460 de 2008), que han obligado al Instituto Nacional de Vías a ejecutar actividades adicionales mediante otro contrato para subsanar dichas deficiencias,  lo cual se constituye en un presunto detrimento patrimonial por un valor de Mil Setecientos Ochenta y Tres Millones Ciento Doce Mil Cuatrocientos Veintitrés Pesos ($1.783.112.423).</t>
  </si>
  <si>
    <t xml:space="preserve">H1ECP. Convenios con saldos sin ejecutar en bancos. 
El plazo de ejecución de los Convenios 3158-13 y 2664-13 finalizaron y 3107-13 y 2780-13 finalizan el 31/12/2016 ; sin embargo, de lo reportado por los respectivos bancos, con corte a 30/06/2016, se evidenció que no ejecutaron $86.069 millones, y según el Invías $59.564 millones, no obstante de haberse firmado acta de entrega y recibo definitivo de los convenios, es decir, se presenta una diferencia de $26.505 millones. 
</t>
  </si>
  <si>
    <t xml:space="preserve">Administrativo con presunta incidencia disciplinaria. </t>
  </si>
  <si>
    <t>Administrativo con presunta incidencia disciplinaria e indagación preliminar.</t>
  </si>
  <si>
    <t>1. Depurar la información de los procesos a cargo de las Direcciones Territoriales y Planta Central, informando cuáles de éstos se encuentran activos, con y sin apoderado y terminados en el aplicativo eKogui, para ajustar la información de los procesos a cargo de la entidad que se encuentren activos, de cara a contar con información contable real y precisa, teniendo en cuenta la delegación de funciones en la Resolución 1120 de 2014 a cargo de la Oficina Asesora Jurídica y de las Direcciones Territoriales.
2. Solicitar información a las Direcciones Territoriales a través de memorando, teniendo en cuenta la responsabilidad y deber funcional de las direcciones territoriales en virtud de la Resolución 1120 de 2014.
3. Programar dos reuniones con la Agencia Nacional de Defensa Jurídica del Estado (ANDJE) para: i) Proponer la eliminación de los procesos que figuran como activos de difícil verificación para su terminación. ii)  Conocer la viabilidad y respuesta de la ANDJE a la solicitud.
4. Elaborar informe de avance que refleje el estado actual de los procesos vigentes.</t>
  </si>
  <si>
    <t>H153R14. Constitución de reservas presupuestales.
Se constituyeron reservas presupuestales por $506.398.7 millones, entre los cuales se encuentran recursos por $7.727.5 millones, que de acuerdo a la justificación de constitución de las reservas suministradas por las unidades ejecutoras corresponden a saldos para liberar, sobrantes de contratos terminados y saldos no ejecutables.</t>
  </si>
  <si>
    <t>Deficiencia en el procedimiento, establecido para la cancelación de saldos presupuestales, debido a que el mismo no permite realizar la depuración de las mismas, para establecer en forma oportuna y real el valor de las reservas a constituir.</t>
  </si>
  <si>
    <t>Administrativo con presunta connotación penal y disciplinaria.</t>
  </si>
  <si>
    <t>Administrativo para indagación preliminar.</t>
  </si>
  <si>
    <t>Administrativo con presunta incidencia disciplinaria y fiscal (Indagación preliminar).</t>
  </si>
  <si>
    <t>Con otra incidencia - Archivo General de la Nación.</t>
  </si>
  <si>
    <t>Administrativo con presunta incidencia disciplinaria, penal y fiscal.</t>
  </si>
  <si>
    <t>Administrativo con presunto alcance disciplinario, para indagación preliminar.</t>
  </si>
  <si>
    <t>Administrativo e indagación preliminar.</t>
  </si>
  <si>
    <t>H46R14. Anticipo.
Contrato de obra No. 1788 del 7 de noviembre de 2012, En el contrato se estableció el pago de un anticipo de hasta el 10% del valor básico del contrato sin IVA por valor de $ 8.183.739.964,2; sin embargo mediante la modificación No.3 se incrementó un valor adicional al anticipo de $2.498.575.698 equivalente al 3.06% del valor básico de las obras.</t>
  </si>
  <si>
    <t>H59R14. Contrato No 1289 del 8 de octubre de 2014 el cual tiene por objeto el mejoramiento y mantenimiento de la carretera Candelaria – La Plata.
La meta física de la longitud de pavimento se estableció en 1 Km comprendido entre el PR 44+900 al PR 45+900 y la atención de dos sitios críticos ubicados en el PR 4+150 y el PR 22+700, sin embargo se ejecutaron 903.7 m de pavimento y no se hizo obra en los dos sitios críticos.</t>
  </si>
  <si>
    <t>Administrativo para indagación preliminar con presunto alcance disciplinario.</t>
  </si>
  <si>
    <t xml:space="preserve">H64R14. Construcción del Puente de Honda.
Al revisar el desarrollo del Contrato de Interventoría 653 de 2012, se evidencia el pago por actividades que presuntamente no estaban justificadas  por las cuales se canceló cerca del 40% del valor del contrato de Interventoría. </t>
  </si>
  <si>
    <t>H81R14. Plazo ejecución del convenio 598 de 2013 y del contrato de interventoría 3799 de 2013.
Se estableció dentro del cuerpo de la minuta del convenio 598 de 2013 que el plazo “será hasta el 31 de diciembre de 2013, contado a partir de la fecha de la orden de iniciación, lo cual ha generado que a la fecha se hayan celebrado dos prórrogas, la primera del 20 de septiembre de 2013, con una duración de hasta el 31 de diciembre de 2014, y una segunda, celebrada el 19 de diciembre de 2014 con plazo de hasta el 30 de septiembre de 2015.</t>
  </si>
  <si>
    <t>H103R14. Estudios previos insuficientes. convenio No. 901 de 2013 y 902 de 2013 celebrado entre Invías y Alcaldía del municipio de Mocoa (Putumayo).
Estudios previos insuficientes e inadecuados para la suscripción de los Convenios Interadministrativos anteriormente citados. Derivando como consecuencia la realización de modificaciones y ajustes en detalles y cantidades de obra (ver acta parcial No 05 de 05 de enero de 2015). Se han adicionado ítems no previstos que son propios de la etapa de planeación, los cuales han sido elaborados por el contratista.</t>
  </si>
  <si>
    <t>Administrativo con presunto alcance disciplinario.</t>
  </si>
  <si>
    <t>H104R14. Convenio No. 2323 de 2013 Puerto Caicedo Putumayo, planeación contractual.
Estudios previos insuficientes e inadecuados antes de la suscripción del Convenio Interadministrativo, lo que ha conllevado el ajuste de especificaciones y cantidades de obra y el consecuencente retraso de ejecución en más de cinco meses. La fecha de terminación inicial estaba prevista para el 13 de enero de 2015 y el contrato fue prorrogado hasta el 13 de julio de 2015.</t>
  </si>
  <si>
    <t xml:space="preserve">H108R14. Calidad obras ejecutadas y recibidas contrato N° LP 007- 2013 - municipio de Repelón, Departamento del Atlántico. Vía Camino Banco Bigibana.
En el K3+180, K4+140, K4+210   hay socavación entre la vía y los gaviones y se observó material sin compactar sobre la vía al lado de los gaviones. </t>
  </si>
  <si>
    <t>H130R14. Implementación de trenes de cercanías para pasajeros.
El Conpes 3677 del 19 de Julio de 2010 plantea la política pública para el desarrollo integral de la movilidad de la Región Capital Bogotá Cundinamarca, el sistema de transporte planteado iniciaría el año 2016 y para esa fecha  los corredores férreos  deberían estar en condiciones para ser entregados a la Gobernación de Cundinamarca y al Distrito Capital,  existen dificultades para la entrega del corredor férreo, puesto que el Invías no tiene pleno dominio de los corredores férreos, en el entendido de que existen predios que hacen parte de los mismos y que se encuentran invadidos aproximadamente en el 90%.</t>
  </si>
  <si>
    <t>H134R14. Trámite de denuncia 2014-77415-82111-D. Contrato 4149 de 2013.
LA CGR recibió denuncia # 2014-77415-82111-D del 26/12/2014 en la que se refieren a presuntas irregularidades en el pago de los servicios de interventoría en virtud del contrato 4149 del 30 de diciembre 2013.</t>
  </si>
  <si>
    <t xml:space="preserve">OAJ </t>
  </si>
  <si>
    <t>Se consolidó la información en un informe.</t>
  </si>
  <si>
    <t>Se consolidó la información en un reporte.</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</si>
  <si>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2.
</t>
  </si>
  <si>
    <t>SF-SMA (BUPI)</t>
  </si>
  <si>
    <t>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t>
  </si>
  <si>
    <t>H5DP17. Inclusión de costos no soportados contrato N° 1612 de 2015.
Revisada el acta de costos de interventoría de febrero de 2017, se observó que se realizó un cobro por concepto de ajuste de costos actas anteriores y no se evidencia en el expediente el soporte que permita realizar este pago.
Presunto daño patrimonial por valor de $9.664.336,29.</t>
  </si>
  <si>
    <t>Debilidades en la verificación de la información que debe realizar la supervisión del contrato a los formatos MSE-FR-11, MSE-FR-11-1 y MSE-FR-11-2, así como el incumplimiento de lo señalado en la cláusula sexta del contrato.</t>
  </si>
  <si>
    <t>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los pagos a seguridad social y parafiscales de los citados formatos, incumplimiento de numeral 8.21 Aportes a Seguridad Social establecido en el Pliego de Condiciones del contrato, del parágrafo 1 del Artículo 23 de la Ley 1150 de 2007, del Artículo 84 de la Ley 1474 de 2011.</t>
  </si>
  <si>
    <t>ADP2017</t>
  </si>
  <si>
    <t>La Subdirección Administrativa concilió los 20 bienes fiscales a su cargo (100%), de los 173 inmuebles observados por la Contraloría.</t>
  </si>
  <si>
    <t>DTEC (GGP)-DO</t>
  </si>
  <si>
    <t>Informe con soporte donde se evidencia el ajuste o reintegro.</t>
  </si>
  <si>
    <t>Manual de interventoría, instructivo y formatos modificados.</t>
  </si>
  <si>
    <t>Realizar los ajustes y/o solicitar el reintegro según corresponda.</t>
  </si>
  <si>
    <t>Acción 2.
Incluir en el numeral 8,3 del manual de interventoría la obligación del interventor de pagar la seguridad social y aportes a parafiscales de su personal de nomina directamente o uno de sus integrantes cuando se trate de consorcios o uniones temporales y modificar el instructivo MINFRA-MN-IN-8; formatos MINFRA-MN-IN-15-FR-13 y MINFRA-MN-IN-8-FR-1. Previo concepto de la Oficina Asesora Jurídica.</t>
  </si>
  <si>
    <t>Numeral 8,3 del Manual de interventoría ajustado, instructivo MINFRA-MN-IN-8; formatos MINFRA-MN-IN-15-FR-13 y MINFRA-MN-IN-8-FR-1. modificados.</t>
  </si>
  <si>
    <t>Informe sobre el estudio de la política de aplicación del factor multiplicador.</t>
  </si>
  <si>
    <t>Informe de política con corte a: 30/10/2018 y definitivo 30/11/2018.</t>
  </si>
  <si>
    <t>Acción 3.
Revisar la política de la entidad respecto de la aplicación del factor multiplicador y ajustar  el manual de interventoría si es del caso.</t>
  </si>
  <si>
    <t>AUDITORIA DERECHO DE PETICIÓN 2017</t>
  </si>
  <si>
    <t>Nombre: JUAN ESTEBAN GIL CHAVARRÍA</t>
  </si>
  <si>
    <t>Correo electrónico: juanesgil@invias.gov.co</t>
  </si>
  <si>
    <t xml:space="preserve">Coordinar en caso de convenios interadministrativos con el ente territorial para que se inicien paralelamente la contratación de la obra como de la Interventoría. </t>
  </si>
  <si>
    <t>H83R14. Alcance físico del Convenio 598 de 2013.
En desarrollo de la visita al sitio de las obras  la interventoría y el delegado de la Gobernación para la atención de esta diligencia en la vía Zanjón- Pueblo Bello, le informaron a la Contraloría que el presupuesto del contrato de obra no alcanza para terminar los 30 kilómetros que corresponden a la meta física propuesta en el objeto del convenio interadministrativo.</t>
  </si>
  <si>
    <t xml:space="preserve">H79R14. Estudios previos convenio 598 de 2013. 
Dentro la visita administrativa realizada el 15 de julio de 2015 a las instalaciones de la Oficina de Archivo del INVÍAS, no se encontró evidencia de la realización de los estudios previos y que la carpeta del convenio tampoco contiene un análisis del valor estimado del convenio. Por consiguiente, se genera incertidumbre  sobre el procedimiento adelantado para establecer el valor del contrato. </t>
  </si>
  <si>
    <t>H14R15. Interventoría  Contrato 2083 de 2014.
El contrato de interventoría inició el 31 de diciembre de 2014, se suspendió en dos (2) oportunidades, la primera el 15 de enero de 2015 y la segunda el 15 de abril de 2015 cada una por noventa (90) días, en esta última se estableció como fecha de vencimiento del contrato el 27 de octubre de 2016. Así mismo, el 31 de diciembre de 2014 el Director Operativo de Invías autorizó el pago por $188.5 millones con cargo al registro presupuestal 908414 del 30 de diciembre de 2014: por concepto de Anticipo correspondiente al 10% del valor básico, acorde con lo establecido en la cláusula sexta del contrato de interventoría.</t>
  </si>
  <si>
    <t>DO-TERRITORIAL SANTANDER</t>
  </si>
  <si>
    <t xml:space="preserve">H65R14. Gestión predial para la ejecución de las obras.
CONVENIO 3141/13 - ICCU y CONVENIO 3075/13 – GOBERNACIÓN DE BOYACÁ.
</t>
  </si>
  <si>
    <t>H1ACSRT17. Contrato de Interventoría 1109 de 2015.
La Subdirección Red Terciaria[1] impartió orden de inicio al contrato de interventoría 1109 de 2015[2] el 25 de noviembre de 2015, siendo suspendido por 90 días desde el día 30 de noviembre de 2015 y luego por 53 días más, reanudándose el 21 de mayo de 2016. De otra parte, sólo hasta el 15 de abril de 2016 se adjudicó el correspondiente contrato de obra objeto de la interventoría, suscribiéndose el acta de inicio el 27 de junio de 2016, extendiéndose los términos de ejecución hasta enero de 2017, que llevó a la interventoría a ser prorrogada 4 veces, incrementándose el valor de esta en la suma de $28,6 millones, tal como se desprende la Adición 03 del 21 de noviembre de 2016.</t>
  </si>
  <si>
    <t xml:space="preserve">Deficiencias y debilidades, respecto de la observancia normativa, a tener en cuenta para el desarrollo de la interventoría y que estaba reglamentada en los en los ítems 8.2, 8.3 y 8.22 de los pliegos de condiciones del concurso de méritos, </t>
  </si>
  <si>
    <t>H3ACSRT17.  Intervención del Tramo Vía Valledupar vereda Cerro Peralta 
En la visita administrativa adelantada por la auditoría para verificar la ejecución del contrato derivado de obra, del Convenio Interadministrativo 2219 de 2013 en el tramo Valledupar vereda Cerro Peralta en el municipio de Riohacha - Guajira, se evidenció que   se realizó  un mejoramiento de la vía con material de afirmado, no obstante que, en los pliegos de condiciones y por ende en el presupuesto, se tenía contemplado, que la intervención de la vía se efectuaría, a nivel de pavimento con la “Construcción de Placa Huella, La Construcción de Piedra Pegada y Cunetas revestidas en Concreto”  y que de requerirse obras a nivel de afirmado “estas serán financiadas con recursos del municipio</t>
  </si>
  <si>
    <t>Fallas en los controles de supervisión y de seguimiento por parte de la Entidad, dado que al no dar cumplimiento a las especificaciones establecidas por Invías y en el pliego de condiciones del contrato de obra y las modificaciones que finalmente realizó el ente territorial a los ítems del contrato, llevó a que se efectuará una intervención a nivel de afirmado en cantidad de 6.664.14 m3 por $1.012,6 millones</t>
  </si>
  <si>
    <t xml:space="preserve">H4ACSRT17. Convenio 1216 de 2014 – Alcance Plan de Obras y Liquidación 
En visita administrativa realizada el 24 de octubre de 2018 a las obras realizadas, se evidenció que no se intervino los 22.1 km ya que la Gobernación priorizó la construcción de placa huella de manera continua e ininterrumpida en un tramo de 8.2 km desde el PR 22+090 al PR 13+790[1], dejando sin intervenir tramos como el de Minca K 0+000 al K 7+900 m, el Campano del K 7+ 900 m al K13+900 m, encontrando que a lo largo del corredor de la vía no hay uniformidad ni homogeneidad que permita la movilidad a más de 10 km/hora, continuo deterioro que dificulta el tránsito vehicular y fallos en el talud (derrumbes) en algunos lugares que deterioraron la placa huella construida </t>
  </si>
  <si>
    <t>Deficiencias constructivas o de calidad de los materiales que aunado a la falta de mantenimiento, disminuyen el periodo de diseño o vida útil de las intervenciones realizadas</t>
  </si>
  <si>
    <t xml:space="preserve">Denota debilidades de planeación y deficiencias en la estructuración de los proyectos, afectándose el principio de Planeación como principio rector de la contratación estatal, que es una manifestación del Principio de Eficacia.
</t>
  </si>
  <si>
    <t>H7ACSRT17. Rendimientos Financieros derivados de los Convenios Interadministrativos.
Los convenios interadministrativos  a. Convenio 2252 de 2012: Celebrado entre el INVIAS y el municipio de Sogamoso - Boyacá, se identifica que pese a que se transfirieron el 97.8% de los rendimientos financieros, el tiempo promedio de reintegro es superior a un año, es así como, por ejemplo, los rendimientos financieros generados entre diciembre de 2012 y diciembre 2013 fueron reintegrados en marzo de 2014 y los generados entre septiembre de 2014 y mayo de 2017 fueron reintegrados en junio de 2017. b. Convenio 2249 de 2013: El INVIAS informa a la CGR que el valor de los rendimientos pendientes de reintegrar corresponde a la vigencia 2014 por valor de $3.9 millones, sin embargo, según certificación expedida por el Banco de Bogotá, los rendimientos generados desde el año 2014 hasta el mes de marzo de 2018 ascienden a $11.5 millones .c. Convenio 2333 de 2013: El INVIAS suministró a la CGR copia del correo electrónico enviado al municipio de Envigado, requiriendo presentar los rendimientos financieros de la cuenta conjunta, solicitando la información mes a mes, así como las consignaciones realizadas por el municipio. d. Convenio 2543 de 2012 celebrado entre el INVIAS y el municipio de Aquitania - Boyacá, se observa que, según certificación bancaria, los rendimientos financieros no transferidos entre el periodo de febrero de 2013 a agosto de 2014 ascienden a la suma de $22 millones.</t>
  </si>
  <si>
    <t>Inoportunidad y/o no reintegro de los rendimientos, va en contravía de lo estipulado en el artículo 33 del Decreto 4730 de 2005, en el cual se establecen que los rendimientos financieros originados con recursos de la Nación deben ser reintegrados al Tesoro Nacional en el mes siguiente de su recaudo; así como lo definido en el parágrafo 2º del artículo 16 del Decreto 111 de 1996, que también trata sobre estos plazos.</t>
  </si>
  <si>
    <t>Fallas en los controles de supervisión y de seguimiento por parte de la Interventoría del contrato, dado que aprobó y dio aval a la mencionada acta, sin percatarse y glosar la utilidad por mayor valor, que se le estaba reconociendo al contratista en la suma de $3,6 millones.</t>
  </si>
  <si>
    <t>Se presenta ya que el fundamento de la adopción del plazo inicial en los dos contratos, no tuvieron en cuenta, los tiempos de dedicación estipulados para el personal técnico establecido en la propuesta económica del contratista, y tampoco consideró el tiempo en que se debía adelantar, las actividades de seguimiento que en cumplimiento a la función de vigilancia y control debía efectuar la interventoría en tres y dos contratos, a desarrollarse en diferentes municipios, falta de concordancia en tiempo, que llevó a que la labor de control fuera prorrogada inmediatamente después del inicio de su ejecución.
... "afectándose el principio de Planeación como principio rector de la contratación estatal"..."vulnerando aspectos normados en el Articulo 25 del Estatuto General de Contratación Administrativa, así como a principios de la Función Administrativa consagrados en el Artículo 3 de la Ley 489 de 1998".</t>
  </si>
  <si>
    <t>H10ACSRT17. Se observa que en la cláusula quinta, parágrafo primero del Convenio No 1216 de 2014, se le está dando la facultad al interventor del Contrato de Obra derivado del Convenio, de ser pagador del gasto al establecer: “(… y que se requiere para el pago de cheques únicamente, la firma del Interventor contratado por el Instituto y del Tesorero de EL DEPARTAMENTO…)”
Se observa que mediante oficio No DT MAG 23295 del 11 de mayo de 2015, el Director Territorial del Magdalena solicita, “que el representante legal del consorcio regional, (Interventoría). Como persona autorizada por parte de la interventoría para firmar la cuenta de apertura dejara el manejo de los recursos del convenio 1216 de 2014”. Es así que a partir de dicha autorización, el interventor del convenio junto con el jefe de la Oficina de Tesorería del Departamento viene ejerciendo funciones de pagador.
A nivel del diseño de controles, lo evidenciado en el Convenio Interadministrativo, constituye a criterio de la CGR una falencia en la segregación de funciones, entendiendo por esto, “el separar las responsabilidades incompatibles que pueden crear la posibilidad para una acción no deseada (Ej.: Separar la autoridad de firmar cheques, de la autoridad para hacer aprobaciones de pagos)” , al delegar en un mismo sujeto la realización de las labores de interventoría y a su vez, ser ordenador del gasto de una cuenta conjunta.</t>
  </si>
  <si>
    <t>No se está dando cumplimiento a lo establecido en la Resolución 780 del 10 de febrero de 2014 del INVIAS, por medio de la cual se delegan funciones, toda vez que en el artículo 7 numeral 1, se delega en los Directores Territoriales del Instituto, la ordenación del gasto y del pago, quien a su vez, está delegando en el Interventor dicha labor.
Podría constituir un posible riesgo de conflicto de intereses para el Interventor, y por ende, constituye una observación con presunta incidencia disciplinaria, al inobservar lo definido en el artículo 40 de la Ley 80 de 1993 parágrafo único, así como del artículo 28 de la ley 1150 de 2007, los artículos 33 y 34 del título IV de la Ley 734 de 2002 y el párrafo del parágrafo 3 del artículo 84 de la Ley 1474 de 2011.</t>
  </si>
  <si>
    <t>H11ACSRT17. Efectuado el análisis al desarrollo del contrato de obra No. 672 de 2016, el cual tenía como objetivo la construcción de los accesos y rehabilitación del puente sobre el río Páez, se pudo evidenciar que los elementos estructurales del puente fueron construidos mediante el contrato de obra No. 3408 de 2013 , con un plazo inicial de 6,5 meses e inversión total por $8.953,79 millones y a pesar de haber superado los términos y montos inicialmente previstos respecto de un presupuesto inicial, se liquidó y recibió a satisfacción por parte del INVÍAS, sin que se hubiera cumplido con el objeto de mejora de la movilidad y conectividad para las poblaciones circunvecinas, y tampoco que hubiere servido a la superación de las circunstancias de la emergencia en las que fue justificada y planeada su construcción, ya que quedaron pendiente los aproches  de la vía que permitiera su utilización.</t>
  </si>
  <si>
    <t>Esto, en razón a que la gestión adelantada por la Entidad, logró una respuesta de mejoramiento de la viabilidad y conectividad de la zona, así como de los motivos que generaron la urgencia manifiesta, solo cinco (05) años después de que se presentaran las circunstancias que motivaron a esta, ya que en desarrollo del ítem de estudios y diseños, debió cambiarse la alternativa inicial , y debiera ajustar las cantidades y  especificaciones del diseño, mediante la suscripción de diez (10) adiciones, que aumentaron el valor inicialmente previsto en un 50%, sin que se lograra por déficit presupuestal, cumplir con la construcción de todos los ítems contractuales iniciales, ya que se priorizó la estructura dejando de lado otros elementos como los aproches y al ser jurídicamente imposible adicionarlo en más del 50% de su valor inicial, se procedió a su liquidación y a efectuar un nuevo contrato  para su terminación.</t>
  </si>
  <si>
    <t>H12ACSRT17. Acorde con lo estipulado en el ítem número 22 de la Propuesta Económica del contrato de obra derivado del Convenio interadministrativo No. 476 de 2015, ejecutado por el municipio de Valle de San José, Santander, se evidenció que a pesar que se tenía contemplado el suministro e instalación de 4 señales verticales no se instalaron, en razón a que la interventoría  aprobó la eliminación del ítem con la finalidad de completar otras cantidades faltantes, desconociendo lo indicado en el Manual de “Señalización Vial Dispositivos Uniformes para la regulación del tránsito en calles, carreteras y ciclo rutas de Colombia 2015” que establece que los puentes largos o cortos requieren ser señalizados.</t>
  </si>
  <si>
    <t>La falta de señalización conlleva a que se genere el riesgo de accidentes y responsabilidades civiles extracontractuales, por incumplimiento de los artículos 2  y 3  de la Resolución No. 1885 del 17 de junio de 2015 , que podría comprometer a la entidad en eventos de catástrofes que deban ser indemnizadas, dado que el manual mencionado contiene aspectos técnicos y administrativos, que se constituyen en un documento técnico-obligatorio.</t>
  </si>
  <si>
    <t>H13ACSRT17. Obligaciones Convenio Interadministrativo No.1739 de 2014, celebrado con el Municipio de Puerto Parra, se dio inicio al contrato de obra, sin que tuviera finalizado la gestión predial y ambiental estipulada lo que llevo a justificar las prorrogas.</t>
  </si>
  <si>
    <t>Debilidades en la ejecución de controles asociados a la identificación, seguimiento y verificación de todos los aspectos que afectan el desarrollo de los convenios suscritos.</t>
  </si>
  <si>
    <t>H14ACSRT17. Contrato de Obra No.672 de 2016. El parágrafo segundo de la clausula quinta del contrato de obra No.672 de 2016,establecio el procedimiento para el pago de las actas de obra, sin embargo se evidencio que el consorcio INZA3, superó los plazos predefinidos para su presentación tal como se observo en las actas parciales de obra números 1,8,9,11 y 12 las cuales no se tramitaron dentro de los términos  reglamentadas es decir 5 días después a la finalización del mes de ejecución.</t>
  </si>
  <si>
    <t>H15ACSRT17. Actuaciones de Vigilancia y Control de las Direcciones Territoriales en desarrollo de los Convenios Interadministrativos. Los convenios suscritos con los municipios para mejoramiento, construcción de vías de la red  terciaria se pudo evidenciar que de los controles establecidos en los convenios y en el procedimiento MINFRA-PR-2 para la vigilancia y control implementados por el INVIAS y que deben ser adelantadas por los gestores o directores territoriales, no hay soportes de documental o reporte sistematizado, que verifique el cumplimiento de estos.</t>
  </si>
  <si>
    <t>No existe un procedimiento o lineamiento Institucional respecto a la forma como se desarrollan los documentos que se deben incluir que evidencie la trazabilidad de la gestión respecto de los controles que deben adelantar las direcciones territoriales.</t>
  </si>
  <si>
    <t>Se  genera para cada uno de los periodos contables una subestimación del saldo  de la cuenta 1710,Bienes de beneficio y uso público en servicio.</t>
  </si>
  <si>
    <t>H17ACSRT17. En la cuenta 1470 – Otros deudores, el Invías registra los derechos de cobro derivados de los saldos no ejecutados de los convenios.
En el caso del Convenio Interadministrativo 2058 de 2014, firmado el 29 de diciembre de 2014 con el Municipio de Manizales; mediante el acta de entrega y recibo definitivo de convenio, elaborada el 12 de julio de 2016, se determinó un saldo no ejecutado por valor de $38 millones; valor que fue legalizado por la Subdirección de Red Terciaria y Férrea a la Subdirección Financiera el día 19 de abril de 2017 y reconocido contablemente, como una cuenta por cobrar al Municipio de Manizales el día 27 del mismo mes.</t>
  </si>
  <si>
    <t>Inoportunidad en la causación de un valor a favor de la Entidad de ocho (8) meses.</t>
  </si>
  <si>
    <t>H18ACSRT17. Al comparar el reporte del área jurídica que contiene la relación de procesos judiciales frente al valor reconocido contablemente, se observa sobrestimación del saldo de la cuenta de orden 8120 - Litigios y mecanismos alternativos de solución de conflictos por valor de $468,78 millones, y por ende, una observación con presunto alcance disciplinario al no dar cumplimiento a lo establecido en la Resolución 354 del 5 de septiembre de 2007, respecto a la dinámica de esta cuenta que se debita con el valor estimado de las pretensiones económicas.</t>
  </si>
  <si>
    <t>Falta de actualización de información al área contable por parte de la Oficina Asesora Jurídica, conforme a lo descrito en el Manual de Procedimientos Contables</t>
  </si>
  <si>
    <t>H19ACSRT17. En el caso del contrato de interventoría No 1296 de 2017 para la vigilancia de obras correspondientes a 5 contratos de obra en 5 municipios del departamento de Caquetá, con un plazo de 27 días, desde el 05 de diciembre hasta el 31 de diciembre de 2017, por $399,9 millones, se observa que se adquirieron compromisos al final de la vigencia sin la debida planeación y posteriores adiciones en tiempo y recursos en el contrato.</t>
  </si>
  <si>
    <t>Falta de previsión en la ejecución de las obras y el desplazamiento en las inversiones y en los cronogramas y que no se está cumpliendo en términos de oportunidad con los compromisos contractuales inicialmente pactados.</t>
  </si>
  <si>
    <t>H20ACSRT17. A 31 de diciembre de 2015 se constituyó el rubro C-113-600-621 de la Subdirección Red Terciaria y Férrea por $109,5 millones denominado “Mantenimiento, Mejoramiento y Conservación de Vías Caminos de Prosperidad Nacional – previo concepto DNP pagos exigibles vigencia expirada” (Tabla No. 13). Lo anterior por demoras en el trámite para el pago de obligaciones contractuales, tanto por parte de la Entidad como de los contratistas, lo cual trae como consecuencia desgaste administrativo, ejecución de trámites adicionales para generar el pago y el riesgo de pagar intereses de mora los cuales podrían convertirse en un presunto detrimento patrimonial.</t>
  </si>
  <si>
    <t>Debilidades o falta de eficacia en la aplicación de las herramientas de control, conllevó a que, convenios de la política institucional de Caminos para la Prosperidad, aún no hayan podido ser liquidados, debiendo acudir, ante la jurisdicción administrativa judicial para esta finalidad, con las demoras procedimentales, cargas administrativas y presupuestales, sin que se puedan liberar los recursos comprometidos en esos convenios, perdiendo así su valor adquisitivo ya que no pueden ser utilizados en la ejecución de otras políticas institucionales e incertidumbres respecto al cumplimiento obligacional.</t>
  </si>
  <si>
    <t>H21ACSRT17. El Invías omitió suministrar al ente auditor 57 registros que representaban el 3.92% del universo de auditoría, aduciendo: “En atención al requerimiento de la Contraloría General de la República de la referencia, mediante el cual solicita la información de los departamentos de La Guajira y San Andrés y Providencia cuya información fue omitida en la respuesta del requerimiento AC-INVIAS-001-2018 del 13 de agosto de 2018.</t>
  </si>
  <si>
    <t xml:space="preserve">Inconsistencias en la información, en razón a que carecía de completitud al no incluir la relación de Convenios y/o Contratos desarrollados en los departamentos de La Guajira y San Andrés y Providencia, </t>
  </si>
  <si>
    <t xml:space="preserve">H22ACSRT17. La información allegada por la Subdirección de la Red Terciaria respecto a los procesos judiciales que se han interpuesto en relación con la planeación, ejecución y desarrollo del programa Vías para la Prosperidad a cargo del INVIAS, no permite tener un conocimiento completo, real y confiable del manejo procesal jurisdiccional y crea incertidumbre, respecto de la gestión y toma de decisiones que hubiere realizado la Entidad, en relación con la función de defensa judicial del Estado. </t>
  </si>
  <si>
    <t>Fallas en la actualización y consolidación de la información, que no le permitió a la jefatura de la Oficina Jurídica del Invías, generar y presentar los informes relacionados de manera unificada e inmediata</t>
  </si>
  <si>
    <t>H23ACSRT17. La Subdirección de la Red Terciaria y Férrea, durante los años 2016, 2017 y 2018, no contó con asignación de presupuesto para cumplir con las funciones contempladas en el Decreto 2618 de 2013 y la Resolución No. 01588 del 17 de marzo del 2015.</t>
  </si>
  <si>
    <t xml:space="preserve">Situación que conllevó a que dicha Subdirección se encargara de ejecutar actividades de proyectos relacionados con la red secundaria, lo que incide en el cumplimiento de las metas previstas en el plan de acción para la ejecución de los proyectos priorizados en las tres vigencias mencionadas.  </t>
  </si>
  <si>
    <t>H24ACSRT17. Criterios para el diligenciamiento,  evaluación y selección de vías a intervenir de acuerdo con "matriz de priorización" de vías de orden terciaria del proyecto "caminos para la Prosperidad".</t>
  </si>
  <si>
    <t>Falencias identificadas en el diligenciamiento y trámite de la matriz, corresponden a una inobservancia del artículo 4 de la citada norma , en lo referente a la definición de procesos eficaces en su operación, puntos de control y gestión de riesgos que impacten la satisfacción de necesidades y expectativas de usuarios y beneficiarios</t>
  </si>
  <si>
    <t>H25ACSRT17. El documento Conpes No 3857 de 2016, establecía un plazo de 2 años para el levantamiento y procesamiento de información para la Elaboración y actualización de inventarios de la Red Terciaria, actividad que a la fecha no se ha realizado según lo manifiesta la Entidad.</t>
  </si>
  <si>
    <t>Presunto incumplimiento de lo establecido en la Ley 734 de 2003 artículos 33 y 34 derechos y obligaciones del servidor público.</t>
  </si>
  <si>
    <t>H26ACSRT17. Prórrogas Convenios Interadministrativos e Interventorías del Programa Caminos para la Prosperidad. Del análisis de la información suministrada por el INVIAS respecto al programa “Caminos para la Prosperidad”, el cual tuvo vigencia a partir del año 2010 hasta el 2015, se evidenció que, de los 2.678 convenios interadministrativos suscritos, 1.644 fueron prorrogados, que corresponden al 61,4%, así mismo, los 244 contratos de interventoría suscritos para la vigilancia de los contratos de obra derivados de dichos convenios, fueron prorrogados en un 100%.De los 1.644 convenios: 1.292 fueron prorrogados una vez y 352 fueron prorrogados en más de una ocasión (Tabla No. 20), adicionalmente a las prórrogas de estos convenios se presentaron adiciones por $41.239,1 millones más de sus presupuestos iniciales.</t>
  </si>
  <si>
    <t>Deficiencias en planeación, seguimiento y en la efectiva coordinación interinstitucional que llevaron a no dar cumplimiento a los términos inicialmente previstos para la ejecución de los convenios e interventorías.</t>
  </si>
  <si>
    <t>H27ACSRT17. Cumplimiento Metas Plan de Acción. La Subdirección Red Terciaria y Férrea, tenía como meta en el Plan de Acción para el año 2017 “Obligar del 91,89% de los recursos de la reserva presupuestal 2016”; que corresponden a los programas de: “Mantenimiento Mejoramiento y conservación de vías, Caminos de Prosperidad Nacional y Mejoramiento y mantenimiento de la red terciaria nacional”; sin embargo, de los compromisos por $472,6 millones se obligaron $340,7 millones, es decir el 72%. El saldo que no se obligó asciende a la suma de $131,8 millones.</t>
  </si>
  <si>
    <t xml:space="preserve">Lo anterior refleja deficiencias en la forma como se planea la ejecución presupuestal, por cuanto una vez culminados los proyectos de Red Terciaria durante los años 2010-2015 quedaron recursos en reserva presupuestal, parte de ellos no se utilizaron y tuvieron que reprogramarse, afectando la cobertura y beneficio social derivado de las obras objeto del programa. </t>
  </si>
  <si>
    <t>H28ACSRT17. Controles y coadyuvancia a la gestión de defensa judicial. Se evidenciaron debilidades e incumplimientos en la aplicación de controles y aspectos de coadyuvancia implementados por el Invías, para la vigilancia y ejercicio de la gestión que deben realizar los abogados, respecto de la función de Defensa Judicial.</t>
  </si>
  <si>
    <t xml:space="preserve">H29ACSRT17. Herramientas de control de cumplimiento a los convenios del programa caminos para la prosperidad. Se evidenció, que a octubre de 2018 en 45 convenios, a pesar del tiempo transcurrido , el municipio incumplió algunas de las obligaciones acordadas  para poder liquidar de mutuo acuerdo o de manera unilateral los mismos, debiendo requerir el cumplimiento del ente territorial, por vía judicial. </t>
  </si>
  <si>
    <t>Debilidades o falta de eficacia en la aplicación de las herramientas de control</t>
  </si>
  <si>
    <t>H30ACSRT17. Pretensiones demanda Convenio interadministrativo No. 825 de 2013. El monto no ejecutado del convenio indicado en las pretensiones de la demanda no se encuentra debidamente soportado, toda vez que de acuerdo con el acta de recibo definitivo de obra y la relación de pagos realizados a la alcaldía de Riohacha es de $15.903.749, sin embargo, las pretensiones están tasadas por $3.8198.725 generando una diferencia por $12.084.024.</t>
  </si>
  <si>
    <t>Fallas en los procedimientos de defensa judicial, los controles de supervisión y de seguimiento por parte del INVIAS, creándose el riesgo de que el valor reintegrado no corresponda al que se encuentra debidamente soportado sino al contemplado en demanda.</t>
  </si>
  <si>
    <t xml:space="preserve">H31ACSRT17. Autorización de pago de los Convenios Interadministrativos. se observa que la autorización  de pago N° 49530 del 29 de mayo de 2015 por valor de $130 millones fue glosada por el Grupo de Cuentas por Pagar del Invías y la orden de pago N° 7829 anulada, toda vez que la Subdirección de Red Terciaria y Férrea no observó las condiciones para el segundo desembolso al autorizar el pago del 100% del saldo y no el 50% del mismo, tal como lo estipula el literal b) de la cláusula quinta del citado convenio.
</t>
  </si>
  <si>
    <t>Falencia en la ejecución de un control detectivo por parte de la Subdirección de Red Terciaria y Férrea, como lo es el diligenciamiento del formato de autorización de pago</t>
  </si>
  <si>
    <t>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t>
  </si>
  <si>
    <t>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</si>
  <si>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Conciliación del saldo de la cuenta de orden 8120 - Litigios y mecanismos alternativos de solución de conflictos - </t>
  </si>
  <si>
    <t>Adelantar la revisión y actualización de la base de datos - procesos judiciales</t>
  </si>
  <si>
    <t xml:space="preserve">
Procedimiento documentado que oriente el ejercicio y establezca los controles para fortalecer la gestión contractual y mitigar la materialización de los riesgos inherentes a la actividad.
</t>
  </si>
  <si>
    <t>Procedimiento documentado que oriente el ejercicio y establezca los controles para fortalecer la gestión contractual y mitigar la materialización de los riesgos inherentes a la actividad.</t>
  </si>
  <si>
    <t>Documentar la segregación de función de pago con interventoría a través de la minuta contractual.</t>
  </si>
  <si>
    <t xml:space="preserve">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</si>
  <si>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Documentar un Procedimiento para garantizar la integralidad de los expedientes contractuales, exigiendo documentos mínimos entre los que debe estar el informe mensual del supervisor. En cumplimiento de lo establecido en el Parágrafo segundo del artículo 39 de la Ley 80 de 1993. (El procedimiento incluirá la remisión  oportuna de  las actas de entrega y recibo definitivo, la legalización de los recursos por parte de la Unidad ejecutora  a la Sub. Financiera.)</t>
  </si>
  <si>
    <t xml:space="preserve">Conciliación entre la oficina Asesora Jurídica y Grupo de Contabilidad el saldo de la cuenta de orden 8120 - Litigios y mecanismos alternativos de solución de conflictos - </t>
  </si>
  <si>
    <t xml:space="preserve">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</si>
  <si>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</si>
  <si>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Procedimiento documentado</t>
  </si>
  <si>
    <t xml:space="preserve">Conciliación del saldo de la cuenta de orden 8120 </t>
  </si>
  <si>
    <t xml:space="preserve">Reporte mensual </t>
  </si>
  <si>
    <t xml:space="preserve">Desarrollar el Programa COLOMBIA RURAL de la vigencia meta 2019
</t>
  </si>
  <si>
    <t>Documento instructivo</t>
  </si>
  <si>
    <t>Inventario actualizado vías Colombia Rural</t>
  </si>
  <si>
    <t>ACSRT17</t>
  </si>
  <si>
    <t xml:space="preserve">
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t>
  </si>
  <si>
    <t xml:space="preserve">
Procedimiento documentado</t>
  </si>
  <si>
    <t xml:space="preserve">
Hacer exigibles los informes (bajo parámetros técnicos) que los supervisores deben presentar en relación con el cumplimiento de las obligaciones contractuales de los interventores y contratistas, so pena de adelantar las correspondientes acciones disciplinarias por la omisión de su deberes o la deficiencia en la información reportada y la ausencia de evidencias y soportes documentales.</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</si>
  <si>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</si>
  <si>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Procedimiento documentado</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</si>
  <si>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</si>
  <si>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
</t>
  </si>
  <si>
    <t xml:space="preserve">
Procedimiento documentado que oriente el ejercicio y establezca los controles para fortalecer la gestión contractual y mitigar la materialización de los riesgos inherentes a la actividad.
</t>
  </si>
  <si>
    <t xml:space="preserve">
Procedimiento documentado que oriente el ejercicio y establezca los controles para fortalecer la gestión contractual y mitigar la materialización de los riesgos inherentes a la actividad.</t>
  </si>
  <si>
    <t xml:space="preserve">
Segregación de función de pago con interventoría.</t>
  </si>
  <si>
    <t xml:space="preserve">
Documentación de la segregación de función de pago con interventoría al interior de la minuta contractual.</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</si>
  <si>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</si>
  <si>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</si>
  <si>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</si>
  <si>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(El procedimiento incluirá la remisión  oportuna de  las actas de entrega y recibo definitivo, la legalización de los recursos por parte de la Unidad ejecutora  a la Sub. Financiera.)</t>
  </si>
  <si>
    <t xml:space="preserve">
Procedimiento documentado que oriente el ejercicio y establezca los controles para fortalecer la gestión contractual y mitigar la materialización de los riesgos inherentes a la actividad.
</t>
  </si>
  <si>
    <t xml:space="preserve">
Revisar los criterios y variables que estructuran la base de datos contractual; Actualizar la información de los procesos contractuales por la unidad ejecutora con periodicidad mensual.</t>
  </si>
  <si>
    <t xml:space="preserve">
Reporte actualizado de la base de datos de contratos de la unidad. </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</si>
  <si>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</si>
  <si>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Es la falta de asignación de recursos para el proyecto de manera total</t>
  </si>
  <si>
    <t xml:space="preserve">Reporte actualizado de la base de datos de procesos judiciales. </t>
  </si>
  <si>
    <t xml:space="preserve">
Gestionar recursos para obras de Red Terciaria en el presupuesto del cuatrienio  Plan Estratégico  2019-2022 </t>
  </si>
  <si>
    <t xml:space="preserve">
Documentar a través de un instructivo los criterios para adelantar la priorización de la vías a intervenir por la unidad ejecutora.
</t>
  </si>
  <si>
    <t>Actualizar el inventario de vías terciarias intervenidas a través del programa COLOMBIA RURAL</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</si>
  <si>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</si>
  <si>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Iniciar proceso sancionatorio en contra del interventor por el incumplimiento de las obligaciones establecidas en el numeral 8.3 del Manual de Interventoría en lo correspondiente al Recibo Definitivo de las Obras.</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</si>
  <si>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</si>
  <si>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</si>
  <si>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</si>
  <si>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</si>
  <si>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a. No se encontró evidencia de la asignación de un abogado de apoyo para los procesos judiciales adelantados por las Direcciones Territoriales. b. La información de los procesos judiciales o extrajudiciales en curso o culminados no se encuentra debidamente conciliada. c. No se encuentra evidencia documental ni reporte de sistema alguno, donde se consolide o se verifique del manejo de los procesos judiciales asignados a los abogados de Defensa de la Entidad.  d. Al efectuar un cotejo, respecto de la información suministrada y consolidada por la Entidad, frente a la información de “estado actual” del proceso, derivadas de herramientas como: la página de la rama judicial, sistema e-kogui etc., se encuentra, que estas no son coincidentes, muestran diferentes estados de los procesos en fechas más o menos coetáneas e. no se evidencia una acción conjunta entre la Oficina Jurídica Central y la trazabilidad con la Oficina de Control Interno de la Entidad, respecto del seguimiento y monitoreo a los procesos y controles con el fin de determinar su ajuste en aras de que los mismos sean adecuados y eficaces al cumplimiento de los fines institucionales.</t>
  </si>
  <si>
    <t xml:space="preserve">
Proceso sancionatorio en contra del interventor por el incumplimiento de las obligaciones.</t>
  </si>
  <si>
    <t xml:space="preserve">
Inicio de proceso sancionatorio</t>
  </si>
  <si>
    <t xml:space="preserve">
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</si>
  <si>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</si>
  <si>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Suscribir los respetivos procesos de selección y /o Convenios para la ejecución del nuevo Programa COLOMBIA RURAL.</t>
  </si>
  <si>
    <t xml:space="preserve">
Documentar, aprobar y socializar el instructivo que establece los criterios para adelantar la priorización de la vías a intervenir.</t>
  </si>
  <si>
    <t>Levantamiento y procesamiento de información para la Elaboración y actualización de inventarios de la Red Terciaria - programa Colombia Rural, acorde con la meta 2019.</t>
  </si>
  <si>
    <t xml:space="preserve">
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</si>
  <si>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14 01 007   </t>
  </si>
  <si>
    <t>Debilidades en la ejecución de las obligaciones de la interventoría, quienes a pesar de los retrasos e inconsistencias de obra, no efectuaron las alertas oportunamente, o efectuadas estas, no se tomaron las medidas correctivas por parte de Ente Territorial.</t>
  </si>
  <si>
    <t>17 02 003   </t>
  </si>
  <si>
    <t>14 04 004   </t>
  </si>
  <si>
    <t>14 02 002   </t>
  </si>
  <si>
    <t>H5ACSRT17. Estado de las obras construidas en desarrollo del convenio 2219 de 2013.
El Contrato de Obra Pública No. 082 de 2014. a. En el tramo en concreto hidráulico construido para el acceso a la Comunidad Indígena Las Delicias se presentan discontinuidades en los bordillos en algunos casos han sido demolidos o destruidos por acción del tránsito, existe desgaste en las placas que limitan con las obras transversales (box culvert) b. En el tramo Florida Tomarrazón se observó un fallo con asentamiento junto al box culvert y en un tramo de carpeta c. En el tramo Valledupar Cerro Peralta, por ser una intervención de mejoramiento de subrasante donde se dejó la superficie con material de afirmado en algunos sectores se ha perdido el material de conformación de la superficie, generando discontinuidades en el sentido longitudinal y transversal. d. En el sector de la vereda Cerro Peralta donde se construyó el canal longitudinal en concreto se observa la presencia de fisuras y grietas en paredes y la losa del canalE6:F20.</t>
  </si>
  <si>
    <t>14 04 003   </t>
  </si>
  <si>
    <t>H6ACSRT17. Frente adicional, contratos de Interventoría, convenio Agencia de Renovación del Territorio.
En desarrollo del Convenio Interadministrativo 677 de 2017 se ejecutaron 20 contratos de interventoría, para la vigilancia y seguimiento de los contratos para el  mejoramiento, intervención y rehabilitación de la red terciaria Se evidenció que en los pliegos de condiciones y, por ende, en la propuesta económica, los contratistas incluyeron dentro del presupuesto, como costo adicional del contrato de obra, “La provisión para segundo frente de trabajo”, valor que en 4 contratos revisados, representa un porcentaje entre el 45% y 100% del valor de los costos básicos de la interventoría. La Entidad, al momento de definir el presupuesto oficial, no tenía claro todos y cada uno de los ítems necesarios para cumplir con el objeto contractual en el tiempo o plazo estimado.</t>
  </si>
  <si>
    <t>18 02 001   </t>
  </si>
  <si>
    <t>17 04 005   </t>
  </si>
  <si>
    <t>H9ACSRT17. Efectuado un análisis al contrato de interventoría 1293 de 2017, se estableció en la cláusula cuarta: “El plazo para la ejecución del presente contrato hasta el treinta y uno de diciembre de 2017, a partir de la fecha de la Orden de Inicio”, sin tener en cuenta que, derivado del presupuesto oficial, el Plan de cargas y por ende la propuesta económica, era necesaria una dedicación por parte del personal del contratista de mínimo dos (2) meses, adicional a que se estableció como un costo a los básicos el de “Provisión Segundo Frente de Trabajo” por valor de $98,4 millones, en caso de ser necesario para cumplir con los rendimientos de los contratos de obra; evidenciando que el plazo de 13 días de ejecución, no está acorde a los términos de planeación, pues de dichos ítems, se deriva que se requería un mayor término de vigencia, a fin de dar cumplimiento a la función de seguimiento y verificación para los 3 contratos objeto de la interventoría, la cual debía vigilar aspectos de localización, acopio de materiales, desplazamiento de maquinaria, ejecución de obra, cumplimiento de especificaciones técnicas, etc.</t>
  </si>
  <si>
    <t>H8ACSRT17. Pago del A.I.U. en Acta de recibo final de obra del contrato de obra derivado del Convenio interadministrativo No. 825 de 2013. 
Efectuado el análisis al desarrollo del contrato de obra No. 057 de 2014, se evidenció que los costos del A.I.U. (Administración, Imprevistos y Utilidad) liquidados en el Acta de Recibo Final de Obra No. 6 del 31 de marzo de 2015, no corresponden a los porcentajes contractuales, generando una diferencia a favor del contratista en monto de $3,6 millones.</t>
  </si>
  <si>
    <t>14 04 010   </t>
  </si>
  <si>
    <t>14 01 013   </t>
  </si>
  <si>
    <t>14 04 001   </t>
  </si>
  <si>
    <t>14 02 014   </t>
  </si>
  <si>
    <t>17 02 012   </t>
  </si>
  <si>
    <t>17 01 011   </t>
  </si>
  <si>
    <t>17 01 002   </t>
  </si>
  <si>
    <t>11 02 100  </t>
  </si>
  <si>
    <t>11 02 002  </t>
  </si>
  <si>
    <t xml:space="preserve">11 01 002 </t>
  </si>
  <si>
    <t>11 03 002  </t>
  </si>
  <si>
    <t>16 01 002   </t>
  </si>
  <si>
    <t>14 04 007   </t>
  </si>
  <si>
    <t>12 02 001   </t>
  </si>
  <si>
    <t>Se limita el conocimiento inmediato de la información respecto a la ejecución e incidencias operativa en ele cumplimiento del objeto del contrato y genera el riesgo de que por acumulación de facturas se afecte el flujo de caja para el periodo en el cual se haya radicado denotando debilidades de control por parte de la supervisión que realiza la Entidad.</t>
  </si>
  <si>
    <t xml:space="preserve">Depurar, cruzar información y registrar entre el Grupo Contabilidad y el Grupo Almacén e Inventarios de la tabla 1 del informe de la Contraloría General de la República.
</t>
  </si>
  <si>
    <t xml:space="preserve">Depurar, cruzar información y registrar entre el Grupo Contabilidad y el Grupo Almacén e Inventarios de la tabla 2 del informe de la Contraloría General de la República.
</t>
  </si>
  <si>
    <t>1. Contratar personal con perfil en el área predial exclusivo para realizar  la base única de predios.
2. Suscribir convenios de intercambio de información con el Instituto Geográfico Agustín Codazzi (IGAC) y la Superintendencia de Notariado y Registro (SNR).
3. Crear y/o actualizar procedimientos en el Sistema de Gestión de Calidad.
4. Diseñar una matriz de priorización.
5. Articular actividades con las diferentes dependencias.
8. Requerir información a catastros descentralizados (Cali, Medellín, Antioquia y Barranquilla).
9. Solicitar presupuesto para el personal con perfil en el área predial con el propósito de dar continuidad al proyecto.</t>
  </si>
  <si>
    <t xml:space="preserve">Solicitar información a la Subdirección Administrativa de los 43 contratos de comodato mencionados por la Contraloría General de la República y reclasificar contablemente los bienes. </t>
  </si>
  <si>
    <t>Enviar memorandos individuales a las unidades ejecutoras solicitando información a revelar en las notas de los estados financieros.</t>
  </si>
  <si>
    <t>Prohíbase tramitar actos administrativos u obligaciones que afecten el presupuesto de gastos cuando no reúnan los requisitos legales o se configuren como hechos cumplidos.</t>
  </si>
  <si>
    <t xml:space="preserve">Efectuar por parte del abogado encargado del proceso el cumplimiento  oportuno del ingreso de la información de los procesos a cargo de los apoderados del INVIAS, conforme a la instrucción y requerimiento de la Oficina Asesora Jurídica, según el modelo de procedimiento de la Agencia Nacional de Defensa Jurídica  del Estado. </t>
  </si>
  <si>
    <t xml:space="preserve">1. Incluir en el apéndice predial una nueva condición que obligue al Contratista a entregar la información de los predios inmediatamente sean adquiridos para incluir en el programa SIPRE.              2. Interventoría a la entrega de carpetas prediales en un término no mayor a un (1) año a partir de la fecha de registro de la transferencia de dominio, utilizando para ello entregas parciales para el Cierre Predial.   3. Contratar recurso humano y tecnológico (IGAC, Registro de Instrumentos Públicos). 4. Revisar registro de los predios que están en la base de SIPRE y cruzar la respectiva  información con el Auxiliar contable BUP, generando reporte de novedades. </t>
  </si>
  <si>
    <t>Acción 2.
Reportar al Grupo Contabilidad la información referente a las vías, para que realicen la amortización respectiva.</t>
  </si>
  <si>
    <t>Acción 4.
1. Reporte de cumplimiento de organización  de carpetas de acuerdo a Check list.                                                                              
2. Actualizar formatos de organización  y completar información documental  requerida en las carpetas del contrato  654 de 2014.</t>
  </si>
  <si>
    <t xml:space="preserve">1. Realizar reporte de cumplimiento de organización  de carpetas de acuerdo a Check list.                                                                               
2. Actualizar formatos de organización  y completar información documental requerida en las carpetas de las fichas prediales: 015 I.; 004 D.; 003 I.; 004 D.; 006 I.; 015 I.; 034 D.; 025 D.; 016 C.; 006 D.    </t>
  </si>
  <si>
    <t xml:space="preserve">Realizar directriz donde se indique que debe haber coordinación y verificación de la información entre las diferentes dependencias al momento de dar respuesta a los requerimientos de la contraloría.
 </t>
  </si>
  <si>
    <t>1. Actualizar los procesos de gestión documental,  archivos y optimizar los canales de información entre dependencias. 
2. Depuración y actualización de la base de datos predial de la Subdirección de Medio Ambiente. 
3. Incluir en el registro contable respectivo.</t>
  </si>
  <si>
    <t xml:space="preserve">H4R14. Se pretendía la construcción de tres (3) nuevas estaciones para el recaudo de peaje y la adecuación de tres (3) de las existentes , sin embargo, se está adelantando la reconstrucción de dos y ampliación de tres.
De otra parte, en el Informe Gestión Misional Proyectos de Infraestructura, del 30 de enero de 2015, se menciona para el proyecto en cuestión, la terminación, construcción y adecuación de cuatro estaciones de peaje en la red vial nacional, que corresponden a las territoriales de Bolívar, Boyacá, Córdoba y Santander, con una inversión de $12.207.3 millones; información que difiere de la referida en el anterior párrafo.
</t>
  </si>
  <si>
    <t>H6R14. Seguridad industrial. 
Se evidenció un presunto incumplimiento del SISOMA por parte del contratista del contrato 3460 de 2008, en especial en lo relacionado con la demarcación de seguridad en las excavaciones profundas, hecho que fue informado en el sitio de la obra (Túnel Playita) al personal de la Interventoría.</t>
  </si>
  <si>
    <t>H9R14. Intercambiador de Versalles. 
Dentro de los productos que debió entregarse dentro del contrato 3460 de 2008, como consta en el apéndice A - numeral 2.1, está la elaboración de los estudios y diseños definitivos del intercambiador a desnivel denominado Versalles, ubicado en el municipio de Calarcá, en el PR 4+0800 de la ruta 40 tramo 03.</t>
  </si>
  <si>
    <t xml:space="preserve">H13R14. Continuidad ALO.
Con la expedición del Conpes 3433 de 2006, se establece la importancia estratégica para el transporte de carga del corredor vial para conectar la autopista Bogotá – Girardot en el sur, con la autopista Bogotá – Tunja en el norte. El proyecto total tiene una longitud de 49 Km . La nación ha cumplido de manera parcial, pues dentro de las obras que le competen al INVÍAS, existen algunos segmentos viales sin terminar, bordillos inconclusos y accesos a los puentes sin pavimentar. 
</t>
  </si>
  <si>
    <t>H17R14. Al revisar el desarrollo del Contrato de Obra Pública 409 del 5 de agosto de 2010, se observa la suscripción del Acta de Fijación de Ítems No Previstos el 18 de agosto de 2011 por parte del Secretario General Técnico del INVIAS y el Contratista con la inclusión de ítem “Cemento asfaltico de penetración” por $1.593 pesos/kilogramo   del contrato presentando como justificación  que en las Especificaciones Técnicas de INVÍAS existe un ítem independiente para el pago del asfalto. . La interventoría en ningún momento analizó técnicamente el incremento que sufre el precio unitario final del ítem “mezcla densa en caliente MDC-2” al incluirle el costo del asfalto, ni se observa soporte de estudio técnico comparativo o consultas de precios de mercado correspondientes.</t>
  </si>
  <si>
    <t>H20R14. Desarrollo Vial Transversal del Sur Módulo 1 – Construcción de la Variante San Francisco – Mocoa”; Invías suscribió el contrato 407 el 5 de agosto de 2010, por un valor inicial de $401.550.3 millones  incluido IVA y plazo de 72 meses de los cuales tres (3) meses eran para Pre construcción y 72 meses para Construcción. Se aprecia que transcurridos 48 meses de ejecución del proyecto, correspondiente al 67% del total del plazo del proyecto, se tiene un avance del 30% en la actividad de explanación y del 18% de puentes y/o Viaductos, mientras que no se registra avance en las actividades de afirmado y doble calzada.</t>
  </si>
  <si>
    <t>H21R14. Cálculo de ajustes. 
Inadecuada aplicación de la metodología contemplada en el Manual de Interventoría del INVÍAS, lo cual implica una estimación incorrecta del monto de ajustes, que puede generar pagos de más al contratista.
Acción 2.</t>
  </si>
  <si>
    <t xml:space="preserve">H34R14. Plazo ejecución del contrato 794 de 2009.
Se evidenció que en el numeral 9 de la  Adenda No. 1 del 27 de febrero de 2009 del Pliego de Condiciones; se modificó  entre otros el plazo de ejecución del contrato del numeral 1.19; en el siguiente sentido: “El plazo previsto para la ejecución del Contrato será de Treinta y Seis (36) meses (…)” y en la Cláusula Cuarta del Contrato se estableció el siguiente plazo “El plazo para la ejecución del contrato será de 48 meses (…)”. </t>
  </si>
  <si>
    <t xml:space="preserve">H45R14. Estudios y diseños entregados por el Invías. 
El Estudio Geotécnico y de Pavimentos efectuado en la consultoría cuya valor se estima en $998.133.646 no fue utilizado en desarrollo de la obra, debido a que en la revisión y ajuste a los diseños efectuada en la adición N° 1 del 26 de septiembre de 2014 del contrato No 1788 de 2012, suscrita por el Director de Contratación del INVIAS y por la cual se  pagó un valor de $165.530,417 se cambió el diseño de pavimento. </t>
  </si>
  <si>
    <t>H47R14. Diseños sitios críticos.
En la ejecución del contrato No 1788 de 2012 se realizó la elaboración de 11 estudios y Diseños en sitios críticos sobre la vía Orrapihuasi – Florencia en los Departamentos del Huila y Caquetá sobre los siguientes puntos de referenciación PR23+440;PR26+800;PR33+900;PR34+080;PR34+694;PR36+700;PR37+100;PR38+800;PR42+500;PR47+760;PR53+400, de los cuales solo se ejecutaron 4 obras cuyo diseños tuvieron un por valor de $541.035.600 y quedaron 7 sitios críticos a los que no se le efectúo su construcción, Lo cual conlleva a que se reduzcan las metas físicas por inversión en estudios y diseños que no se materializan en la obra.</t>
  </si>
  <si>
    <t>H49R14. Plazo contractual.
Contrato de obra No. 1788 del 7 de noviembre de 2012, El plazo inicial del contrato se estableció en de 22 meses a partir de la suscripción del acta de inicio, sin embargo fue objeto de 2 prórrogas, una de 12 días y otra de 60 días respectivamente, Lo cual conlleva a que se extienda el plazo contractual generando demoras en los tiempos de viaje e incomodidades a los usuarios de las vías intervenidas.</t>
  </si>
  <si>
    <t>H66R14. Ubicación y priorización de puentes peatonales (Caso Chiquinquirá).
Dentro del convenio 3075 de 2013 En el caso del puente junto a la casa de la cultura, no se tuvo en cuenta que la misma está declarada como patrimonio cultural, y como tal, cualquier intervención se debe consultar con el Ministerio de Cultura.</t>
  </si>
  <si>
    <t>H74R14. Obras inconclusas y calidad de las mismas convenio 2252 de 2012.
la construcción de placa huella, presentaban deficiencias en su calidad, entre las cuales se encuentran: agrietamiento de concreto, tanto en placa como piedra pegada; desgaste prematuro de la zona de rodadura de las placas de concreto, elementos mal construidos y colocados (cunetas y bordillos), juntas sin sellar, colocación incorrecta de arriostramientos, entre otros.</t>
  </si>
  <si>
    <t>H80R14. Dentro de la carpeta del convenio 598 del 2013, no se evidencia la resolución de justificación de la contratación directa, conforme con lo observado en la visita administrativa a la oficina de Archivo del 1° piso de las instalaciones del INVÍAS.</t>
  </si>
  <si>
    <t>H84R14. Plazo contractual contrato 2013-02-0959  y convenio 598 de 2013.
Se evidencia que existe una inconsistencia temporal entre el plazo del Convenio y el del contrato, del cual el segundo excede el plazo originalmente pactado en 17 meses. Lo anterior en consideración a que el plazo original del convenio vencía el 31 de diciembre de 2013 y el contrato de obra se celebró con un plazo de 20 meses, es decir, que con el solo hecho de su suscripción la Gobernación estaba comprometiéndose con un plazo que excedía su capacidad de ejecución original.</t>
  </si>
  <si>
    <t>H85R14. Cumplimiento del plazo del convenio  598 de 2013.
Se pudo observar que las obras no estarán en el plazo en el que finaliza la prórroga del adicional 2 . Lo anterior, se sustenta en el hecho que de los aproximadamente 22 kilómetros pavimentados del alcance físico estimado en la actualidad del contrato derivado, solo se ha llegado hasta el PR 17+700 aproximadamente.</t>
  </si>
  <si>
    <t>H99R14. Del convenio 2454 de 2013 se desprende el Contrato de obra 113 de 2014.
No se cumplió con la meta física establecida contractualmente debido a que en el replanteo realizado en sitio, se definieron obras teniendo en cuenta el recurso financiero con que contaba el contrato. Por deficiencias en la estructuración de estudios previos, lo cual conlleva a recorte e incumplimiento de las metas físicas definidas en el contrato.</t>
  </si>
  <si>
    <t>H122R14. Base única de predios de propiedad del Invías.
El Invías no cuenta con una base de datos unificada y confiable  de los predios adquiridos directamente o que le han sido transferidos por el Ministerio de Transporte, Ferrovías y Fondo Nacional de Caminos Vecinales, entre otros.</t>
  </si>
  <si>
    <t xml:space="preserve">H132R14. Estructuración, seguimiento y control de proyectos.
Al hacer revisión de los elementos que constituyen la línea base del tiempo de diversos proyectos y su relación con la línea base de costos (presupuesto), se evidencian falencias en la construcción de los mismos, lo que conlleva a una presunta afectación a los procesos de control y seguimiento de los proyectos. </t>
  </si>
  <si>
    <t>H137R14. Funciones de los supervisores designados por INVÍAS.
Los supervisores designados por Invías no están cumplimiento a cabalidad con sus funciones, acorde con lo establecido en la  Resolución No. 3376 de julio 28 de 2010. Contratos 526 y 542  2012, Contrato 794 de 2009, Convenio 1222 de 2014, Contrato 544 de 2012, Contrato 563 de 2012, Contrato 581 de 2012 y 409 de 2010, Contrato 529 de 2012, 2031 de 2012 y 546 de 2012 y Contrato 807 de 2009.</t>
  </si>
  <si>
    <t>H146R14. Seguimiento al trámite de cesión de las pólizas suscritas con la aseguradora Cóndor  en liquidación.
Si bien es cierto que la Entidad en algunos casos  requirió al contratista para realizar la respectiva cesión con otra Compañía aseguradora, la Entidad, una vez informada de la no cesión o nueva suscripción, no tomó acciones correspondientes con miras a la protección de la Entidad frente a un posible incumplimiento, como es el caso de las pólizas No: 300031128, 300042141, 300010069, 300073974.</t>
  </si>
  <si>
    <t xml:space="preserve">H149R14. Autorizaciones y ejecución de proyectos con vigencias futuras. 
Se presentan deficiencias en la planeación, programación y falta de oportunidad en la ejecución contractual realizada por las unidades ejecutoras para los proyectos financiados con autorizaciones de vigencias futuras. La entidad manifiesta que los recursos se ejecutaron en su totalidad en los proyectos, sin embargo la ejecución de los mismos no se realizó en la vigencia para la cual fueron autorizados los recursos de vigencias futuras, como se evidencia en el saldo de la cuenta de anticipos contables de la entidad que a  31 de diciembre de 2014 se encuentran sin ejecutar. </t>
  </si>
  <si>
    <t>H155R14. Ejecución de reservas presupuestales.
Se presentan debilidades en la ejecución oportuna de las reservas presupuestales, ya que de las reservas constituidas por $493.323.5 millones se ejecutaron $465.932.4 millones, se cancelaron compromisos por $943.4 millones y se dejaron fenecer $26.393.7 millones, correspondientes a contratos de funcionamiento e inversión, sin que se realicen las actas de cancelación de las mismas, lo que podría constituirse en vigencias expiradas para los contratos que no fueron ejecutados oportunamente.</t>
  </si>
  <si>
    <t>H157R14. Reservas presupuestales Dentro de las reservas constituidas al cierre de la vigencia 2014, están incluidas las correspondientes a 290 contratos por $130.717.2 millones.</t>
  </si>
  <si>
    <t>H161R14. Anticipos de contratos y convenios terminados no liquidados. 
El registro de la amortización de anticipos se realiza durante la ejecución del contrato con la presentación de actas de obra.</t>
  </si>
  <si>
    <t>H162R14. Contratos y convenios liquidados con saldos por amortizar. 
Debido al incumplimiento de los procedimientos establecidos para el registro contable de las actas de liquidación, en el INVÍAS se presentan Contratos y Convenios ya Liquidados (información registrada en el SICO y reportada por las Unidades Ejecutoras) con Anticipos sin Amortizar por valor de $46.976 millones, lo cual genera sobreestimación sobre el saldo total de la cuenta Deudores.</t>
  </si>
  <si>
    <t xml:space="preserve">H163R14. Contratos y convenios certificados con saldos por amortizar.
A 31 de diciembre de 2014 se presentan Contratos y Convenios certificados (información registrada en el SICO y reportada por las Unidades Ejecutoras) con Anticipos sin Amortizar por valor de $12.291 millones,  lo cual sobreestima el saldo total de la cuenta Deudores. </t>
  </si>
  <si>
    <t>H2ACSRT17. Recursos del Convenio 2219 de 2013 en riesgo.
Efectuado un análisis al Convenio 2219 de 2013 que el INVIAS suscribió con la alcaldía de Riohacha, con un plazo inicial hasta el 31 de diciembre de 2014 y valor de  $6.750 millones, se encontró que el mismo presentó 9 modificaciones, que adicionó su valor en $2.000 millones y extendió el plazo contractual hasta el 30 de mayo de 2016, a pesar de lo cual, según informe de la interventoría efectuada mediante el contrato 275 de 2014, el contratista a la fecha estipulada para la finalización del contrato de obra, no cumplió con las metas físicas.</t>
  </si>
  <si>
    <t>H80R16. Administrativo, con presunta incidencia Disciplinaria y Penal Convocatoria a Concurso de Merito.
En los concursos públicos de méritos es obligatoria la exigencia del certificado de disponibilidad presupuestal.</t>
  </si>
  <si>
    <t>H81R16. Administrativo. Firma del Director  en la Convocatoria.
El Director del INVIAS no suscribió la convocatoria 325 de 2015 desconociendo lo previsto en el artículo 31 de la ley 909 de 2004.</t>
  </si>
  <si>
    <t>H8R15. Planeación contratos de interventoría celebrados con ocasión del Convenio Interadministrativo 1724-2013. 
Contratos de Interventoría 4054-2013, 4055-2013,4105-2013, 4106-2013, 4147-2013, 4148-2013, 4149-2013, 4183-2013, celebrados por el Invías.
- El Invías suscribió los  ocho (8) mencionados contratos de interventoría para el seguimiento a los contratos de obra derivados del Convenio 1724, sin embargo, la Gobernación de Boyacá celebró  cuatro (4) contratos de obra, quedando algunos contratos con mas de una interventoría.</t>
  </si>
  <si>
    <t>OAJ - DIRECCIONES TERRITORIALES</t>
  </si>
  <si>
    <t>Fiscal, disciplinario y penal</t>
  </si>
  <si>
    <t>Disciplinario</t>
  </si>
  <si>
    <t>Fiscal y disciplinario</t>
  </si>
  <si>
    <t>Incumplimiento de los deberes funcionales del interventor del contrato, referido a las funciones de vigencia técnica y de los deberes del contratista establecidos en el Numeral 2 del artículo 5 de la Ley 80 de 1993.</t>
  </si>
  <si>
    <t xml:space="preserve">                                                                                             
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t>
  </si>
  <si>
    <t xml:space="preserve">
Documentar un procedimiento para garantizar la integralidad de los expedientes contractuales, exigiendo documentos mínimos, incluido el Informe Mensual de Supervisión.  En cumplimiento de lo establecido en el parágrafo segundo del artículo 39 de la Ley 80 de 1993.  </t>
  </si>
  <si>
    <t>Las irregularidades señaladas denotan debilidades en el sistema de control interno con respecto al cumplimiento de los tiempos establecidos para las etapas del proceso contractual.</t>
  </si>
  <si>
    <t xml:space="preserve">Fortalecer la etapa de planeación y estructuración de los proyectos (Convenios Interadministrativos o contratos),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t>
  </si>
  <si>
    <t>Debilidades en las funciones de control interno del área de tesorería relacionadas con la revisión, verificación y control de los conceptos inherentes al pago de las obligaciones de la entidad, particularmente las concernientes con las retenciones a realizar, cuyo efecto directo es que el contratista se apropie de recursos que debieron ser destinados a las actividades propias de los objetivos establecidos en las normas que los imponen y regulan su uso.</t>
  </si>
  <si>
    <t>Revisión y actualización del procedimiento cuentas por pagar relacionado con la revisión, verificación y control de las deducciones inherentes al pago de las obligaciones de la entidad.</t>
  </si>
  <si>
    <t>Implementar actualización del procedimiento cuentas por pagar.</t>
  </si>
  <si>
    <t>Procedimiento actualizado</t>
  </si>
  <si>
    <t>SF (GCP)</t>
  </si>
  <si>
    <t>Debilidades en el análisis jurídico del proyecto de contrato a suscribir, dado que no existe congruencia en el análisis de riesgos, lo dicho en los pliegos y el contrato finalmente suscrito respectivamente de la suficiencia de las garantías exigidas. Como consecuencia la entidad asume riesgos que están a cargo del contratista por la inexistencia de las garantías que derivan amparar los mismos.</t>
  </si>
  <si>
    <t xml:space="preserve">Revisión y actualización de la matriz de riesgos.
</t>
  </si>
  <si>
    <t>Documentar el riesgo inherente y el residual en obras de dragado, soportando jurídicamente el apetito del riesgo  y las garantías a exigir.</t>
  </si>
  <si>
    <t>Matriz de riesgo actualizada</t>
  </si>
  <si>
    <t>Incumplimiento de los deberes funcionales del interventor del contrato, referidos a las funciones de seguimiento y de los deberes del contratista establecidos en Numeral 2 del artículo 5 de la Ley 80 de 1993.</t>
  </si>
  <si>
    <t xml:space="preserve">                                                                                             
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</si>
  <si>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</si>
  <si>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17 04 003   </t>
  </si>
  <si>
    <t>14 01 012   </t>
  </si>
  <si>
    <t>GPE</t>
  </si>
  <si>
    <t>H9R15. Supervisión del Convenio Interadministrativo 1724 de 2013.
En el acervo documental de la carpeta del convenio y en los obrantes enviado con oficio OCI20757 del 5 de mayo de 2016, no se evidencia la existencia de documentos correspondientes a la vigilancia y control de la ejecución del Convenio.</t>
  </si>
  <si>
    <t>AUDITORIA CUMPLIMIENTO RED TERCIARIA 2017 - ACSRT17</t>
  </si>
  <si>
    <t>APCSMF18</t>
  </si>
  <si>
    <t>H1APCSMF18. Mayores cantidades de obras pagadas contrato 688 de 2015. De 2016-100263-80914-D.
Acción 1.Mediante factura número 28 de fecha 30/12/2015, por valor de $1.009.298.938, correspondiente al acta de avance de obras número tres (03) de 28/12/2015, se incluyeron 70.000 m3 de dragado, a pesar que los informes semanales, evidencian que para ese momento (28/12/2015), solo se habían dragado 3.865 m3 correspondiente a 17,33 horas que la draga PILCAS llevó a cabo en la semana 11, que cubrió el periodo comprendido del 07/12/2015 al 14/12/2015.En los Subsiguientes informes semanales 12 a 14 que cubrieron el periodo comprendido entre el 15/12/2015 al 03/01/2016, no se reportan horas efectivas de actividades de dragado.
Acción 2. Mediante factura número 30 de 24 de junio de 2016, se facturó por concepto de Provisión por Gestión Medioambiental un monto de $57.171.806 (incluye AIU e IVA), esto sin que se evidencie en el expediente contractual aportado las actividades llevadas a cabo y los análisis de precios unitarios presentados y las actas de aprobación por parte de la interventoría.
Acción 3. En el informe mensual número siete (7) se manifiesta que “el contratista lleva un volumen acumulado de 165.000m3” de dragado, valor que coincide medianamente con lo dicho en el informe semanal número veintinueve (29), en el que dice: “A la fecha se han dragado aproximadamente 170.000 m3”. Posteriormente, en el informe semanal número treinta (30), que va desde el 02 de al 10 mayo de 2015 e incluye 82 horas efectivas de dragado de la DRAGA PILCAS y 77 horas que efectivas de dragado de la Draga La Hermandad, se dice que el dragado no supera los 200.000 m3. A pesar de lo anterior, en la factura número 30 se incluyeron 132.229 m3 de dragado de los cuales 52.000 m3 nos e encuentran soportados y/o guardan correlación con lo manifestado en los informes semanales 29 y 30, y el informe mensual número 7, ni con los rendimientos reportados (180 m3/h PILCAS y 200m3/h la Hermandad) por las Dragas utilizadas.</t>
  </si>
  <si>
    <t>H2APCSMF18. Cronología pliegos contrato 688 de 2015. 
Acción 1. En el parágrafo tercero de la cláusula segunda del contrato dice: “El contrato de obra NO se encuentra sujeto a ajustes de conformidad con lo establecido en el memorando SMF 27596 del 27 de abril de 2015”. Esto a pesar de que la minuta establecida en los pliegos definitivos dice en la cláusula segunda lo siguiente: “PARÁGRAFO TERCERO: AJUSTE. – El contrato de obra se encuentra sujeto a ajustes de conformidad con lo establecido en el Pliego de Condiciones de la Licitación Publica”. Este asunto es un cambio sustancial realizado a los pliegos, el cual se hizo fuera de los tiempos establecidos para las adendas y que no fue conocido de manera previa por los demás participantes del proceso de selección.
Acción 2 .En el parágrafo primero de la Cláusula Tercera dice: “PARÁGRAFO PRIMERO: Mediante memorando SMF 28637 del 30 de abril de 2015 la Subdirección marítima fluvial manifiesta: “ (…) Hacer aclaraciones al proceso LP-DO-SMF-002-2015, CONSTRUCCIÓN DE OBRAS DE ADECUACIONES Y REHABILITACIÓN DEL MUELLE DE LETICIA AMAZONAS, en el documento PRESUPUESTO OFICIAL, en el sentido de confirmar que el ítem Provisión para Gestión Social Ambiental se tiene estimado utilizar para obras. (…)”. Asunto que cambia de manera sustancial el panorama financiero del contrato y de lo cual no tuvieron conocimiento, por lo menos en el proceso de selección los demás participantes.
Acción 3.  Los pliegos dicen: “Salvo fuerza mayor o caso fortuito, debidamente comprobados (a juicio del INVIAS), si el Adjudicatario se negare a cumplir con las obligaciones establecidas en el Pliego y específicamente las de suscribir y perfeccionar el contrato durante el término señalado, el INVIAS hará efectiva la Garantía de Seriedad constituida para responder por la seriedad de la Propuesta, sin menoscabo de las acciones legales consecuentes al reconocimiento de perjuicios causados y no cubiertos por el valor de la citada garantía y sin perjuicio de la inhabilidad para contratar por el termino de cinco (5) años, de conformidad con lo previsto en el ordinal (e) del numeral 1º del Art 8 de la Ley 80 de 1993.”, (subrayado fuera de texto) pero contrario a esto el contrato 688 se suscribió el día 07 de mayo de 2015, cuando la fecha limite era el día 23 de abril de 2015, es decir tres días después de la fecha de publicación de acto adjudicación, el cual se llevó a cabo el día 20 de abril de 2015.
Acción 4. Los pliegos dicen: “La construcción de la garantía y del seguro, deberá efectuarla el contratista dentro de los tres (3) días hábiles siguientes a la firma del contrato, so pena de incurrir en causal de incumplimiento del contrato sancionable con multa, o de que el Instituto pueda hacer efectiva la póliza de seriedad de la oferta.”. Contrariando lo anterior, la póliza de cumplimiento 45-44-101063046 de Seguros del estado S.A. fue expedida el día 19 de mayo de 2015, es decir siete (7) días hábiles después de la fecha de suscripción (07/05/2015) del contrato, y la póliza de responsabilidad civil extracontractual 45-40-101028956 de la misma firma aseguradora en mención se expidió el 04 de junio de 2015.</t>
  </si>
  <si>
    <t xml:space="preserve">H4APCSMF18. Requisitos Legales y Administrativos Contrato No 688 de 2015. De acuerdo a la verificación realizada de las órdenes de pago número 268713315, 393289015, 20771016, 125417416, 191954416, el INVIAS practicó deducciones por cuenta de la estampilla Pro-Universidades estatales, por un monto de $51.950.344. el valor correcto que pagar es de $80.123.410, lo cual genera un daño patrimonial de $28.173.066. De igual forma, se observa que las deducciones realizadas, no contempla el valor de la “Estampilla pro desarrollo Universalidad de la Amazonia”. Tampoco se evidencia en el expediente contractual que el contratista haya aportado copias de la consignación del pago de la mismas, lo que genera un daño por valor de $40.061.705.
</t>
  </si>
  <si>
    <t>H5APCSMF18. Garantías  necesarias del contrato No 688 de 2015. se observa que el contratista no constituyo la garantía que ampare los riesgos que en este sentido son imputables al mismo tampoco las mismas le fueron exigidas a pesar de lo establecido en los pliegos definitivos.</t>
  </si>
  <si>
    <t xml:space="preserve">H6APCSMF18. Pagos por Movilización y desmovilización equipos de dragado.  En la ejecución del Contrato 688 de 2015 se realizaron pagos por concepto de movilización y desmovilización de equipos de dragado por valor de $371.667.823 pesos, de los cuales no se encuentran soportes idóneos en el expediente contractual aportado por la entidad que permitan verificar y comprobar las operaciones y transacciones que justifiquen dicha erogación.  </t>
  </si>
  <si>
    <t>H1DP17. Ajuste factor multiplicador contrato de interventoría N° 2023 de 2016.
Revisada el acta de costos de interventoría del mes de enero de 2017 se observó que se realizó el pago con un factor multiplicador de (2.2) sin tener en cuenta que debía ajustarse este factor, toda vez que la firma interventora no fue quien realizó los pagos de los aportes parafiscales del personal vinculado, generándose un mayor valor pagado por ese concepto.
Presunto daño patrimonial por valor de $164.720.
Acción 2. (Acción 1 considera efectiva de conformidad con la Circular 05 de 2019 de la CGR).</t>
  </si>
  <si>
    <t>H2DP17. Ajuste factor multiplicador contrato N° 1739 de 2015.
Revisada las actas de costos de interventoría de los meses de diciembre de 2016 y enero de 2017, se observó que se realizó el pago de las actas de costos de interventoría de los respectivos meses con un factor multiplicador ajustado pero no en la proporción correspondiente, generándose un mayor valor pagado por este concepto.
Presunto daño patrimonial por valor de $164.720.
Acción 2.  (Acción 1 considera efectiva de conformidad con la Circular 05 de 2019 de la CGR).</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</si>
  <si>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
Acción 3.  (Acción 1 considera efectiva de conformidad con la Circular 05 de 2019 de la CGR).</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</si>
  <si>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
Acción 2.  (Acción 1 considera efectiva de conformidad con la Circular 05 de 2019 de la CGR).</t>
  </si>
  <si>
    <t>H4DP17. Ajuste factor multiplicador contrato N° 1612 de 2015.
Revisadas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los pagos de los aportes parafiscales del personal vinculado, generándose un mayor pago por este concepto.
Presunto daño patrimonial por valor de $290.105.
Acción 2.  (Acción 1 considera efectiva de conformidad con la Circular 05 de 2019 de la CGR).</t>
  </si>
  <si>
    <t>H6DP17. Ajuste factor multiplicador contrato N° 1619 de 2015.
Revisada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
Presunto daño patrimonial por valor de $839.727.
Acción 2.  (Acción 1 considera efectiva de conformidad con la Circular 05 de 2019 de la CGR).</t>
  </si>
  <si>
    <t>H7DP17. Ajuste factor multiplicador contrato N° 1545 de 2015.
Revisada las actas de costos de interventoría de los meses de octubre, noviembre y diciembre de 2016 y enero, febrero y marzo de 2017, se observó que se realizó el pago de las actas de costo de interventoría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
Presunto daño patrimonial por valor de $1.703.255.
Acción 2.  (Acción 1 considera efectiva de conformidad con la Circular 05 de 2019 de la CGR).</t>
  </si>
  <si>
    <t>H84R16. Administrativo con presunta connotación Disciplinaria y Fiscal – Motocicletas adquiridas con Orden de Compra 01989 de 2016.
Acción 2.  (Acción 1 considera efectiva de conformidad con la Circular 05 de 2019 de la CGR).</t>
  </si>
  <si>
    <t>AUDITORIA PETICIÓN CIUDADANA 2018 - APCSMF18</t>
  </si>
  <si>
    <t>AF2018</t>
  </si>
  <si>
    <t>Lo expuesto previamente genera un hallazgo con presunto alcance disciplinario, al inobservar el literal j del numeral 10.5 Revelaciones del Capítulo de Propiedades, Planta y Equipo de la Resolución 484 de 2017 en el cual se cita que se revelará: “la información de bienes que se hayan reconocido como propiedades, planta y equipo o que se hayan retirado, por la tenencia del control, independientemente de la titularidad o derecho de dominio</t>
  </si>
  <si>
    <t>Generar flujos de información con las áreas origen y establecer los criterios necesarios,  para el reconocimiento contable y/o revelación.</t>
  </si>
  <si>
    <t>Con los soportes remitidos por la Subdirección Administrativa, realizar el registro contable.</t>
  </si>
  <si>
    <t>Acuerdo de Servicio con la Subdirección Administrativa</t>
  </si>
  <si>
    <t>Política Contable actualizada</t>
  </si>
  <si>
    <t xml:space="preserve">a. El Anexo 8, contiene bienes fiscales urbanos, rurales e invadidos, sin considerar que estos se clasifican en cuentas contables diferentes y como tal deben revelarse. 
b. El bien fiscal identificado con el FMI 176-73663, ubicado en el municipio de Nemocón (Cundinamarca), si cuenta con avalúo catastral por valor de $50.3 millones; por lo tanto, así debió reconocerse en los Estados Financieros pues este valor corresponde a la mejor estimación existente. Este aspecto, genera una subestimación en la cuenta contable asociada.
</t>
  </si>
  <si>
    <t>Evaluar con base en la normatividad vigente y su relevancia, las cuentas que necesitan desagregación en las Revelaciones contables</t>
  </si>
  <si>
    <t>Elaborar lista de chequeo para determinar las cuentas y aspectos que deben revelarse en Notas</t>
  </si>
  <si>
    <t>Lista de chequeo</t>
  </si>
  <si>
    <t>Registro Contable</t>
  </si>
  <si>
    <t>Documentar criterios para el flujo de información con el área encargada</t>
  </si>
  <si>
    <t xml:space="preserve">Tal como se indicó previamente, si bien es cierto, la Entidad aplicó el concepto dado que la Resolución 523 es de noviembre de 2018, la misma es de obligatorio cumplimiento, y por ende, la depreciación debió ser calculada desde el 1 de enero de 2018. </t>
  </si>
  <si>
    <t>Recalcular la depreciación de los bienes incorporados</t>
  </si>
  <si>
    <t>Registrar el recalculo de la depreciación</t>
  </si>
  <si>
    <t>Por lo tanto, esta situación genera incertidumbre sobre el cálculo del valor del deterioro y constituye una inobservancia a la Resolución 484 de 2017</t>
  </si>
  <si>
    <t>Determinar el criterio de materialidad para la evaluación de los indicios de Deterioro de los bienes no generadores de efectivo</t>
  </si>
  <si>
    <t xml:space="preserve">Actualizar la política contable de Deterioro en lo referente a la materialidad </t>
  </si>
  <si>
    <t>Impacto en el desarrollo del proceso auditor, así como su presunta incidencia disciplinaria considerando lo establecido en el numeral 8 Artículo 35 de la Ley 734 de 2002, que define como una prohibición para el servidor público: “Omitir, retardar o no suministrar debida y oportuna respuesta a las peticiones respetuosas de los particulares o a solicitudes de las autoridades, así como retenerlas o enviarlas a destinatario diferente de aquel a quien corresponda su conocimiento", en concordancia con el Artículo 101 de la Ley 42 de 1993.</t>
  </si>
  <si>
    <t>Asignar un responsable del área financiera para que consolide, revise y unifique la información entregada al Ente de Control.</t>
  </si>
  <si>
    <t>Acto Administrativo</t>
  </si>
  <si>
    <t xml:space="preserve">a. La descripción y la dinámica de la cuenta de bienes de uso público en construcción que representa el valor de los bienes de uso público recibidos que aún se encuentran en construcción (subrayado fuera de texto) y que se acredita por: 1- El valor de los activos terminados que se trasladen hacia las cuentas de bienes de uso público e históricos y culturales, cuando el activo se encuentre en condiciones de ser utilizado de la forma prevista por la administración de la entidad. 
b. La dinámica de la cuenta de bienes de uso público en servicio que se debita por: 1- El valor total o parcial de las construcciones recibidas. (subrayado fuera de texto)
c. La dinámica de la cuenta depreciación acumulada de bienes de uso público que se acredita por: 1- El valor de la depreciación calculada periódicamente.
</t>
  </si>
  <si>
    <t>Establecer criterios y parámetros de información en la caracterización del Proceso Control Financiero y Contable</t>
  </si>
  <si>
    <t>Caracterización del proceso Control Financiero y Contable actualizada</t>
  </si>
  <si>
    <t>Documentar los criterios para el flujo de información con las áreas encargadas</t>
  </si>
  <si>
    <t>Acuerdos de Servicio con las áreas responsables</t>
  </si>
  <si>
    <t>se establece que la entidad inobservó el plazo otorgado por la Resolución 523 de noviembre de 2018 para ajustar los saldos iniciales.</t>
  </si>
  <si>
    <t>Reflejar la realidad económica y financiera de la Entidad</t>
  </si>
  <si>
    <t>Registros Contables</t>
  </si>
  <si>
    <t xml:space="preserve">Por lo anterior, y pese a carecer del valor asociado a dichos inmuebles, el INVIAS debió revelar esta información en las notas a los Estados Financieros de la vigencia. </t>
  </si>
  <si>
    <t xml:space="preserve">Actualizar, socializar e Implementar las políticas contables en lo referente a los predios de uso publico.
</t>
  </si>
  <si>
    <t>SF-SRT-SMA</t>
  </si>
  <si>
    <t>Acuerdo de servicio con la Subdirección de Medio Ambiente</t>
  </si>
  <si>
    <t>Para la CGR el Instituto cuenta es con un auxiliar donde se encuentran relacionados los bienes que están registrados en la contabilidad, pero no con un inventario físico que le permita cruzar cifras para determinar su consistencia y razonabilidad.</t>
  </si>
  <si>
    <t>Acuerdo de servicio con las áreas responsables</t>
  </si>
  <si>
    <t>La falta de depuración y separación del valor de los terrenos que conforman cada uno de los  tramos de las vías entregadas a dichos terceros</t>
  </si>
  <si>
    <t xml:space="preserve">1.  Actualizar, socializar e Implementar las Políticas Contables en lo referente al registro contable de los Predios de Uso Público.
</t>
  </si>
  <si>
    <t>SF-SMA</t>
  </si>
  <si>
    <t>Lo establecido en la Resolución 484 de 2017 por la cual se modifica la Resolución 533 de 2015 y el numeral 1.1.10 del instructivo 002 del 8 de octubre de 2015 de la Contaduría General de la Nación, que dice textualmente: “Los terrenos sobre los que se construyen los bienes de uso público se reconocerán por separado”. Lo anterior por deficiencias en la gestión para acogerse al nuevo marco normativo contable, lo cual afecta la razonabilidad de los estados financieros.</t>
  </si>
  <si>
    <t>El hecho de que el valor de los terrenos no se encuentra debidamente reconocido por separado.</t>
  </si>
  <si>
    <t>Lo anterior a pesar de lo previsto en el Manual de Políticas Contables (vida útil), pues se están aplicando vidas útiles diferentes como por ejemplo: a las carreteras se les está aplicando una vida útil de 20 años y según las políticas es de 15 años. Lo cual afecta la razonabilidad de los estados financieros.</t>
  </si>
  <si>
    <t>Aplicar la depreciación según  las vidas útiles establecidas para los Bienes de Uso Público</t>
  </si>
  <si>
    <t>Realizar el recálculo de la depreciación de los Bienes de Uso Público red carretero</t>
  </si>
  <si>
    <t>Lo anterior por deficiencias en la gestión de la entidad, para determinar el estado de las vías, afectando la razonabilidad de los estados financieros.</t>
  </si>
  <si>
    <t>Manual de estimaciones contables que incorpora el método de estimación del deterioro de los bienes de uso público</t>
  </si>
  <si>
    <t xml:space="preserve">Manual de estimaciones contables </t>
  </si>
  <si>
    <t>Deficiencias de seguimiento y  en el efectivo y oportuno control a estos recursos incidiendo en los registros contables y, por ende, afecta la razonabilidad de los estados financieros.</t>
  </si>
  <si>
    <t>Actualizar Política Contable</t>
  </si>
  <si>
    <t>Lo anterior por deficiencias en la información generada y en la articulación entre las áreas que tienen que ver con el proceso, lo cual afecta la razonabilidad de los estados contables.</t>
  </si>
  <si>
    <t>OAJ-SF</t>
  </si>
  <si>
    <t xml:space="preserve">Acuerdo de servicio con la Oficina Asesora Jurídica  </t>
  </si>
  <si>
    <t xml:space="preserve">Situación debido a que la Oficina Asesora Jurídica continúa sin depurar, unificar y estimar correctamente las diferentes fuentes de información antes de enviarla al área contable para su correcto registro. Hecho recurrente, toda vez que la CGR ya había detectado dicha situación plasmada en el informe de Auditoría Financiera INVIAS vigencia 2017. </t>
  </si>
  <si>
    <t>Lo anterior tiene presunta incidencia disciplinaria, por la posible inobservancia del artículo 8 de la Resolución 353 del 01 de noviembre de 2016 de la Agencia Nacional de Defensa Jurídica del Estado.</t>
  </si>
  <si>
    <t xml:space="preserve">Debido a deficiencias de control, de reportes de información y de articulación entre las áreas responsables de su generación y registro y genera riesgos en el seguimiento oportuno de los procesos en contra de la entidad, que permita la adopción adecuada de decisiones frente a los mismos. </t>
  </si>
  <si>
    <t xml:space="preserve">Actualizar y depurar por parte de la OAJ, el aplicativo de información Ekogui, tanto al interior de la Entidad como ante la Agencia Nacional de Defensa Jurídica del Estado, con la finalidad de mantenerlo actualizado y de esta manera, tener certeza que la información allí reportada sea confiable. 
</t>
  </si>
  <si>
    <t>Fortalecer el control mediante la verificación semestral de la información cargada en el aplicativo Ekogui y el diligenciamiento de todas las casillas, por parte del funcionario designado por la OAJ para tal fin.</t>
  </si>
  <si>
    <t>Reporte de verificación del aplicativo Ekogui</t>
  </si>
  <si>
    <t>Deficiencias de seguimiento y depuración y actualización de la calificación de los procesos en contra del Instituto.</t>
  </si>
  <si>
    <t>Lo anterior por deficiencias en la conciliación con las diferentes dependencias administrativas y ejecutoras así como en la aplicación efectiva de los controles y trae como consecuencia que los Estados Financieros no sean claros y comprensibles para la ciudadanía, entidades y órganos de control interesados. Todo lo anterior afecta la razonabilidad de los estados financieros.</t>
  </si>
  <si>
    <t>Aplicar el nuevo marco normativo para entidades de gobierno en lo relacionado a las Notas de los Estados Financieros.</t>
  </si>
  <si>
    <t>Aplicar la lista de chequeo al momento de realizar los Estados Financieros.</t>
  </si>
  <si>
    <t>Notas y revelaciones en la presentación de los Estados Financieros del Instituto</t>
  </si>
  <si>
    <t>No se evidencian pronunciamientos por parte del INVIAS en cuanto a los aspectos señalados, lo cual se constituye en presunta inobservancia al numeral 1 del artículo 4 de la Ley 80 de 1993, respecto a la exigencia de una ejecución idónea del objeto contratado; así como el numeral 8 del artículo 26 de la misma ley, en lo que corresponde a velar por la buena calidad del objeto contratado</t>
  </si>
  <si>
    <t>Establecer que en los informes Finales y/o acta de recibo definitivo de supervisión, se adjunte  o enuncie donde se encuentran publicados los productos objeto del contrato</t>
  </si>
  <si>
    <t>Acta de Recibo definitivo Actualizada</t>
  </si>
  <si>
    <t>Por deficiencias de planificación, ejecución y situado oportuno de recursos, conllevando riesgo de reducción del presupuesto con las respectivas implicaciones y consecuencias que puede generar dicha reducción en el presupuesto de inversión y por ende, en la gestión y los resultados esperados por INVIAS.</t>
  </si>
  <si>
    <t>1. Implementar herramienta metodológica para  fortalecer la planeación  y ejecución de los proyectos de inversión.</t>
  </si>
  <si>
    <t>Realizar mesas de trabajo donde se analicen las causas de los incumplimientos de las metas de ejecución presupuestal, para identificar los puntos a fortalecer en la planeación y ejecución de los proyectos de inversión con el fin de contar con los insumos para la elaboración de la herramienta.</t>
  </si>
  <si>
    <t xml:space="preserve">Actas de reunión
</t>
  </si>
  <si>
    <t>Elaboración de herramienta metodológica.</t>
  </si>
  <si>
    <t>Herramienta  metodológica elaborada</t>
  </si>
  <si>
    <t xml:space="preserve">OAP  </t>
  </si>
  <si>
    <t>Adoptar y formalizar la herramienta metodológica en aplicativo del Sistema de Calidad de la Entidad</t>
  </si>
  <si>
    <t>Herramienta  metodológica adoptada</t>
  </si>
  <si>
    <t>Socialización a través de correo electrónico</t>
  </si>
  <si>
    <t>Realizar capacitación sobre la Metodología General Ajustada - MGA,  a los Coordinadores , Facilitadores de MIPG,  supervisores y gestores de las Áreas Misionales.</t>
  </si>
  <si>
    <t>Coordinar capacitación en la MGA</t>
  </si>
  <si>
    <t>Registro de participantes</t>
  </si>
  <si>
    <t>Debilidades  en la aplicación de  controles,  de seguimiento y control, de planificación y  ejecución contractual y en la ejecución de recursos que generó el citado fenecimiento afectación en  cumplimiento  oportuno de actividades y mestas institucionales,  con lo cual presuntamente se incumplió las citadas normas.</t>
  </si>
  <si>
    <t>Realizar mesas de trabajo para establecer los parámetros de seguimiento a los proyectos y plasmarlos en la hoja de ruta.</t>
  </si>
  <si>
    <t>Hoja de ruta adoptada</t>
  </si>
  <si>
    <t xml:space="preserve">Informe mensual de seguimiento </t>
  </si>
  <si>
    <t>En los dos (2)  casos  la falta de oportunidad en ejecución de los recursos, generó retrasos en el avance de obra para cada uno de los contratos de acuerdo a lo programado, al omitir el trámite de aprobación de vigencias futuras y adicionar recursos que aunque en el papel la entidad estableció que serían ejecutados durante la misma vigencia, estos no se ejecutaron, teniendo en cuenta por la fecha de las adiciones y por la existencia de saldo de apropiación de la vigencia, prueba de ello es que los contratos a la fecha de la auditoria aún se encuentran en ejecución.</t>
  </si>
  <si>
    <t>Administrativo con presunta Incidencia disciplinaria</t>
  </si>
  <si>
    <t>Debilidades en la aplicación de controles que conllevaría a trámites presupuestales adicionales, riesgo de inoportunidad    de respaldo presupuestal y por ende también a riesgos de incurrir en montos adicionales por nuevos conceptos de gastos.</t>
  </si>
  <si>
    <t xml:space="preserve">14 05 001   </t>
  </si>
  <si>
    <t xml:space="preserve">Situación originada por deficiencias en la gestión, en la aplicación de controles, de supervisión y seguimiento , que genera riesgo de incumplimiento a los términos estipulados en los respectivos contratos, del artículo 11 de la Ley 1150 de 2007  y lo establecido en el procedimiento interno ACONTR-PTR-5. </t>
  </si>
  <si>
    <t xml:space="preserve">Acción 1: Realizar Comité mensual de liquidaciones con la Dirección de Contratación y las Unidades Ejecutoras, en donde se reportan y evidencian los avances de los compromisos establecidos en cada comité, frente a las liquidaciones pendientes a cargo de cada unidad ejecutora y Direcciones Territoriales. </t>
  </si>
  <si>
    <t xml:space="preserve">Requerimiento a través de Directiva Permanente para verificar el cumplimiento y seguimiento de las liquidaciones de los contratos y/o convenios en tiempo. </t>
  </si>
  <si>
    <t>DO-DC</t>
  </si>
  <si>
    <t>Acción 2: Realizar seguimiento a la liquidación de los contratos observados por la CGR, con el fin de proceder a la liquidación de los mismos.</t>
  </si>
  <si>
    <t>Documento  de Liquidación</t>
  </si>
  <si>
    <t xml:space="preserve">14 04 100   </t>
  </si>
  <si>
    <t>Situación que se  traduce  en una gestión deficiente  para la consecución  y provisión oportuna de los recursos necesarios para atender los pagos y deficiencias en la articulación entre las áreas que tienen que ver con el proceso</t>
  </si>
  <si>
    <t xml:space="preserve">1. Adelantar en la presente vigencia (2019) un PLAN CHOQUE con el objeto de pagar  y poner al día los turno de pago. </t>
  </si>
  <si>
    <t xml:space="preserve">1. Establecer criterios y parámetros para el pago de las sentencias y conciliaciones que están en la lista de pagos del Invías. </t>
  </si>
  <si>
    <t>Número de resoluciones de pago = número de beneficiarios de la lista de turnos actualmente existente en el Invías</t>
  </si>
  <si>
    <t xml:space="preserve">
2. Elaborar nueva lista con turnos para pagos de las nuevas solicitudes de pagos de sentencias y conciliaciones, que cumplan los requisitos de la normatividad vigente.
</t>
  </si>
  <si>
    <t>2. Nueva lista de pago, con las nuevas solicitudes de pago.</t>
  </si>
  <si>
    <t>Lista de pagos (2019)</t>
  </si>
  <si>
    <t>Lo anterior pues tal como indico la entidad “que respecto del flujo de información de los procesos de conocimiento de los Abogados de defensa Judicial hacia la OAJ, esta se solicita permanentemente vía correo electrónico o teléfono”, sin que del desarrollo de dicho procedimiento, se derive un soporte evidencia del control, que permita tener certeza e inmediatez respecto de la información del estado o desarrollo del proceso (...)</t>
  </si>
  <si>
    <t>Emitir certificación de pago a los contratistas de prestación de servicios profesionales y de apoyo a la gestión (abogados) respecto del cumplimiento de la obligación contractual del cargue de información en el aplicativo de información Ekogui, previo aval del jefe de la Oficina Asesora Jurídica.</t>
  </si>
  <si>
    <t xml:space="preserve">Certificación de pago que incorpora el aval por parte del jefe de la Oficina Asesora Jurídica respecto del diligenciamiento de todas las casilla a las que esta obligado cada abogado contractualmente a diligenciar en el aplicativo de información Ekogui. </t>
  </si>
  <si>
    <t>Certificación de pago que incorpora el aval por parte del jefe de la Oficina Asesora Jurídica
Numero de certificaciones = número de contratistas de prestación de servicios (abogados)</t>
  </si>
  <si>
    <t>Verificar por parte de la OAJ, el diligenciamiento de todos los campos en el aplicativo de información Ekogui por parte de los servidores públicos (abogados de planta de la DT) a que están obligados, so pena de las acciones disciplinarias a que haya lugar.</t>
  </si>
  <si>
    <t>Reporte semestral de verificación</t>
  </si>
  <si>
    <t>Disciplinario y Fiscal</t>
  </si>
  <si>
    <t xml:space="preserve">14 05 004   </t>
  </si>
  <si>
    <t xml:space="preserve">Lo identificado por deficiencias en la planeación y ejecución del contrato y en la aplicación de los controles, por lo cual hay un posible alcance fiscal y disciplinario, ya que presuntamente se contraviene lo estipulado en el artículo 209 de la CN; artículo 3 de la Ley 489 de 1998 (Principios de Economía, Eficiencia y Eficacia);  los artículos 3,  4 y 26 de la Ley 80 de 1993; Artículo 82 y 83 de la Ley 1474 de 2011 en concordancia con el artículo 3 de la Ley 610 de 2000. </t>
  </si>
  <si>
    <t>Elaborar e implementar una bitácora para la estructuración de proyectos de la Subdirección de la Red Nacional de Carreteras.</t>
  </si>
  <si>
    <t>Elaboración y aprobación de la bitácora  para la estructuración de proyectos de la Subdirección de la Red Nacional de Carreteras (la cuál reposará dentro del expediente documental.), para su cumplimiento a partir de la socialización.</t>
  </si>
  <si>
    <t>Bitácora elaborada, aprobada y socializada  para la estructuración de proyectos de la Subdirección de la Red Nacional de Carreteras.</t>
  </si>
  <si>
    <t xml:space="preserve">Lo anterior por deficiencias en la aplicación de controles, o lentitud en aplicar correctivos a la falla presentada, lo cual genera y acelera el asentamiento, por lo tanto, se podría comprometer la estructura y riesgo de colapso de toda la banca  en el ancho descrito.  </t>
  </si>
  <si>
    <t>Adelantar inspección al sitio para evaluar el estado actual y posibles causas, con el propósito de establecer las acciones a seguir.</t>
  </si>
  <si>
    <t>Realizar visita de inspección y documentar mediante informe.</t>
  </si>
  <si>
    <t xml:space="preserve">SRN </t>
  </si>
  <si>
    <t>Las situaciones identificadas por deficiencias tanto en la planificación, como en el proceso constructivo, por insuficiencia  en la aplicación de controles efectivos, que podrían generar  mayores costos en el proyecto y  riesgos: de aumento de los indicadores de accidentalidad  por  incremento en el IRI, de  aceleración en el deterioro general del sector, pudiéndose propagar a las áreas aledañas tanto a los parches como a los sitios ya intervenidos con la estructura de concreto asfáltico.</t>
  </si>
  <si>
    <t xml:space="preserve">1. Se crearan protocolos de avance técnicos de  obra, que garanticen que las especificaciones  técnicas y diseños de obras, cumplen con la establecido. en garantía de las obras que se reciben. 
</t>
  </si>
  <si>
    <t>1. Fortalecer la supervisión mediante un protocolo inmerso en el manual de contratación ejerciendo mas control sobre la garantía de la interventoría.</t>
  </si>
  <si>
    <t xml:space="preserve">1. protocolo técnico de avance creado
</t>
  </si>
  <si>
    <t xml:space="preserve">2. Realizar auditorías de seguimiento técnico en obra, en garantía de verificar la calidad de las obras que se están ejecutando  la fecha de inicio del presente plan de mejoramiento, como medida de control preventiva.
</t>
  </si>
  <si>
    <t xml:space="preserve">
2. Realizar auditorías de seguimiento técnico en obra, en garantía de verificar la calidad de las obras que se están ejecutando.
</t>
  </si>
  <si>
    <t xml:space="preserve">
2. informes de auditoria de avance técnico de las obras en ejecución.
</t>
  </si>
  <si>
    <t xml:space="preserve">
3. Se requerirá a la interventoría y al contratista para efectuar las respectivas correcciones, los defectos y deficiencias constructivos detectados por la contraloría. </t>
  </si>
  <si>
    <t xml:space="preserve">
3. Informe técnico  de la interventoría con registro fotográfico que demuestre la corrección al problema evidenciado. </t>
  </si>
  <si>
    <t>Lo identificado por deficiencias en el desarrollo del contrato y en la aplicación de los controles, con lo cual presuntamente se incumplió lo previsto en el artículo 209 de la CN; artículo 3 de la Ley 489 de 1998 (Principios de Economía, Eficiencia y Eficacia); numerales 8 y 9 del Artículo 4 y numeral 1 del Artículo 26 de la Ley 80 de 1993 y Artículos 83 y 84 de la Ley 1474 de 2011 en concordancia con el artículo 3 de la Ley 610 de 2000. Por tanto, el hallazgo tiene presunta incidencia fiscal y disciplinaria.</t>
  </si>
  <si>
    <t>Lo identificado por deficiencias en el desarrollo del contrato y en la aplicación de los controles, con lo cual presuntamente se incumplió lo previsto en el artículo 209 de la CN; artículo 3 de la Ley 489 de 1998 (Principios de Economía, Eficiencia y Eficacia); los numerales 1, 4 y 9 del Artículo 4 y en el numeral 1 del Artículo 26 de la Ley 80 de 1993 y Artículos 83 y 84 de la Ley 1474 de 2011 en concordancia con el artículo 3 de la Ley 610 de 2000. Por tanto, el hallazgo tiene presunta incidencia fiscal y disciplinaria.</t>
  </si>
  <si>
    <t>Lo identificado por deficiencias en la planeación y ejecución del contrato y en la aplicación de los controles, por lo cual el presente hallazgo tiene presunto alcance disciplinario, ya que se contraviene lo estipulado en el artículo 209 de la CN; artículo 3 de la Ley 489 de 1998 (Principios de Economía, Eficiencia y Eficacia); numerales 3 y 9 del Artículo 4 de la Ley 80 de 1993; Artículo 82 de la Ley 1474 de 2011 en concordancia con el artículo 3 de la Ley 610 de 2000.</t>
  </si>
  <si>
    <t xml:space="preserve">
1, Desligar el tema contractivo del tema operativo mediante la suscripción de contratos exclusivamente para operación vigilancia y mantenimiento de los túneles, lo cual se incorporará en el anexo técnico para futuros contratos.</t>
  </si>
  <si>
    <t>Anexo técnico ajustado</t>
  </si>
  <si>
    <t>Lo identificado por debilidades en la planificación contractual con lo cual presuntamente se inobservó lo establecido en el Artículo 3 y en los numerales 1 y 2 del Artículo 26 de la Ley 80 de 1993 . El presente hallazgo tiene presunta incidencia disciplinaria.</t>
  </si>
  <si>
    <t xml:space="preserve"> 
1 Anteproyecto etapa 2 y final, estructurado.
</t>
  </si>
  <si>
    <t>De la información referida se establece que desde mayo de 2018 no se ejecutaron más actividades de obra por parte del Contratista, a pesar de existir los recursos financieros disponibles del contrato para garantizar su pago (…)</t>
  </si>
  <si>
    <t>Incorporar en el anteproyecto de presupuesto la necesidad de los recursos para la culminación de las obras.</t>
  </si>
  <si>
    <t>Realizar las gestiones para la solicitud de recursos dentro del anteproyecto de presupuesto para la culminación de las obras.</t>
  </si>
  <si>
    <t>Anteproyecto de presupuesto con la incorporación del proyecto para terminación de las obras</t>
  </si>
  <si>
    <t>(…) falta de mantenimiento oportuno por parte del contratista y la aplicación de controles por parte de la interventoría, con lo cual podrían generar daños mayores y reprocesos que originan demoras en la terminación de las obras y dificultades en la operación.</t>
  </si>
  <si>
    <t>Situación por debilidades en el mantenimiento oportuno por parte del Contratista a las obras que han sido ejecutadas, así como en el mantenimiento de la vía, con lo cual se genera riesgo  de daños mayores o deterioro prematuro después del recibo final de las obras.</t>
  </si>
  <si>
    <t xml:space="preserve">
3. Acta de mesa de trabajo
</t>
  </si>
  <si>
    <t>1</t>
  </si>
  <si>
    <t>Debilidades en la señalización de los frentes de obra y reparación oportuna a las obras, deficiencias en la aplicación de controles, con lo cual no se garantiza una normal visualización y orientación al tráfico de la zona, además de que se puede conllevar al deterioro prematuro de las obras ejecutadas, demoras en la terminación y dificultades en la operación vehicular.</t>
  </si>
  <si>
    <t xml:space="preserve">Reparar los defectos constructivos y arreglar la señalización informada por  la Contraloría  por parte del contratista bajo la supervisión de la interventoría </t>
  </si>
  <si>
    <t>informe de la interventoría con registro fotográfico del recibo a satisfacción de los arreglos observados por la Contraloría indicando PRS.</t>
  </si>
  <si>
    <t>Deficiencias en la ejecución, seguimiento y control, así como la falta de mantenimiento y reparación oportuna orientada a proteger la estructura de pavimento y obras de drenaje construidas, con lo cual se genera posible afectación en la estabilidad de las obras ejecutadas y de los recursos invertidos, así como respecto de la seguridad y operación del tramo intervenido.</t>
  </si>
  <si>
    <t xml:space="preserve">2. Requerir al interventor y contratista con copia a la aseguradora para que se repararen los defectos constructivos detectados tanto por la Contraloría a, como por la auditoria de control posventa bajo la supervisión de la interventoría y documentar las reparaciones mediante informe con registro fotográfico.
</t>
  </si>
  <si>
    <t xml:space="preserve">
2, Requerimiento a interventoría y contratista para hacer efectiva la póliza de cumplimiento y estabilidad de obra y documentar las reparaciones mediante informe con registro fotográfico.
</t>
  </si>
  <si>
    <t>(…) deficiencias en los procesos de control realizados por parte del contratista de obra y la interventoría de la misma.</t>
  </si>
  <si>
    <t>El CONSORCIO INTEGRAL MAB-ZAÑARTU, firma interventora, presentará un informe con fotografías y ensayos de laboratorio que evidencien el cumplimiento de la norma NSR-10, sobre el estado actual de los trabajos y las acciones realizadas.</t>
  </si>
  <si>
    <t xml:space="preserve">Las situaciones expuestas se generaron por la deficiente calidad de los trabajos realizados por parte del contratista que venía ejecutando el Contrato 3460 de 2008, en todos los frentes de trabajo (túnel principal, túneles corto y cielo abierto) (…)
(...) presunto incumplimiento de acuerdo a lo establecido en el Contrato 3460 de 2008 y su respectivo contrato de interventoría (...) </t>
  </si>
  <si>
    <t>Efectuar el acompañamiento técnico a la Oficina Asesora Jurídica, para el seguimiento al proceso arbitral No. 4980.</t>
  </si>
  <si>
    <t>Adelantar seguimiento en tiempo real para verificar el avance de las obras de los contratos en ejecución para la terminación del proyecto Cruce de la Cordillera Central, que permita advertir alertas ante posibles incumplimientos y deficiencias en los procesos constructivos.</t>
  </si>
  <si>
    <t>Realizar visitas de seguimiento en tiempo real para verificar el avance de las obras de los contratos en ejecución para la terminación del proyecto Cruce de la Cordillera Central, que permita advertir alertas ante posibles incumplimientos y deficiencias en los procesos constructivos.</t>
  </si>
  <si>
    <t>Actas de comité</t>
  </si>
  <si>
    <t>Lo expuesto tiene presunta incidencia disciplinaria por inobservancia de lo previsto en el Contrato 3460 de 2008 y su respectivo Contrato de interventoría; numeral 8 del artículo 26 de la ley 80 de 1993; Artículos 83 y 84 de la Ley 1474 de 2011 y numeral 9 del capítulo 8.3 del Manual de Interventoría del INVÍAS.</t>
  </si>
  <si>
    <t xml:space="preserve">
El INVIAS no tuvo en cuenta en el proceso de planeación del Contrato 806 de 2017, una cuantificación detallada y precisa de las actividades y costos reales de los faltantes del proyecto, lo que conllevó a una serie de ajustes y modificaciones al alcance del mismo, por debilidades en el proceso de estructuración contractual (...)</t>
  </si>
  <si>
    <t>Elaborar y formalizar un documento guía para la planeación y estructuración de proyectos estratégicos.</t>
  </si>
  <si>
    <t>Documentación de la guía "Planeación y estructuración de proyectos estratégicos."</t>
  </si>
  <si>
    <t>Guía "Planeación y estructuración de proyectos estratégicos."</t>
  </si>
  <si>
    <t>Deficiencias en la coordinación institucional entre entidades para la definición de la solución del sitio crítico conocido como Quebrada Blanca (PR 93+000 al PR 93+200). Incumplimiento de obligaciones contraídas en el convenio interadministrativo por parte de las entidades intervinientes.</t>
  </si>
  <si>
    <t xml:space="preserve">Estructurar una guía para la coordinación interinstitucional, a manera de herramienta  metodológica, de manera que se establezcan claramente las  competencias y responsabilidades de los intervinientes en los convenios a suscribir </t>
  </si>
  <si>
    <t xml:space="preserve">Guía Metodológica de Cooperación </t>
  </si>
  <si>
    <t>Una (1) Guía Metodológica</t>
  </si>
  <si>
    <t>La situación expuesta evidencia deficiencias en los procesos de planeación de la gestión predial del proyecto, que no fue correctamente dimensionada ni por el Ente Nacional ni por el Ente Territorial, dando lugar a esta situación de indefinición que de no solucionarse puede afectar el alcance del proyecto contratado mediante el Contrato de Obra 1200 de 2016 (se podría llegar a tener un corredor inoperativo que no conecte los puntos de llegada y destino), lo cual constituye una presunta falta disciplinaria al no cumplirse lo establecido en el Artículo 209 de la CN (Principio de Economía); Artículo 3 Ley 489 de 1998 (Principios de Eficiencia, Economía y Responsabilidad) y los numerales 1 y 3 del artículo 26 de la Ley 80 de 1993.</t>
  </si>
  <si>
    <t xml:space="preserve">
1. Mesa de trabajo con INVIAS, Municipio de Ciénaga
</t>
  </si>
  <si>
    <t xml:space="preserve">
1 . Acta de mesa de trabajo 
</t>
  </si>
  <si>
    <t>(…) se debe a las deficiencias en planeación que presenta el proyecto, al partir de supuestos que no se iban a realizar (…).</t>
  </si>
  <si>
    <t xml:space="preserve">
1. Acta de Mesa de trabajo </t>
  </si>
  <si>
    <t>Lo identificado por eficiencias en la gerencia integral de proyectos, al no optimizar los recursos del proyecto de manera eficiente, incrementando los costos del mismo y permitiendo su extensión en el tiempo, sin conminar de manera oportuna y eficaz al contratista. El financiador del proyecto no se proveyó de las herramientas legales necesarias para ejercer un control eficaz sobre sus recursos, gerenciados por un tercero, con lo cual se genera ....</t>
  </si>
  <si>
    <t>Realizar seguimiento periódico a la ejecución del convenio y documentar mediante informes trimestrales.</t>
  </si>
  <si>
    <t>Efectuar seguimiento semestral a la ejecución del convenio y documentar mediante informes trimestrales.</t>
  </si>
  <si>
    <t>(…) existe un nivel de incertidumbre en todas las mediciones realizadas en las distintas campañas (…)</t>
  </si>
  <si>
    <t>Elaborar e implementar una bitácora para la estructuración de proyectos de la Subdirección Marítima y Fluvial.</t>
  </si>
  <si>
    <t>Elaboración y aprobación de la bitácora  para la estructuración de proyectos de la Subdirección Marítima y Fluvial (la cuál reposará dentro del expediente documental.), para su cumplimiento a partir de la socialización.</t>
  </si>
  <si>
    <t>Bitácora elaborada, aprobada y socializada  para la estructuración de proyectos de la Subdirección Marítima y Fluvial.</t>
  </si>
  <si>
    <t>(…) debido a falta de aplicación efectiva de los controles por parte de las diferentes instancias, lo que genera incertidumbre sobre el impacto ambiental que pudo haber generado el desarrollo del citado proyecto, riesgo de afectación de los bienes de protección hídrico y edáfico y ausencia de información para la gestión oportuna.</t>
  </si>
  <si>
    <t>Identificar  el Riesgo para el cumplimiento de las obligaciones contenidas en  Licencias Ambientales</t>
  </si>
  <si>
    <t>Matriz de Riesgo actualizada</t>
  </si>
  <si>
    <t>SMF-SMA</t>
  </si>
  <si>
    <r>
      <rPr>
        <b/>
        <sz val="8"/>
        <color theme="1"/>
        <rFont val="Arial"/>
        <family val="2"/>
      </rPr>
      <t>Actividad  2</t>
    </r>
    <r>
      <rPr>
        <sz val="8"/>
        <color theme="1"/>
        <rFont val="Arial"/>
        <family val="2"/>
      </rPr>
      <t>: Socialización   para la implementación de  la  matriz de riesgos actualizada  a la Subdirección de Medio Ambiente y Gestión Socia l, la Subdirección Marítima y Fluvial y la Dirección Técnica .</t>
    </r>
  </si>
  <si>
    <t>Actas de Socialización</t>
  </si>
  <si>
    <t>Establecer la Guía Metodológica para la estimación del valor de deterioro de los bienes de uso público en el INVIAS y su registro en los estados financieros</t>
  </si>
  <si>
    <t xml:space="preserve">
2. Se requerirá a la interventoría y al contratista para  que efectúen las respectivas correcciones y deficiencias constructivos resultantes de los hallazgos de contraloría y la auditoria técnica posventa efectuada por el INVIAS. 
</t>
  </si>
  <si>
    <t xml:space="preserve">
1. llevar  a cabo mesa de trabajo con  El Alcalde de Ciénaga, con el fin de definir las acciones que tanto  el municipio, como el INVIAS en desarrollo del convenio 1123 de 2016  y cumplimiento de la resolución ANLA x459 del 25 de abril de 2017  efectuará, en pro de avanzar con la construcción del sector urbano en el contrato de obra 1200 de 2016.  
</t>
  </si>
  <si>
    <t xml:space="preserve">
1, Se llevará  a cabo mesa de trabajo con la gobernación de Magdalena, el municipio de Ciénaga y el INVIAS, con el fin de gestionar con la gobernación que se ejecute  el tramo conector en el sitio Ye de ciénaga con la variante hoy en ejecución INVIAS, dado que este tramo conector no hace parte del alcance y la licencia ambiental del proyecto del INVIAS, y si en cambio la gobernación ha gestionado el prediseño con la concesión que ellos tienen para el sector Barranquilla - Ye de Ciénaga.
  </t>
  </si>
  <si>
    <t xml:space="preserve">
1. Mesa de trabajo INVIAS, Gobernación de Magdalena, y municipio de Ciénaga.
</t>
  </si>
  <si>
    <r>
      <rPr>
        <b/>
        <sz val="8"/>
        <color theme="1"/>
        <rFont val="Arial"/>
        <family val="2"/>
      </rPr>
      <t>Actividad 1:</t>
    </r>
    <r>
      <rPr>
        <sz val="8"/>
        <color theme="1"/>
        <rFont val="Arial"/>
        <family val="2"/>
      </rPr>
      <t xml:space="preserve"> Realizar mesa de trabajo entre la Subdirección de Medio Ambiente y Gestión Social, la Subdirección Marítima y Fluvial y la Dirección Técnica del INVIAS, con el fin de identificar y validar por la Dirección Técnica los riesgos para el cumplimiento de las obligaciones contenidas en las Licencias o Permisos Ambientales y   comunicar a la Oficina de Planeación el resultado de la mesa de trabajo de identificación de riesgos y la validación, con el fin de que se actualice la matriz de riesgos de la entidad.                                                                                                                                           </t>
    </r>
  </si>
  <si>
    <t>N° de Actividades</t>
  </si>
  <si>
    <t>N° de Hallazgos</t>
  </si>
  <si>
    <t xml:space="preserve">12. Descripción del hallazgo </t>
  </si>
  <si>
    <t>28. Actividades / Unidad de medida</t>
  </si>
  <si>
    <t>31. Actividades / Cantidades Unidad de Medida</t>
  </si>
  <si>
    <t>32. Actividades / Fecha inicio</t>
  </si>
  <si>
    <t>36. Actividades / Fecha terminación</t>
  </si>
  <si>
    <t>40. Actividades / Plazo en semanas</t>
  </si>
  <si>
    <t>AUDITORIA FINANCIERA 2018 - AF18</t>
  </si>
  <si>
    <t>SF- DTEC- DO</t>
  </si>
  <si>
    <t>SF-SRT-DTEC-GC-SMA</t>
  </si>
  <si>
    <t>SF-DTEC-DO</t>
  </si>
  <si>
    <t>DO-SF-DTEC</t>
  </si>
  <si>
    <t>SF-DTEC</t>
  </si>
  <si>
    <t>OAP-DG-DO-DTEC-SF</t>
  </si>
  <si>
    <t>OAP-DO-DTEC</t>
  </si>
  <si>
    <t>DO-DTEC-OAP</t>
  </si>
  <si>
    <t>DTEC-GGP</t>
  </si>
  <si>
    <t>DTEC-DO-GGP</t>
  </si>
  <si>
    <t>Disciplinario y Penal</t>
  </si>
  <si>
    <t>Disciplinario, Penal y Fiscal</t>
  </si>
  <si>
    <t xml:space="preserve">22 02 004   </t>
  </si>
  <si>
    <t xml:space="preserve">Como se evidenció en las distintas comunicaciones realizadas por la Corporación Autónoma Regional del Quindío — CRQ, frente a los posibles incumplimientos en la disposición de materiales; INVIAS, no fue eficiente en el manejo ambiental del proyecto y omitió sus funciones en el cumplimiento ambiental y seguimiento de las obras del proyecto.
</t>
  </si>
  <si>
    <t>La unidad ejecutora remitirá a la SMA los reportes mensuales.</t>
  </si>
  <si>
    <t>Reporte Mensual</t>
  </si>
  <si>
    <t>Falencias en los mecanismos de control interno del INVIAS que no permiten advertir frente a el reconocimiento y pago de ítems contratados, que son responsabilidad de otros acuerdos contractuales.
La ineficacia en la planeación por parte de INVIAS del Contrato No. 1883 de 2014, no permite advertir, las obligaciones contractuales del contratista UTSC como titular del permiso de vertimientos otorgado mediante Resolución CRQ No. 1633 de 2011.</t>
  </si>
  <si>
    <t>Mecanismos de control interno por parte de INVIAS que no permiten advertir sobre la necesidad del traspaso de la titularidad de permisos ambientales, además de no ponderar los efectos fiscales de asumir la titularidad de las obligaciones ambientales que se desprenden, máxime en permisos ambientales que, presuntamente, no se requieren para seguir adelante con el proyecto.</t>
  </si>
  <si>
    <t>Identificar el o los Riesgos relacionados con el cumplimiento de las obligaciones contenidas en los Permisos, Concesiones y Autorizaciones Ambientales</t>
  </si>
  <si>
    <t xml:space="preserve">Actividad 1: Realizar mesa de trabajo entre la Subdirección de Medio Ambiente y Gestión Social y el Grupo Gerencia de Proyectos Estratégicos,  con el fin de identificar y validar por parte de la Dirección Técnica el o los riesgos relacionados  con el cumplimiento de las obligaciones contenidas en los Permisos, Concesiones y Autorizaciones Ambientales, y  comunicar a la Oficina de Planeación el resultado de la mesa de trabajo, con el fin de que se actualice la Matriz de Riesgos de la entidad.                                                                                                                                           </t>
  </si>
  <si>
    <t>Actividad  2: Socialización   para la implementación de  la  Matriz de Riesgos actualizada  a la Subdirección de Medio Ambiente y Gestión Socia, el Grupo Gerencia de Proyectos Estratégicos y la Dirección Técnica .</t>
  </si>
  <si>
    <t>Acta de Socialización</t>
  </si>
  <si>
    <t>H12ACTL. D12.F3. Cumplimiento compensaciones ambientales.
Dado que en el contrato 806 de 2017 fueron contempladas las obligaciones incumplidas por la Unión Temporal Segundo Centenario — UTSC, y los permisos ambientales (incluidas las obligaciones) fueron asumidos en su titularidad por el Instituto Nacional de Vías — INVIAS; La CGR considera, que el presupuesto de pendientes ambientales - anexo 4, incluido en dicho contrato, generó un presunto detrimento patrimonial por valor de $59.654.779.568, representados en obligaciones ambientales de permisos aprovechados por un particular que fueron asumidas por el estado.
Actividad 1.</t>
  </si>
  <si>
    <t>Deficiente seguimiento por parte de INVIAS, frente al cumplimiento de las obligaciones ambientales asumidas por el contratista Unión Temporal Segundo Centenario — UTSC en el proyecto. Adicionalmente, la CGR considera que INVIAS no realizó un estudio adecuado del estado de los permisos, obligaciones y la necesidad de continuación de los mismos y de arrogarse la titularidad; en especial los permisos de aprovechamiento forestal, sustracción de reserva y levantamiento de veda, dado que los derechos de dichos permisos ya habían sido utilizados y solo quedaban obligaciones de los mismos.</t>
  </si>
  <si>
    <t>Actualización de la plantilla del apéndice ambiental para contratos de obra para proyectos licenciados,  en lo concerniente a las medidas compensatorias  derivadas  de licencias, permisos, concesiones  y autorizaciones ambientales.</t>
  </si>
  <si>
    <t xml:space="preserve">Actividad 1: Realizar mesa de trabajo en la Subdirección de Medio Ambiente y Gestión Social, con el fin de actualizar la plantilla del apéndice ambiental para contratos de obra para proyectos licenciados,  en lo concerniente a las medidas compensatorias  derivadas  de licencias, permisos, concesiones  y autorizaciones ambientales,  y  validar por parte de  la Dirección Técnica. </t>
  </si>
  <si>
    <t>Plantilla del apéndice ambiental actualizada</t>
  </si>
  <si>
    <t>H12ACTL. D12.F3. Cumplimiento compensaciones ambientales.
Dado que en el contrato 806 de 2017 fueron contempladas las obligaciones incumplidas por la Unión Temporal Segundo Centenario — UTSC, y los permisos ambientales (incluidas las obligaciones) fueron asumidos en su titularidad por el Instituto Nacional de Vías — INVIAS; La CGR considera, que el presupuesto de pendientes ambientales - anexo 4, incluido en dicho contrato, generó un presunto detrimento patrimonial por valor de $59.654.779.568, representados en obligaciones ambientales de permisos aprovechados por un particular que fueron asumidas por el estado.
Actividad 2.</t>
  </si>
  <si>
    <t xml:space="preserve">Actividad  2: Socialización  para la implementación de la actualización de  la plantilla del apéndice ambiental para contratos de obra para proyectos licenciados,  en lo concerniente a las medidas compensatorias  derivadas  de licencias, permisos, concesiones  y autorizaciones ambientales, a la Subdirección de Medio Ambiente. </t>
  </si>
  <si>
    <t>Las situaciones presentadas tiene origen en la falta de seguimiento y control interno, por parte de la interventoría y supervisión ambiental del proyecto, sumado a la falta de compromiso ambiental y de responsabilidad ambiental empresarial por parte tanto del contratista encargado del proyecto de construcción de la "Nueva vía Ibagué- Armenia - Túnel de la Línea", como por parte del Instituto Nacional de Vías – INVIAS.</t>
  </si>
  <si>
    <t xml:space="preserve">Identificar el o los Riesgos  relacionados  con el Procedimiento Sancionatorio Ambiental realizado por parte de las Autoridades Ambientales.  </t>
  </si>
  <si>
    <t xml:space="preserve">Actividad 1: Realizar mesa de trabajo entre la Subdirección de Medio Ambiente y Gestión Social, el Grupo Gerencia de Proyectos Estratégicos  y la Oficina  Asesora Jurídica,  con el fin de identificar y validar por parte de  la Dirección Técnica el o los riesgos relacionados  con el Procedimiento Sancionatorio Ambiental realizado por parte de las Autoridades Ambientales, y  comunicar a la Oficina de Planeación el resultado de la mesa de trabajo, con el fin de que se actualice la Matriz de Riesgos de la entidad.                                                                                                                                                                                                                                                                   </t>
  </si>
  <si>
    <t>Acuerdo de Servicio con la Subdirección Administrativa.</t>
  </si>
  <si>
    <t>GPE-SMA</t>
  </si>
  <si>
    <t>GPE-SMA-OAJ</t>
  </si>
  <si>
    <t>H15ACTL. D14.F4. Pago de sanciones por manejo ambiental del proyecto.
En consecuencia, se puede colegirse que el daño, entendido como la lesión al patrimonio público, representando en el menoscabo patrimonial, del cual se deriva la obligación de resarcirlo, se traduce en la gestión fiscal antieconómica, ineficaz, ineficiente, una gestión que no consulta el cumplimiento de los cometidos estatales. (...)
Como consecuencia de los hechos presentados se generó un presunto daño patrimonial por valor de CIENTO OCHENTA Y CUATRO MILLONES SEISCIENTOS VEINTIÚN MIL CIEN PESOS MCTE ($ 184.621.100), pues las deficiencias en el seguimiento de las obligaciones ambientales a cargo de INVIAS, generaron la imposición de la multa por parte de la Autoridad Ambiental.
Actividad 1.</t>
  </si>
  <si>
    <t>H15ACTL. D14.F4. Pago de sanciones por manejo ambiental del proyecto.
En consecuencia, se puede colegirse que el daño, entendido como la lesión al patrimonio público, representando en el menoscabo patrimonial, del cual se deriva la obligación de resarcirlo, se traduce en la gestión fiscal antieconómica, ineficaz, ineficiente, una gestión que no consulta el cumplimiento de los cometidos estatales. (...)
Como consecuencia de los hechos presentados se generó un presunto daño patrimonial por valor de CIENTO OCHENTA Y CUATRO MILLONES SEISCIENTOS VEINTIÚN MIL CIEN PESOS MCTE ($ 184.621.100), pues las deficiencias en el seguimiento de las obligaciones ambientales a cargo de INVIAS, generaron la imposición de la multa por parte de la Autoridad Ambiental.
Actividad 2.</t>
  </si>
  <si>
    <t xml:space="preserve">H5ACTL. D5.F2. Pago de la tarifa de seguimiento.
La CGR, en la revisión de los expedientes evidenció que a pesar de no haberse construido las obras autorizadas en el permiso de ocupación de cauce, con expediente No. 14491 y Resolución Cortolima No. 286 del 19 de enero de 2012, CORTOLIMA cobró la obligación de pago por concepto de seguimiento al INVIAS de las vigencias 2016, 2017 y 2018.
Se conceptúa que la gestión fiscal adelantada por el INVIAS en cuanto a solicitar la titularidad de un permiso de ocupación de cauce que no ejecutó las obras autorizadas y que presuntamente no se va a utilizar, dado el trazado y diseño actual del proyecto; representa un menoscabo en el patrimonio del estado tasado en $10.858.235, producto del valor de los seguimientos cobrados por CORTOLIMA de las vigencias 2016, 2017 y 2018 (Ver tabla. No. 01), el cual es una obligación derivada de la titularidad de ese permiso.
(...) No obstante, los hechos señalados tienen que ver con el pago de obligaciones ambientales por tarifa de seguimiento ambiental a un permiso de ocupación de cauce que a la fecha no ha desarrollado las obras para las que fue gestionado y que presuntamente no se construirán, a saber "la construcción de box culvert de sección 1,0 m x 1,0 m, para un caudal de transporte de 0,94m3/s;(...)", en la Quebrada Balconcitos.
Actividad 2.
</t>
  </si>
  <si>
    <t xml:space="preserve">H5ACTL. D5.F2. Pago de la tarifa de seguimiento.
La CGR, en la revisión de los expedientes evidenció que a pesar de no haberse construido las obras autorizadas en el permiso de ocupación de cauce, con expediente No. 14491 y Resolución Cortolima No. 286 del 19 de enero de 2012, CORTOLIMA cobró la obligación de pago por concepto de seguimiento al INVIAS de las vigencias 2016, 2017 y 2018.
Se conceptúa que la gestión fiscal adelantada por el INVIAS en cuanto a solicitar la titularidad de un permiso de ocupación de cauce que no ejecutó las obras autorizadas y que presuntamente no se va a utilizar, dado el trazado y diseño actual del proyecto; representa un menoscabo en el patrimonio del estado tasado en $10.858.235, producto del valor de los seguimientos cobrados por CORTOLIMA de las vigencias 2016, 2017 y 2018 (Ver tabla. No. 01), el cual es una obligación derivada de la titularidad de ese permiso.
(...) No obstante, los hechos señalados tienen que ver con el pago de obligaciones ambientales por tarifa de seguimiento ambiental a un permiso de ocupación de cauce que a la fecha no ha desarrollado las obras para las que fue gestionado y que presuntamente no se construirán, a saber "la construcción de box culvert de sección 1,0 m x 1,0 m, para un caudal de transporte de 0,94m3/s;(...)", en la Quebrada Balconcitos.
Actividad 1.
</t>
  </si>
  <si>
    <t>H2ACTL. D2. P2. Conformación y estabilidad en zonas de disposición de sobrantes ZODMES - ANLA - INVIAS.
Como se evidencia por la CGR en visita realizada los días del 11 al 15 de marzo en el departamento del Quindío y del 22 al 26 de abril de 2019 en el departamento del Tolima y se registra (...) que no se han tomado las medidas eficaces, en cuanto a las estructuras exigidas en LA y que las fallas y movimientos en masa, afectan las zonas de depósito así como las zonas aledañas.
Así mismo, es relevante precisar que en la construcción del proyecto cruce de la cordillera central Túnel de la Línea, contempla obras (la nueva calzada, túneles, puentes, viaductos) en donde se han generado volúmenes superiores a los autorizados en la Licencia Ambiental y se continúa depositando en las zonas de disposición agravando aún más la situación.
(...) Es así, que en la visita de la CGR en los días del 11 al 15/03/2019 y del 22 al 26 de abril de 2019, se observó cómo éstas obras posteriores no funcionaron, pues no mejoraron las condiciones de la zona de los depósito, como se observa en el registro fotográfico de la presente observación estas zonas se encuentran falladas.</t>
  </si>
  <si>
    <t>ACTL2018</t>
  </si>
  <si>
    <t>H31AF18. Intereses moratorios fallos judiciales.  Administrativo con presunta incidencia fiscal y disciplinaria.
El INVIAS en la vigencia 2018 pagó 105 fallos condenatorios, por $46.462.7 millones, por los cuales reconoció  y pagó  intereses moratorios  por  $9.945.2 millones  ,  correspondientes a los causados por fuera del término legal de 10 meses posteriores a su ejecutoria (Ley 1437 de 2011, artículos 192,195 y 308). 
Con lo identificado, además, presuntamente se contraviene el artículo 209 de la Constitución Política de Colombia (Principios Eficacia, Economía) y el artículo 3 de la Ley 489 de 1998 (Principios de Eficacia, Economía, Eficiencia). Por tanto, podría configurarse un presunto  daño patrimonial al Estado   en cuantía de $9.945.2 millones.
Acción 1.</t>
  </si>
  <si>
    <t xml:space="preserve">La unidad ejecutora solicitará  a la interventoría  un reporte mensual  de los volúmenes de materiales sobrantes programados (proyectados) y ejecutados (generados y dispuestos en ZODMES),  así como la actualización de volúmenes por contingencias, constatando los volúmenes dispuestos y autorizados por el licenciamiento ambiental. </t>
  </si>
  <si>
    <t xml:space="preserve">Elaborar y formalizar un informe acerca de las obligaciones ambientales del contrato, como experiencia hacia otros contratos. </t>
  </si>
  <si>
    <t xml:space="preserve">Documentación de informe sobre obligaciones ambientales del contrato. </t>
  </si>
  <si>
    <t xml:space="preserve"> Informe sobre obligaciones ambientales del contrato.</t>
  </si>
  <si>
    <t>Identificar el o los Riesgos relacionados con el cumplimiento de las obligaciones contenidas en los Permisos, Concesiones y Autorizaciones Ambientales.</t>
  </si>
  <si>
    <t>Matriz de riesgos actualizada</t>
  </si>
  <si>
    <t>Actividad  2: Socialización   para la implementación de  la  Matriz de Riesgos actualizada  a la Subdirección de Medio Ambiente y Gestión Social,  el Grupo Gerencia de Proyectos Estratégicos  y la Oficina  Asesora Jurídica.</t>
  </si>
  <si>
    <t xml:space="preserve">H6R15. Planeación Contrato Plan Boyacá – Metas Físicas.
A marzo de 2016, se evidenciaron retrasos en todos los frentes de obra y reducción del alcance físico de las obras.
</t>
  </si>
  <si>
    <t>AUDITORIA DE CUMPLIMIENTO TÚNEL DE LA LÍNEA 2018 - ACTL</t>
  </si>
  <si>
    <t xml:space="preserve">1. Realizar conciliación de los bienes inmuebles entre la subdirección administrativa y la subdirección financiera para determinar los valores reales que deben quedar reconocidos.
2. Con base en la conciliación hacer los ajustes pertinentes tanto en la subdirección administrativa como en la subdirección financiera para que en ambas se maneje la misma información en número de predios y en valor.
3. En caso de tener diferencias que estén en proceso de conciliación dejarlas documentadas en las revelaciones respectivas.  </t>
  </si>
  <si>
    <t xml:space="preserve">Informe trimestral (938 predios) que evidencie el numero de predios conciliados. </t>
  </si>
  <si>
    <t>H3AF17. Incertidumbre en Propiedades, Planta y Equipo – Entidades Liquidadas. 
Al cruzar el auxiliar contable de los bienes inmuebles fiscales, contra las actas de  transferencia a 31 de diciembre de 2017, se tomó muestra selectiva de 397 inmuebles de los cuales se determinó que 220 no se encuentran registrados en la contabilidad de INVÍAS. Lo que genera una incertidumbre en cuantía indeterminada en las cuentas “Propiedades Planta y Equipo -1605 Terrenos -1640 Edificaciones y la cuenta 3208 Patrimonio Institucional – Capital Fiscal.</t>
  </si>
  <si>
    <t>1. Revisar los documentos de entrega de bienes por parte de las entidades liquidadas como actas, escrituras públicas, entre otros, para determinar cuales bienes están actualmente en control del Instituto y cuales fueron trasladados a otras entidades. 
2. Determinar, según esa información cuales corresponden a bienes de uso público y bienes fiscales. 
3. De la gestión de conciliación, establecer las diferencias que están en proceso de depuración y presentarlas en las revelaciones.   
4. Producto de las actividades de revisión de los bienes durante el mes, suscribir las actas de conciliación entre las áreas administrativa y financiera, donde se evidencien las gestiones adelantadas y el plan de acción a seguir. 
5. Respecto de los bienes que aún están en proceso de identificación, generar un proyecto para la depuración de los bienes fiscales  que permitan su saneamiento. 
6. Los bienes que fueron recibidos en calidad de poseedor y de los que hasta ahora no se ha podido obtener el antecedente registral, realizar un proyecto para adelantar las gestiones tendientes a establecer su antecedente registral.</t>
  </si>
  <si>
    <t xml:space="preserve">Informe trimestral (220 predios), que evidencie el numero de predios conciliados. </t>
  </si>
  <si>
    <t>Revisar, depurar y actualizar entre el Grupo de Contabilidad y el Grupo de Bienes Inmuebles y Seguros las bases de bienes inmuebles fiscales para establecer cuáles no están en la contabilidad y las causas para su conciliación.</t>
  </si>
  <si>
    <t>1. Revisar los documentos de entrega de bienes por parte de las entidades liquidadas como actas, escrituras públicas, entre otros, para determinar cuales bienes están actualmente en control del Instituto y cuales fueron trasladados a otras entidades. 
2. Determinar, según esa información cuales corresponden a bienes de uso público y bienes fiscales. 
3. De la gestión de conciliación, establecer las diferencias que están en proceso de depuración, presentarlas en las revelaciones.   
4. Respecto a los bienes que aún están en proceso de identificación, generar un proyecto para la depuración de los bienes fiscales que permitan individualización. 
5. Los bienes que fueron recibidos en posesión y de los que hasta ahora no se ha podido obtener el antecedente registral, realizar un proyecto para adelantar las gestiones tendientes a establecerlo.</t>
  </si>
  <si>
    <t>Elaborar procedimiento con las actividades a desarrollar para la legalización de los anticipos y recursos entregados en Administración</t>
  </si>
  <si>
    <t>Procedimiento de anticipos y recursos entregados en administración</t>
  </si>
  <si>
    <t xml:space="preserve">H96R16. Incertidumbre en derechos de Invías por recursos entregados a Terceros.
A 31 de diciembre de 2016 la Cuenta (14) Deudores con un saldo de $3.504.781 millones representada en: Avances y Anticipos Entregados  por $604.951 millones, Recursos Entregados en Administración  $2.762.149 millones y Depósitos Entregados en Garantía  $88.191 millones, entre otros, presenta incertidumbre material y significativa. 
Acción 1.
</t>
  </si>
  <si>
    <t>Acción 1.
Establecer el procedimiento para la legalización de los anticipos y recursos entregados en administración.</t>
  </si>
  <si>
    <t xml:space="preserve">H96R16. Incertidumbre en derechos de Invías por recursos entregados a Terceros.
A 31 de diciembre de 2016 la Cuenta (14) Deudores con un saldo de $3.504.781 millones representada en: Avances y Anticipos Entregados  por $604.951 millones, Recursos Entregados en Administración  $2.762.149 millones y Depósitos Entregados en Garantía  $88.191 millones, entre otros, presenta incertidumbre material y significativa. 
Acción 2.
</t>
  </si>
  <si>
    <t xml:space="preserve">H96R16. Incertidumbre en derechos de Invías por recursos entregados a Terceros.
A 31 de diciembre de 2016 la Cuenta (14) Deudores con un saldo de $3.504.781 millones representada en: Avances y Anticipos Entregados  por $604.951 millones, Recursos Entregados en Administración  $2.762.149 millones y Depósitos Entregados en Garantía  $88.191 millones, entre otros, presenta incertidumbre material y significativa. 
Acción 3.
</t>
  </si>
  <si>
    <t>Informe trimestral de avance</t>
  </si>
  <si>
    <t>Acción 2.
Identificar, clasificar y/o depurar los Avances y Anticipos.</t>
  </si>
  <si>
    <t>Acción 3.
Identificar, clasificar y/o depurar los Recursos entregados en Administración.</t>
  </si>
  <si>
    <t xml:space="preserve">Hacer la revisión y conciliación de 135 inmuebles observados por la CGR de la información entre la subdirección administrativa y financiera respecto a los predios fiscales en cuanto a cantidad y valor. </t>
  </si>
  <si>
    <t xml:space="preserve">1. Realizar conciliación de los predios bienes inmuebles entre la subdirección administrativa y la subdirección financiera para determinar los valores reales que deben quedar reconocidos.
2. Con base en la conciliación hacer los ajustes pertinentes tanto en la subdirección administrativa como en la subdirección financiera para que en ambas se maneje la misma información en número de predios y en valor.
3. En caso de tener diferencias que estén en proceso de conciliación dejarlas documentadas en las revelaciones respectivas.  </t>
  </si>
  <si>
    <t xml:space="preserve">Reporte trimestral (135 inmuebles ) que evidencia el grado de avance conciliado. </t>
  </si>
  <si>
    <t>Elaborar política de depuración de los BUP</t>
  </si>
  <si>
    <t>Política de depuración de Bienes de Uso Público</t>
  </si>
  <si>
    <t>Acción 1.
Establecer política para la depuración de los BUP en la cual se establezca los mínimos de Información para el reconocimiento de los BUP en los Estados Contables.</t>
  </si>
  <si>
    <t>H71R15. Razonabilidad cuenta Patrimonio Institucional.
Las cuentas (3225) Patrimonio Institucional - Resultado de Ejercicios Anteriores por $8.609.375 millones y (3230) Resultado del Ejercicio por $2.150.737 millones, no reflejan la realidad financiera, económica y social. Oficio OCI 15655 del 11/04/2016 …” los excedentes están representados financieramente en el incremento del valor de los Bienes de Uso Público por cuanto los recursos recibidos de la Nación fueron invertidos en la infraestructura vial del país”.
Acción 1.</t>
  </si>
  <si>
    <t>H71R15. Razonabilidad cuenta Patrimonio Institucional.
Las cuentas (3225) Patrimonio Institucional - Resultado de Ejercicios Anteriores por $8.609.375 millones y (3230) Resultado del Ejercicio por $2.150.737 millones, no reflejan la realidad financiera, económica y social. Oficio OCI 15655 del 11/04/2016 …” los excedentes están representados financieramente en el incremento del valor de los Bienes de Uso Público por cuanto los recursos recibidos de la Nación fueron invertidos en la infraestructura vial del país”.
Acción 2.</t>
  </si>
  <si>
    <t>H71R15. Razonabilidad cuenta Patrimonio Institucional.
Las cuentas (3225) Patrimonio Institucional - Resultado de Ejercicios Anteriores por $8.609.375 millones y (3230) Resultado del Ejercicio por $2.150.737 millones, no reflejan la realidad financiera, económica y social. Oficio OCI 15655 del 11/04/2016 …” los excedentes están representados financieramente en el incremento del valor de los Bienes de Uso Público por cuanto los recursos recibidos de la Nación fueron invertidos en la infraestructura vial del país”.
Acción 3.</t>
  </si>
  <si>
    <t xml:space="preserve">Elaborar procedimiento con las actividades a desarrollar para la depuración de Bienes de Uso Público </t>
  </si>
  <si>
    <t>Procedimiento de depuración de Bienes de Uso Público</t>
  </si>
  <si>
    <t>Acción 2.
Establecer el procedimiento para la depuración de los Bienes de Uso Público.</t>
  </si>
  <si>
    <t>Elaborar procedimiento con las actividades a desarrollar para la depuración de Bienes Fiscales</t>
  </si>
  <si>
    <t>Procedimiento de depuración de Bienes fiscales</t>
  </si>
  <si>
    <t>Acción 3.
Establecer el procedimiento con los requisitos de información para la depuración de Bienes fiscales.</t>
  </si>
  <si>
    <t>Establecer en la Política Contable directrices claras para la clasificación de la Propiedad, planta y equipo, Bienes de Uso Público y Bienes Históricos y Culturales</t>
  </si>
  <si>
    <t>Ajustar la política contable con la definición del reconocimiento  Propiedad, planta y equipo, Bienes de Uso Público y Bienes Históricos y Culturales</t>
  </si>
  <si>
    <t>Política Ajustada</t>
  </si>
  <si>
    <t>Elaborar procedimiento de conciliación con las áreas de la Entidad, que originan la información.</t>
  </si>
  <si>
    <t>Elaborar procedimiento de conciliación con las áreas origen de información</t>
  </si>
  <si>
    <t xml:space="preserve">procedimiento </t>
  </si>
  <si>
    <t>Establecer el procedimiento de cierre contable, donde se fijen los criterios de información necesarios para incluir en los Estados Contables  y revelarlos</t>
  </si>
  <si>
    <t>Elaborar procedimiento de cierre</t>
  </si>
  <si>
    <t>Actualizar la mapa de Riesgos.</t>
  </si>
  <si>
    <t xml:space="preserve">Elaborar y actualizar el mapa de riesgos. </t>
  </si>
  <si>
    <t xml:space="preserve">Mapa de riesgos actualizada. </t>
  </si>
  <si>
    <t>Acción 2.
Establecer política para la depuración de los BUP en la cual se establezca los mínimos de Información para el reconocimiento de los BUP en los Estados Contables.</t>
  </si>
  <si>
    <t>Identificar, clasificar y/o depurar los Avances y Anticipos.</t>
  </si>
  <si>
    <t>Realizar la conciliación contable con el Grupo de Contabilidad de los 938 predios fiscales registrados en la SA, con el fin de reflejarlos en los estados financieros de la entidad.</t>
  </si>
  <si>
    <t>Realizar la conciliación con la información recibida de las entidades en liquidación y los predios que actualmente se encuentran en control del Instituto, para hacer los reconocimientos que correspondan en la información financiera del Instituto respecto a los 220 predios observados.</t>
  </si>
  <si>
    <t>Informe semestral (580 predios) que evidencie el numero de predios conciliados</t>
  </si>
  <si>
    <t xml:space="preserve">Actualizar el procedimiento implementado y verificar que el mismo se cumpla. </t>
  </si>
  <si>
    <t>1. Revisar los documentos de entrega de bienes por parte de las entidades liquidadas como actas, escrituras públicas, entre otros, para determinar cuales bienes están actualmente en control del Instituto y cuales fueron trasladados a otras entidades. 
2. Determinar, según esa información cuales corresponden a bienes de uso público y bienes fiscales. 
3. Respecto a la gestión de conciliación donde se establezcan las diferencias que están en proceso de depuración, presentarlas en las revelaciones.   
4. Producto de las actividades de revisión de los bienes realizadas durante el mes suscribir las actas de conciliación entre las áreas administrativa y financiera, donde se evidencien las gestiones adelantadas y el plan de acción a seguir. Igualmente, que sirvan como evidencia ante los diferentes entes de control de las gestiones realizadas por el Instituto.
5. Respecto a los bienes que aún están en proceso de identificación, generar un proyecto para la depuración de los bienes fiscales  que permitan su saneamiento. 
6. Los bienes que fueron recibidos como posesión y de los que hasta ahora no se ha podido obtener el antecedente registral, deben incluirse en un proyecto para adelantar las gestiones tendientes a establecerlo.</t>
  </si>
  <si>
    <t>Estrategia para el mejoramiento de la información predial que se tiene de los bienes inmuebles fiscales en la base de predios.</t>
  </si>
  <si>
    <t>La política de aplicación del factor multiplicador.</t>
  </si>
  <si>
    <t xml:space="preserve">Acción 2.
Fijar en la nueva versión del “ Manual de Interventoría de contratos de obra pública “, una metodología sobre el alcance y la forma de calcular el “Factor Multiplicador de los contratos de Interventoría”. </t>
  </si>
  <si>
    <t xml:space="preserve">Acción 2.
Fijar en la nueva versión del “ Manual de Interventoría de contratos de obra pública “, una metodología sobre el alcance y la forma de calcular el “Factor Multiplicador de los contratos”. </t>
  </si>
  <si>
    <t>Aprobación por parte de las Direcciones Técnica y Operativa  para implementación por parte de las unidades ejecutoras  de una Formato de verificación de estudios y diseños</t>
  </si>
  <si>
    <t xml:space="preserve">Formato de verificación de estudios y diseños  aprobado </t>
  </si>
  <si>
    <t xml:space="preserve">H18ECP.  Modificatorio 1 y Contrato Adicional 1 al Contrato 1787 – 2014.
El Instituto recibió de parte del Ministerio de Hacienda y Crédito Público –MHCP- $4.000 millones  adicionales a los $11.160 millones  que había aprobado por el MHCP para la vigencia 2015 . Sin embargo, Invías giró  estos recursos sin solicitar autorización previa al –Confis- de la modificación de la vigencia futura. El Instituto giró los recursos en 2015 lo hizo considerando que los mismos correspondían a un anticipo de la vigencia futura 2017 y por tal razón suscribió el 01/04/2015 modificatorio 1 al Contrato de Obra 1787 de 2014, reprogramando $4.000 millones de la vigencia 2017, para ser ejecutados en la vigencia 2015, sin embargo, no existen los soportes pertinentes de solicitud de modificación de la vigencia futura.
Acción 1.
</t>
  </si>
  <si>
    <t xml:space="preserve">H18ECP.  Modificatorio 1 y Contrato Adicional 1 al Contrato 1787 – 2014.
El Instituto recibió de parte del Ministerio de Hacienda y Crédito Público –MHCP- $4.000 millones  adicionales a los $11.160 millones  que había aprobado por el MHCP para la vigencia 2015 . Sin embargo, Invías giró  estos recursos sin solicitar autorización previa al –Confis- de la modificación de la vigencia futura. El Instituto giró los recursos en 2015 lo hizo considerando que los mismos correspondían a un anticipo de la vigencia futura 2017 y por tal razón suscribió el 01/04/2015 modificatorio 1 al Contrato de Obra 1787 de 2014, reprogramando $4.000 millones de la vigencia 2017, para ser ejecutados en la vigencia 2015, sin embargo, no existen los soportes pertinentes de solicitud de modificación de la vigencia futura.
Acción 2.
</t>
  </si>
  <si>
    <t>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t>
  </si>
  <si>
    <t>Actividad 1.
Socialización con las Subdirecciones y Grupos Internos de trabajo de cada una de las dependencias de la guía “EDEPI-GUI-1”.</t>
  </si>
  <si>
    <t>Actas de socialización.</t>
  </si>
  <si>
    <t>Acción 1.
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t>
  </si>
  <si>
    <t>Actividad 2.
Seguimiento y evaluación a la implementación de la guía EDEPI-GUI-1 y sus resultados.</t>
  </si>
  <si>
    <t>Informe semestral de seguimiento y evaluación.</t>
  </si>
  <si>
    <t>Acción 2.
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t>
  </si>
  <si>
    <t>H92R15. Techo Reserva Presupuestal Rubro Inversión.
Las Reservas Presupuestales de la vigencia 2015 correspondientes al rubro de Inversión ascendieron a $659.133.7 millones, sobrepasando el 0.27% del porcentaje establecido por la norma  que equivale a $11.732 millones, con lo cual presuntamente se contraviene lo estipulado en el Decreto 111 de 1.996 que establece en su articulo 78.
Acción 1.</t>
  </si>
  <si>
    <t>H92R15. Techo Reserva Presupuestal Rubro Inversión.
Las Reservas Presupuestales de la vigencia 2015 correspondientes al rubro de Inversión ascendieron a $659.133.7 millones, sobrepasando el 0.27% del porcentaje establecido por la norma  que equivale a $11.732 millones, con lo cual presuntamente se contraviene lo estipulado en el Decreto 111 de 1.996 que establece en su articulo 78.
Acción 2.</t>
  </si>
  <si>
    <t>Informe bimestral de cumplimiento a la implementación de la guía metodológica</t>
  </si>
  <si>
    <t>Actividad 1.
Seguimiento y evaluación a la implementación de la guía EDEPI-GUI-1 y sus resultados.</t>
  </si>
  <si>
    <t>H93R15. Apropiación Ejecución Presupuestal.
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 a desarrollar con este presupuesto con la consecuente afectación del cumplimiento de algunos objetivos y metas misionales. 
Acción 1.</t>
  </si>
  <si>
    <t>H93R15. Apropiación Ejecución Presupuestal.
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 a desarrollar con este presupuesto con la consecuente afectación del cumplimiento de algunos objetivos y metas misionales. 
Acción 2.</t>
  </si>
  <si>
    <t>H94R15. Ejecución Presupuestal rubro de Inversiones.
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traduce en reservas presupuestales por $659.133.7 millones y Cuentas por Pagar por $573.270.4 millones.
Actividad 1.</t>
  </si>
  <si>
    <t>H94R15. Ejecución Presupuestal rubro de Inversiones.
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traduce en reservas presupuestales por $659.133.7 millones y Cuentas por Pagar por $573.270.4 millones.
Actividad 2.</t>
  </si>
  <si>
    <t>H95R15. Ejecución Rezago Presupuestal vigencia 2014 en 2015.
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 de Cuentas por Pagar $28 millones.
Actividad 1.</t>
  </si>
  <si>
    <t>H95R15. Ejecución Rezago Presupuestal vigencia 2014 en 2015.
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 de Cuentas por Pagar $28 millones.
Actividad 2.</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</si>
  <si>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Actividad 1.</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</si>
  <si>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Actividad 2.</t>
  </si>
  <si>
    <t xml:space="preserve">H135R14. Supervisión del contrato de interventoría.
Se evidencia un presunto incumplimiento de las obligaciones básicas de los supervisores (gestores) del Contrato de interventoría 4149 de 2013 las cuales están definidas en los artículos 1 y 2 de la resolución INVÍAS # 3376 de 2010. 
</t>
  </si>
  <si>
    <t>H136R14. Costos de interventoría.
Se evidencia que INVÍAS no tiene criterios normativos pre establecidos que determinen con certeza cada uno de los ítems que considera que deben hacer parte de los formularios: “Propuestas económicas” de los oferentes y “Factor Multiplicador”. Lo anterior considerando que al revisar varios contratos, especialmente el Contrato de interventoría 4149 de 2013.</t>
  </si>
  <si>
    <t xml:space="preserve">
Fijar en la nueva versión del “ Manual de Interventoría de contratos de obra pública “, una metodología sobre el alcance y la forma de calcular el “Factor Multiplicador de los contratos de Interventoría”. </t>
  </si>
  <si>
    <t>H23AF17. Techo Reserva Presupuestal Rubro Inversión. 
Evaluado el presupuesto de inversión del Instituto, que para la vigencia 2016 fue de $2.379.119.183.108, frente al valor de la reserva constituida para la vigencia 2017 por valor de $720.720.601.940, se observa que esta corresponde al 30.29%, superando en $363.852.724.474, el 15.29% por encima de lo establecido por la norma.
Actividad 1.</t>
  </si>
  <si>
    <t>H23AF17. Techo Reserva Presupuestal Rubro Inversión. 
Evaluado el presupuesto de inversión del Instituto, que para la vigencia 2016 fue de $2.379.119.183.108, frente al valor de la reserva constituida para la vigencia 2017 por valor de $720.720.601.940, se observa que esta corresponde al 30.29%, superando en $363.852.724.474, el 15.29% por encima de lo establecido por la norma.
Actividad 2.</t>
  </si>
  <si>
    <t>Actas de socialización (Una por cada unidad ejecutora capacitada - DT (4), DO (4) y SG (1).</t>
  </si>
  <si>
    <t>DTEC-DO-SG</t>
  </si>
  <si>
    <t>Informe semestral de seguimiento y evaluación. (Uno semestral por cada unidad DT (2), DO (2), SG (2).</t>
  </si>
  <si>
    <t>H24AF17. Sobreestimación Reserva Presupuestal Constituida vigencia 2017.  
Evaluada la reserva presupuestal constituida para el Contrato 2179/2016; se observó que registra Acta de recibo y entrega de obra definitiva de fecha 16/11/2017; el contrato registra un valor ejecutado por $118.102.722.701 y un valor total del contrato por $121.469.429.645, se observa que la diferencia $3.366.706.944, fue constituida como reserva; lo anterior se generó porque el grupo de presupuesto en el proceso de constitución de las reservas, tomó al final de la vigencia, para cada uno de los contratos, la diferencia entre los compromisos y las obligaciones, sin evaluar de manera específica cada una de las reservas a constituir. 
Actividad 1.</t>
  </si>
  <si>
    <t>H24AF17. Sobreestimación Reserva Presupuestal Constituida vigencia 2017.  
Evaluada la reserva presupuestal constituida para el Contrato 2179/2016; se observó que registra Acta de recibo y entrega de obra definitiva de fecha 16/11/2017; el contrato registra un valor ejecutado por $118.102.722.701 y un valor total del contrato por $121.469.429.645, se observa que la diferencia $3.366.706.944, fue constituida como reserva; lo anterior se generó porque el grupo de presupuesto en el proceso de constitución de las reservas, tomó al final de la vigencia, para cada uno de los contratos, la diferencia entre los compromisos y las obligaciones, sin evaluar de manera específica cada una de las reservas a constituir. 
Actividad 2.</t>
  </si>
  <si>
    <t>Actas de socialización (Una por cada unidad ejecutora capacitada - DT (4), DO (4).</t>
  </si>
  <si>
    <t>Informe semestral de seguimiento y evaluación. (Uno semestral por cada unidad DT (2), DO (2).</t>
  </si>
  <si>
    <t>H26AF17. Sobreestimación Reserva Presupuestal Contrato 1793/2015 Constituida vigencia 2017.
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
Actividad 1.</t>
  </si>
  <si>
    <t>H26AF17. Sobreestimación Reserva Presupuestal Contrato 1793/2015 Constituida vigencia 2017.
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
Actividad 2.</t>
  </si>
  <si>
    <t>H29AF17. Sobreestimación Reserva Presupuestal Contrato 642/2015, Constituida vigencia 2017.
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
Actividad 1.</t>
  </si>
  <si>
    <t>H29AF17. Sobreestimación Reserva Presupuestal Contrato 642/2015, Constituida vigencia 2017.
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
Actividad 2.</t>
  </si>
  <si>
    <t>H30AF17. Sobreestimación reserva presupuestal Contrato 1542 de 2015.
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
Actividad 1.</t>
  </si>
  <si>
    <t>H30AF17. Sobreestimación reserva presupuestal Contrato 1542 de 2015.
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
Actividad 2.</t>
  </si>
  <si>
    <t>H31AF17. Sobreestimación Reserva Presupuestal Constituida vigencia 2017 Contrato 1796/2015.
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 
Actividad 1.</t>
  </si>
  <si>
    <t>H31AF17. Sobreestimación Reserva Presupuestal Constituida vigencia 2017 Contrato 1796/2015.
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 
Actividad 2.</t>
  </si>
  <si>
    <t>H32AF17. Sobreestimación reserva presupuestal Contrato 1609 de 2015. 
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
Actividad 1.</t>
  </si>
  <si>
    <t>H32AF17. Sobreestimación reserva presupuestal Contrato 1609 de 2015. 
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
Actividad 2.</t>
  </si>
  <si>
    <t>H33AF17. Sobreestimación reserva presupuestal Contrato 1699 de 2015. 
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
Actividad 1.</t>
  </si>
  <si>
    <t>H34AF17. Sobreestimación reserva presupuestal Contrato 518 de 2012. 
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
Actividad 1.</t>
  </si>
  <si>
    <t>H34AF17. Sobreestimación reserva presupuestal Contrato 518 de 2012. 
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
Actividad 2.</t>
  </si>
  <si>
    <t xml:space="preserve">H35AF17. Sobreestimación reserva presupuestal Contrato 971 de 2017. 
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
Actividad 1.
</t>
  </si>
  <si>
    <t xml:space="preserve">H35AF17. Sobreestimación reserva presupuestal Contrato 971 de 2017. 
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
Actividad 2.
</t>
  </si>
  <si>
    <t>H36AF17. Sobreestimación reserva presupuestal Contrato 1735 de 2015. 
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
Actividad 1.</t>
  </si>
  <si>
    <t>H36AF17. Sobreestimación reserva presupuestal Contrato 1735 de 2015. 
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
Actividad 2.</t>
  </si>
  <si>
    <t>Aprobación de un formato denominado "bitácora de seguimiento a la planeación, estructuración y ejecución de los proyectos estratégicos" para iniciar la planeación de los proyectos, selección de los contratistas de obra y realizar un seguimiento constante, por parte de la Gerencia de Proyectos Estratégicos y la Dirección Operativa.</t>
  </si>
  <si>
    <t xml:space="preserve">  Aprobación por parte de las Direcciones Técnica y Operativa  para implementación por parte de las unidades ejecutoras  de una Formato de verificación de estudios y diseños</t>
  </si>
  <si>
    <t xml:space="preserve">Presentar la Demanda ante el Tribunal Administrativo </t>
  </si>
  <si>
    <t xml:space="preserve"> Aprobación por parte de las Direcciones Técnica y Operativa  para implementación por parte de las unidades ejecutoras  de una Formato de verificación de estudios y diseños</t>
  </si>
  <si>
    <t>Aprobación por parte de las Direcciones Técnica y Operativa  para implementación por parte de las unidades ejecutoras  de una Formato de verificación de estudios y diseños.</t>
  </si>
  <si>
    <t>Aprobación por parte de las Direcciones Técnica y Operativa e  implementación por parte de las unidades ejecutoras  de una Formato de verificación de estudios y diseños</t>
  </si>
  <si>
    <t xml:space="preserve">Base de datos implementada </t>
  </si>
  <si>
    <t xml:space="preserve">Reporte mensual de consulta y verificación de base de datos </t>
  </si>
  <si>
    <t>Remitir la información por parte de las unidades ejecutoras de acuerdo a lo requerido por el comité de sostenibilidad contable.</t>
  </si>
  <si>
    <t>SIN OBSERVACIONES</t>
  </si>
  <si>
    <t>H33AF17. Sobreestimación reserva presupuestal Contrato 1699 de 2015. 
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
Actividad 2.</t>
  </si>
  <si>
    <t>La Subdirección Administrativa concilió los 20 bienes fiscales a su cargo (100%), de los 173 inmuebles observados por la Contraloría. Está pendiente las gestiones relacionadas con los bienes de uso público por parte de SMA.</t>
  </si>
  <si>
    <t>SA-SF (GC)</t>
  </si>
  <si>
    <t>La Dirección de Contratación presentó 12 actas del Comité Mensual de Liquidaciones, vigencia 2019.</t>
  </si>
  <si>
    <t xml:space="preserve">La inclusión de la política dentro del Manual de Interventoría </t>
  </si>
  <si>
    <t>Actualizar los avalúos de los 580 bienes fiscales identificados por la CGR para su registro contable.</t>
  </si>
  <si>
    <t xml:space="preserve">De acuerdo con el nuevo marco normativo,  en la actualidad las entidades públicas no están obligadas a realizar avalúos a los bienes fiscales.   En ese sentido se validará los indicios de deterioro a los bienes que presenten dicha situación. Para el efecto se realizará:                                                                                                                                           1. Revisar y conciliar los predios que cuentan con avaluó realizado antes de la aplicación de las normas internacionales.                                                                                          2. Revisar anualmente los predios que presentan deterioro según los requerimientos establecidos en la norma. 
3. Actualizar los valores de los predios y reflejarlos en los estados financieros del INVIAS. </t>
  </si>
  <si>
    <t>Aprobación  de un formato  denominado "bitácora de verificación de estudios y diseños" para iniciar los procesos de selección  de los contratistas de obra, por parte de las Direcciones  Operativa  y  Técnica.</t>
  </si>
  <si>
    <t xml:space="preserve">Auto Admisorio de la Demanda </t>
  </si>
  <si>
    <t xml:space="preserve">Informe trimestral que evidencia la identificación de los bienes fiscales. </t>
  </si>
  <si>
    <t>Acción 1.
Aprobación  de un formato  denominado "bitácora de verificación de estudios y diseños" para iniciar los procesos de selección  de los contratistas de obra, por parte de las Direcciones  Operativa  y  Técnica.</t>
  </si>
  <si>
    <t xml:space="preserve">Actualización del Manual de Contratación, incluyendo el capitulo de supervisión contractual de conformidad con las leyes vigentes.  </t>
  </si>
  <si>
    <t>Actividad 1. Capacitación al personal que ejerza funciones de supervisión en la Dirección Operativa, unidades ejecutoras y direcciones territoriales.</t>
  </si>
  <si>
    <t xml:space="preserve">Jornada de capacitación </t>
  </si>
  <si>
    <t xml:space="preserve">1- Revisar el Procedimiento código ABIENS-PR-25 que se tiene implementado en el Kawak. 
2- De ser necesario ajustar y efectuar tramites para su modificación y actualización con respecto al tema de moras, sanciones y extemporaneidad en el PAGO IPU y otras Contribuciones.
3 - Socializar las modificaciones del instructivo ante las territoriales. </t>
  </si>
  <si>
    <t xml:space="preserve">Revisar los procedimientos aplicados actualmente, evaluando si los mismos se ajustan a las necesidades de control por parte del Instituto para evitar pagos extemporáneos o falta de pago cuando corresponde. </t>
  </si>
  <si>
    <t xml:space="preserve">1- Revisar el Procedimiento código ABIENS-PR-25 que se tiene implementado en el Kawak. 
2- De ser necesario ajustar y efectuar tramites para su modificación y actualización con respecto al tema de moras, sanciones y extemporaneidad en el PAGO IPU y otras Contribuciones.
3 - Socializar las modificaciones del instructivo ante las Direcciones Territoriales. </t>
  </si>
  <si>
    <t xml:space="preserve">bitácora de verificación de estudios y diseños  aprobada </t>
  </si>
  <si>
    <t>Crear una base de datos para controlar y verificar  la dedicaciones del personal de las interventoría en el momento de aprobación del mismo por parte de  INVIAS.</t>
  </si>
  <si>
    <t xml:space="preserve">1. Gestionar convenio con el IGAC para realizar levantamientos planimétricos de predios en proceso de saneamiento para su incorporación catastral y/o corrección información jurídica y catastral de los bienes inmuebles.
2. Gestionar oficios ante IGAC o Catastro Especial para correcciones de inconsistencias detectadas cuando así se requiera de bienes inmuebles,
     </t>
  </si>
  <si>
    <t xml:space="preserve">
Actualización del Manual de Contratación, incluyendo el capitulo de supervisión contractual de conformidad con las leyes vigentes.  </t>
  </si>
  <si>
    <t>Capacitación al personal que ejerza funciones de supervisión en la Dirección Operativa, unidades ejecutoras y direcciones territoriales.</t>
  </si>
  <si>
    <t xml:space="preserve">Documentar ante el Comité Técnico de Sostenibilidad Contable el ejercicio frente a cada contrato o convenio  para la depuración de los saldos identificados por las unidades ejecutoras, de conformidad con los procedimientos establecidos para tal fin por la Subdirección Financiera. 
</t>
  </si>
  <si>
    <t>Iniciar proceso  Judicial para demandar el incumplimiento del contrato por la acción de controversias contractuales y  afectar amparo de estabilidad y calidad de la obra del puente Orquídea 1, construido dentro del alcance del contrato de obra 807 de 2009.</t>
  </si>
  <si>
    <t>Reparar los defectos constructivos detectados por la Contraloría por parte del contratista bajo la supervisión de la interventoría.</t>
  </si>
  <si>
    <t>Informe de la interventoría con registro fotográfico del recibo a satisfacción de las reparaciones indicando los PR.</t>
  </si>
  <si>
    <t xml:space="preserve">Actualizar, socializar e Implementar las Políticas Contables en lo referente al registro contable de los Predios de Uso Público.
</t>
  </si>
  <si>
    <t>Establecer una lista de chequeo de revelaciones a diligenciar al momento de la elaboración de los Estados Financieros.</t>
  </si>
  <si>
    <t>Realizar análisis y depuración de la cuenta 17051286 - Saldos Pendientes por Depurar.</t>
  </si>
  <si>
    <t>DO (SRT) - DTEC (GGP)</t>
  </si>
  <si>
    <t>Mediante memorando DC 22989 del 24 de abril de 2020 se excluye a la Dirección de Contratación dado que se evidenció la gestión realizada para el alcance de la acción de mejora propuesta, dentro de sus competencias.
Está pendiente de liquidación, tres contratos a cargo del GGP y un convenio a cargo de la SRT.</t>
  </si>
  <si>
    <t>Se consolidó la respuesta en un único reporte.</t>
  </si>
  <si>
    <t>H4ACTL. D4.P4.F1. Sistema de Tratamiento de Aguas Residuales Industriales - STARI - INVIAS.
Las medidas de manejo ambiental relacionadas con el tratamiento de las aguas que drena el túnel piloto y el túnel principal del proyecto "cruce de la cordillera central", popularmente conocido como túnel de la línea, han sido ineficaces, ineficientes y han representado pasivos ambientales que finalmente han sido asumidos por el estado a través del Instituto Nacional de Vías —INVÍAS-.
Este ente de control considera que la gestión fiscal adelantada por el INVIAS, frente al tratamiento de las aguas residuales industriales del túnel piloto y principal del proyecto "cruce de la cordillera central", fue ineficaz, ineficiente, inoportuna y antieconómica, toda vez que el INVIAS celebro el contrato No. 1883 de 2014 con Conlínea 3, en el cual se incluye la optimización del STARI, desconociendo lo pactado con la UTSC en el contrato No. 3460 de 2008, en el sentido de que era responsabilidad, de la UTSC, bajo su costa y riesgo toda la gestión, manejo ambiental y social de las obras y el cumplimiento de la normatividad vigente.
(...) frente a lo planteado por la entidad en cuanto a imposición de multa y declaración de siniestro amparado por póliza, no es posible precisar (i) si los hechos señalados como lesión al patrimonio del estado fueron incorporados a estas actuaciones; (ii) si se hizo efectivo por parte de INVÍAS el recaudo de estos recursos; (iii) si están inmersos dentro de la demanda de la reforma a la demanda de reconvención presentada por el INVÍAS.</t>
  </si>
  <si>
    <t xml:space="preserve">
1.  Gestionar  la estructuración de la segunda y última etapa del puente Benito Hernández y construcción, de acuerdo a los recursos presupuestales de la anualidad 2021 o posteriores.</t>
  </si>
  <si>
    <t xml:space="preserve">
Fortalecer la planeación presupuestal mediante la elaboración de un instructivo de la metodología de cálculo de las proyecciones de ingresos de los recursos propios del INVIAS.</t>
  </si>
  <si>
    <t>H38AF17. Reconocimiento de intereses moratorios en el pago de fallos judiciales en contra del INVIAS.
Pago de fallos judiciales efectuados por el INVIAS en la vigencia 2017, se pudo evidenciar que, en 164 procesos de la vigencia 2017, que generaron 470 procedimientos de pagos , la Entidad debió reconocer intereses moratorios injustificados  a 332 beneficiarios de condenas en fallos judiciales en contra de la entidad, de los cuales 287 correspondían al pago de sentencias de procesos iniciados con anterioridad a la entrada en vigencia de la ley 1437 de 2011 (2 de julio de 2012) en un monto aproximado de $3.469.753.351 y el resto a 45 beneficiarios de procesos iniciados posteriormente a la vigencia de la norma mencionada por valor de $2.964.585.295.</t>
  </si>
  <si>
    <t>Efectuar las reparaciones que se encuentren dentro del periodo de garantía de estabilidad de la obra sustentadas mediante informe del Administrador Vial y de la Gobernación de Arauca.</t>
  </si>
  <si>
    <t>1. Solicitar y presentar informe con registro fotográfico a la Gobernación de Arauca en el cual se constate las reparaciones que se encuentren dentro del periodo de garantía de estabilidad de la obra. 
2. Solicitar y presentar informe del Administrador Vial en el cual conste que parte del tramo enunciado por la Contraloría General de la República debe su desgaste al deterioro dentro de los parámetros normales y de la vida residual de los pavimentos asfalticos, pero que se han venido incrementando debido al inesperado crecimiento del tránsito de vehículos pesados tipo tracto mulas y volquetes doble troque.</t>
  </si>
  <si>
    <t xml:space="preserve">H1R16. Estudios y Diseños Contrato 1387 de 2015.
Revisados los documentos precontractuales del contrato No. 1387 de 2015, que tuvo por objeto el “Mantenimiento y rehabilitación de la carretera Puente de Boyacá- Samacá en el Departamento de Boyacá para el programa “Vías para la Equidad”…”, no se evidenció que el Invías contara con estudios y diseños requeridos.
Acción 1.
</t>
  </si>
  <si>
    <t xml:space="preserve">H1R16. Estudios y Diseños Contrato 1387 de 2015.
Revisados los documentos precontractuales del contrato No. 1387 de 2015, que tuvo por objeto el “Mantenimiento y rehabilitación de la carretera Puente de Boyacá- Samacá en el Departamento de Boyacá para el programa “Vías para la Equidad”…”, no se evidenció que el Invías contara con estudios y diseños requeridos.
Acción 2.
</t>
  </si>
  <si>
    <t xml:space="preserve">De los 266 contratos que a 31 de diciembre de 2018 se encontraban  en SICO en los siguientes estados: pérdida de competencia, liquidados en sede Judicial, liquidados con saldo y terminados, se procederá a realizar las acciones pertinentes (depuración, reclasificación o mantener en las cuentas los saldos por estar en proceso de liquidación o judicial), encaminadas a sanear los anticipos que no se han legalizado, en el ámbito de lo que sea posible.  </t>
  </si>
  <si>
    <t xml:space="preserve">De los 229 convenios que a 31 de diciembre de 2018 se encontraban  en SICO en los siguientes estados: pérdida de competencia, liquidados en sede Judicial, liquidados con saldo y terminados, se procederá a realizar las acciones pertinentes (depuración, reclasificación o mantener en las cuentas los saldos por estar en proceso de liquidación o judicial), encaminadas a sanear los anticipos que no se han legalizado, en el ámbito de lo que sea posible.  </t>
  </si>
  <si>
    <t>Control y seguimiento de predios mediante mesas de trabajo y check list.</t>
  </si>
  <si>
    <t xml:space="preserve">Entregar un reporte en donde se verifique que todas las unidades ejecutoras tienen en cuenta las exigencias señaladas en el Manual de Contratación en lo referente a estudios previos y soportes del proceso precontractual.
</t>
  </si>
  <si>
    <t xml:space="preserve">Entregar un reporte en donde se verifique que todas las unidades ejecutoras tienen en cuenta las exigencias señaladas en el Manual de Contratación relacionados con los documentos soportes del proceso precontractual, de acuerdo a la modalidad de contratación utilizada.
</t>
  </si>
  <si>
    <t>H16ACSRT17. Registro de Obras de la Subdirección de la Red Terciaria en la cuenta de bienes de beneficio y uso publico en servicio. Los 5 convenios Inter Administrativos citados a continuación: 1739/2014,2113/2014,476/2015,1216/2014, 2058/2014, se evidencia que el reconocimiento de la obra como bien de beneficio y uso publico en servicio no se efectuó en el momento en el cual se generaron las actas de entrega y recibo definitivo, la legalización de los recursos por parte de la Subdirección de la Red  Terciaria y Férrea, no se informo a la Sub. Financiera cuando el hecho económico tuvo lugar.</t>
  </si>
  <si>
    <t>Incluir un numeral al  Formato del "Acta de Recibo definitivo contrato por prestación de servicios profesionales y de apoyo a la gestión No. ACONTR-FR-37", con los productos objeto del contrato y sus anexos y su ubicación.</t>
  </si>
  <si>
    <t>Adoptar y formalizar la herramienta metodológica en aplicativo del Sistema de Calidad de la Entidad.</t>
  </si>
  <si>
    <t>Socialización de la herramienta metodológica.</t>
  </si>
  <si>
    <t>Adoptar hoja de ruta para el seguimiento a la ejecución financiera de los proyectos de inversión.</t>
  </si>
  <si>
    <t>Adoptar y formalizar la hoja de ruta en aplicativo del Sistema de Calidad de la Entidad.</t>
  </si>
  <si>
    <t>Socialización de la hoja de ruta.</t>
  </si>
  <si>
    <t>Realizar seguimiento a su adecuada implementación y aplicación de la hoja de ruta en los proyectos.</t>
  </si>
  <si>
    <t>Coordinar capacitación en la MGA.</t>
  </si>
  <si>
    <t>Efectuar seguimiento y presentar la liquidación de los contratos en los cuales procede la misma. (se informaran a medida que se tenga notificación del proceso judicial).</t>
  </si>
  <si>
    <t>Realizar reporte semestral de verificación del debido diligenciamiento del sistema de información Ekogui, por parte de los servidores públicos (abogados de planta de la DT).</t>
  </si>
  <si>
    <t xml:space="preserve">
3.  Informe del supervisor  con registro fotográfico.</t>
  </si>
  <si>
    <t>1, Anexo técnico en el cuál se desliga el tema constructivo del tema operativo.</t>
  </si>
  <si>
    <t xml:space="preserve">
2. descuento de mayor valor pagado en acta  liquidación.</t>
  </si>
  <si>
    <t xml:space="preserve">2. Acta de liquidación </t>
  </si>
  <si>
    <r>
      <t xml:space="preserve">
</t>
    </r>
    <r>
      <rPr>
        <sz val="8"/>
        <rFont val="Arial"/>
        <family val="2"/>
      </rPr>
      <t xml:space="preserve">
2. Los recursos pagados incorrectamente se descontaran en la correspondiente acta  liquidación.</t>
    </r>
  </si>
  <si>
    <t xml:space="preserve">
1, estructurar anteproyecto etapa 2 y final, puente Benito Hernández, que posibilite la construcción de los ejes viales 11 y 14.
</t>
  </si>
  <si>
    <t>1. Auditoria posventa de obra para verificación de calidad y estado.</t>
  </si>
  <si>
    <t xml:space="preserve">1. Informe de auditoria </t>
  </si>
  <si>
    <t xml:space="preserve">1. Se efectuará una  auditoria  posventa de obra, en garantía de verificar la calidad y estado de las obras recibidas.
</t>
  </si>
  <si>
    <t xml:space="preserve">2. Informe técnico  de la interventoría con registro fotográfico que demuestre la corrección al problema evidenciado. </t>
  </si>
  <si>
    <t>2. Informe del supervisor  con registro fotográfico.</t>
  </si>
  <si>
    <t xml:space="preserve">
3. Se gestionará mesas de trabajo con los entes territoriales responsables del mantenimiento de las vías para que efectúen el correspondiente y periódico mantenimiento de la vía
</t>
  </si>
  <si>
    <t xml:space="preserve">
3. Mesas de trabajo con entes territoriales para gestionar mantenimiento  de la vía.
</t>
  </si>
  <si>
    <t xml:space="preserve">
2. Informe de auditoria
</t>
  </si>
  <si>
    <t xml:space="preserve">
1. Auditoria de obra, posventa.
</t>
  </si>
  <si>
    <t xml:space="preserve">
1. Se efectuará auditoria de estado técnico en obra, en garantía de verificar el estado de las obra ejecutadas, como medida de control posventa.
</t>
  </si>
  <si>
    <t>Se procederá a presentar un documento por la interventoría del contrato, en el cual conste el seguimiento al Hallazgo enunciado, que incluye las respectivas fotografías y ensayos sobre las acciones realizadas</t>
  </si>
  <si>
    <t>Informe semestral sobre el seguimiento al proceso arbitral No. 4980.</t>
  </si>
  <si>
    <t>Realizar acompañamiento técnico al proceso arbitral en cabeza de la Oficina Asesora Jurídica.</t>
  </si>
  <si>
    <t>14 05 003   </t>
  </si>
  <si>
    <t>H1CPP. Suscripción del Otrosí modificatorio al contrato de obra No. 0642 de 2015 – inclusión y suscripción de una cláusula compromisoria. 
Mediante otrosí modificatorio firmado el 18 de diciembre de 2019, el INVÍAS como entidad contratante y el contratista, acordaron la inclusión de una cláusula compromisoria, para someter ante un tribunal de arbitramento las 18 divergencias expuestas por el contratista, y que ya habían merecido concepto del INVÍAS y del interventor del contrato.
(...) dentro de los pliegos estaba explícito el procedimiento mediante el cual debían solucionarse las divergencias surgidas en la ejecución contractual. Dicho procedimiento consiste en reclamación escrita ante el INVÍAS, documentada y consultada previamente con el interventor. En caso de persistir las discrepancias entre el concepto del interventor y el contratista de obra, este debe acudir al procedimiento contemplado en el numeral 7.50 del pliego, el cual dispone que las divergencias que ocurran entre el interventor y el contratista, relacionadas con la supervisión, control y dirección de los trabajos, serán dirimidas por el Jefe de la Unidad Ejecutora del INVÍAS, en caso de no llegarse a un acuerdo, se acudirá al Director Operativo, cuya decisión será definitiva.
Además de lo anterior consideró que la inclusión de una cláusula compromisoria no solo no era conveniente ad portas de la terminación del plazo contractual, sino que además debía observarse de manera detallada la Directiva Presidencial No. 04 de 2018, en la materia, por cuanto el procedimiento arbitral sería mucho más oneroso para el INVÍAS.</t>
  </si>
  <si>
    <t>Incorporar en el Manual de Contratación del INVIAS y en el Reglamento del Comité de Adiciones, Modificaciones y Prórrogas lo estipulado en la acción de mejora.</t>
  </si>
  <si>
    <t>Manual de Contratación actualizado incorporando la acción descrita</t>
  </si>
  <si>
    <t>DC-OAJ-GPE</t>
  </si>
  <si>
    <t xml:space="preserve">H2ACPP. Presupuesto de obra.
Los legisladores en el año 1993, consideraron que no era pertinente publicar el presupuesto oficial detallado en el contenido de los pliegos de condiciones, en consideración a que no era conveniente para la entidad pública al momento de seleccionar la oferta económica más favorable. Lo anterior, porque los proponentes pueden hacer cálculos que les permita llegar a los precios de manera artificial.
En los documentos allegados a la CGR, con ocasión de la auditoria de cumplimiento se evidenció que de los 175 ítems requeridos para la ejecución del proyecto 67 fueron ofertados por un valor inferior al referido en los pliegos y los restantes ítems se ofrecieron al precio máximo al presupuesto oficial, haciendo que el valor fuera inferior al oficial en 1.80%. 
</t>
  </si>
  <si>
    <t xml:space="preserve">Publicar el presupuesto oficial detallado en el contenido de los pliegos de condiciones. 
(…) mostrar el presupuesto detallado, facilita el ajuste de APU’s, para llegar al máximo permitido en cada ítem. </t>
  </si>
  <si>
    <t>Implementación de Pliego Tipo, formulario 1, desagregando los ítems - Presupuesto Oficial.</t>
  </si>
  <si>
    <t xml:space="preserve"> Administrativo</t>
  </si>
  <si>
    <t>H3ACPP. Efecto económico del cambio de norma diseño de puentes.
Desde el comienzo de la estructuración de la licitación para el puente Pumarejo, se identificaba la necesidad de ajustar el diseño elaborado con la norma de 1995 a la CCP-2014, el cual contenía mayores requerimientos técnicos que se traducirían en un costo del proyecto superior al inicialmente establecido. Así las cosas, resultaba evidente que para el momento de la suscripción de contrato 0642 de 2015 del 29 de abril el proyecto estaba desfinanciado.
Los ítems nuevos (No previstos) que se aprobaron fueron 268 y el presupuesto asociado a los mismos es de $222.824,73 millones de pesos, lo que corresponde al 40,30% aproximadamente de lo presupuestado originalmente por el INVIAS. Siendo pertinente indicar que, una vez ajustados los ítems nuevos contra los originales, se encontró que se requerían aproximadamente $120.291,72 millones de pesos más para darle un cierre financiero al proyecto.
(…) del total de ítems nuevos por $222.824.729.861,34, el 92% está representado en OBRAS NO PREVISTAS – ESTRUCTURAS, por valor de $204.868.905.698, sustentado principalmente en la actualización de los diseños a la Norma Colombiana de Diseños de Puentes. Por su parte, la disminución del valor del capítulo de estructuras sobre la base de los ítems inicialmente contratados, fue de $91.657.072.057,1.</t>
  </si>
  <si>
    <t>Presunta falta de previsión por parte del Instituto, puesto que conocedora del inminente ajuste de los diseños y con el consecuente aumento de costo por ajuste a la nueva norma, no inició oportunamente el trámite para conseguir los recursos adicionales y esperó hasta el 28 de diciembre de 2018, para adicionar los recursos necesarios que garantizaran la culminación de las obras.</t>
  </si>
  <si>
    <t>Elaborar guía para la estructuración de proyectos del INVIAS.</t>
  </si>
  <si>
    <t>Documentación y socialización de la guía técnica para la estructuración de proyectos del INVIAS</t>
  </si>
  <si>
    <t>Guía técnica de estructuración de proyectos socializada</t>
  </si>
  <si>
    <t>18 02 100   </t>
  </si>
  <si>
    <t>H4ACPP. Constitución de Reservas Presupuestales dentro de la ejecución del Contrato de Obra No. 0642 de 2015. 
Teniendo como fundamento la ejecución de los recursos públicos asignados a la construcción del Puente Pumarejo, para las vigencias 2015, 2016, 2018 y 2019, en lo que respecta a la constitución de reservas presupuestales dentro del Contrato de Obra No. 0642 de 2015, se recibió del INVÍAS, el archivo en Excel denominado “REPORTE SIIF NACIÓN RESERVAS PRESUPUESTALES CONTRATO 642 DE 2015”, por medio del cual se relacionan en columnas separadas la fecha de creación y la fecha de registro con su respectiva hora la constitución de cada una de las reservas presupuestales para cada uno de los años antes mencionados y en donde se evidencia que para dichas reservas su registro y creación se realizó de manera extemporánea por fuera del límite establecido (20 de enero de cada año).</t>
  </si>
  <si>
    <t xml:space="preserve">Las reservas presupuestales constituidas para cada año de su ejecución dentro del Contrato No. 0642 de 2015, reafirma las fallas del sistema de control interno de la Unidad Ejecutora responsable de ejercer el control y seguimiento de aquellos compromisos y obligaciones que se han de constituir como reservas, gestionando o informando con la debida antelación a la tesorería de la entidad, la constitución de las Reservas Presupuestales dentro del término establecido. </t>
  </si>
  <si>
    <t>Revisar y actualizar el Procedimiento de Constitución de Reservas Presupuestales y socializarlo a las respectivas unidades ejecutoras.</t>
  </si>
  <si>
    <t>Revisión, actualización y socialización del Procedimiento de Constitución de Reservas Presupuestales.</t>
  </si>
  <si>
    <t>Procedimiento revisado, actualizado y socializado</t>
  </si>
  <si>
    <t>SF (GP)</t>
  </si>
  <si>
    <t xml:space="preserve">H5ACPP. Justificaciones en la Constitución de Reservas Presupuestales dentro del Contrato de Obra No. 0642 de 2015. 
En el desarrollo de la ejecución de las apropiaciones presupuestales determinadas para el Contrato de Obra No. 0642 de 2015, se estableció que para el cierre de las vigencias 2015, 2016, 2017, 2018 y 2019 se constituyeron un total de trece (13) reservas presupuestales por un monto de $377.370.572.011,21.
Las situaciones expuestas no corresponden a fuerza mayor o caso fortuito, sino a situaciones inherentes al desarrollo de la obra, que permitían determinar que no se ejecutaría dentro del plazo inicialmente establecido.
Los hechos evaluados, permiten consecuentemente evidenciar que las falencias determinadas anteriormente, han generado la constitución en exceso de reservas presupuestales por parte del INVÍAS, año tras año que conllevan el riesgo de recorte de su presupuesto de inversión para adelantar o desarrollar a nivel nacional los proyectos de importancia estratégica que requiere el país y sus regiones. Enfatizándose que de acuerdo con lo establecido en el Decreto 1957 de 2007, modificado por el Decreto 4836 de 2011 y en concordancia con lo dispuesto en el Decreto Único Reglamentario – DUR 1068 de 2015, se establece que los recursos apropiados en cada vigencia deben ejecutarse al 31 de diciembre del año en cuestión. </t>
  </si>
  <si>
    <t xml:space="preserve">La entidad optó por la constitución de reservas presupuestales sin cumplir las justificaciones que como requisitos se deben establecer para estas. Aunado a las falencias del Sistema de Control Interno relacionadas a la falta de planeación, control y seguimiento de cada una de las actividades previas y posteriores relacionadas con la ejecución del mencionado Contrato de Obra por parte de cada una de las Unidades Ejecutoras encargadas del Proyecto de Construcción del Puente Pumarejo al no informar al área de presupuesto del INVIAS, sobre las situaciones propias del desarrollo de la obra que no permitían su ejecución total dentro de los plazos previstos, y que ameritaban la constitución o reprogramación de recursos de vigencias futuras. </t>
  </si>
  <si>
    <t>Documentación y socialización de la guía técnica para la estructuración de proyectos del INVIAS.</t>
  </si>
  <si>
    <t>H6ACPP. Facturación emitida por Contratista dentro del Contrato de Obra No. 0642 de 2015. 
Revisada la facturación entregada por el Instituto Nacional de Vías – INVÍAS, en la ejecución del contrato de obra No. 0642 de 2015, para la construcción del Puente Pumarejo, se determinó que de una cantidad revisada de ciento siete (107) facturas por $678.775.904.232,87 que fueron objeto de verificación y comprobación respectivamente, contra los registros del libro auxiliar de la Subdirección Red de Carreteras y las órdenes de pago que evidencian el giro de los recursos a favor de la empresa contratista, se estableció que las mismas presentan (…) inconsistencias:
Factura No. 102 de fecha de expedición 05/10/2017 por un valor total de $5.016.183.966,80 registra en su columna de valor total por concepto de Acta parcial de obra la suma de $3.695.882.370,60 y Amortización de Anticipo por $523.017.941,00, no guarda correspondencia con el subtotal de $4.982.434.069,80 y los ítems detallados cuyas cifras no fueron incluidas en las columnas de valor unitario y valor total.
Con base a lo anterior, se estableció que el valor registrado como subtotal corresponde a la sumatoria de los valores correspondientes a: (Básico de Obra + Plan de Manejo de Tránsito – Amortización Anticipo) y el valor de IVA a la sumatoria de: (AIU 5%, 16%, 30.5% + IVA Plan de Manejo de Tránsito), se desconoce la causa de la no inclusión de los $3.695.882.370,60 del Acta parcial de obra No. 28 dentro del subtotal o base gravable, toda vez, que como se detalla, dicha cifra es independiente a los demás valores registrados.</t>
  </si>
  <si>
    <t xml:space="preserve">Deficiencias del sistema de control interno de la respectiva Unidad Ejecutora, pues se estableció que esta factura fue objeto de giro el 12/10/2017 por un valor neto de $4.441.307.198,80 documento soporte No. 298623617 y fecha de registro 10/10/2017. </t>
  </si>
  <si>
    <t>Revisar y actualizar el Procedimiento Operación de Cuentas por Pagar y socializarlo a las respectivas unidades ejecutoras.</t>
  </si>
  <si>
    <t>Revisión, actualización y socialización del Procedimiento Operación de Cuentas por Pagar.</t>
  </si>
  <si>
    <t>SF(GCP-GT)</t>
  </si>
  <si>
    <t>18 01 002   </t>
  </si>
  <si>
    <t xml:space="preserve">H7ACPP. Registro de partidas de Bienes de Uso Público en Construcción a Bienes de Uso Público en Servicio.
A partir de la revisión de información remitida por la Coordinación Grupo de Contabilidad, mediante correo electrónico de 30-04-2020, relativa a los Auxiliares de las cuentas 17050108, 17050112, 17050208, 17050786 y 17051601 correspondientes a la cuenta 1705 BIENES DE USO PÚBLICO EN CONSTRUCCIÓN, se tiene que, en relación con los costos asociados al contrato No. 0642 de 2015, los valores débitos registrados corresponden a los valores totales de cada una de las facturas emitidas por el contratista y los créditos a las deducciones que se le realizaron. 
Igualmente, en el libro auxiliar (en Excel) del contrato No. 0644 de 2015, se establece que los movimientos débitos y créditos en las cuentas 17050108, 17050208 y 17051386 de la cuenta Mayor 1705 BIENES DE USO PÚBLICO EN CONSTRUCCIÓN, en donde los valores registrados en estas cuentas corresponden al valor de las facturas generadas por la Interventoría.
(...) es claro que al cierre de la vigencia de 2019, los saldos de los contratos de obra No 0642/2015 por la suma de $731.146.282.511,16 y de interventoría No 0644/2015 por valor de $41.720.519.168, quedaron contabilizados como parte del saldo de los Bienes de Uso Público en Construcción, subcuentas Red Carretera y Terreno y no como Bienes de Uso Público en Servicio, subcuentas Red Carretera y Terrenos, teniendo como sustento de que el contratista no ha terminado la ejecución de unas obras, sin que ello sea un factor limitante de peso o restricción significativa que impida la puesta en servicio y la operación del nuevo puente Pumarejo, el cual se dio al servicio con el acto de su inauguración en el mes de diciembre de 2019. </t>
  </si>
  <si>
    <t xml:space="preserve">No aplicación de lo preceptuado en el numeral 5.3.1 Reconocimiento, del Manual de Políticas Contables del INVÍAS: “El Instituto Nacional de Vías reconoce como bienes de uso público, los activos destinados para el uso, goce y disfrute de la colectividad y que, por lo tanto, están al servicio de ésta, en forma permanente, con las limitaciones que establece el ordenamiento jurídico y la autoridad que regula su utilización".
No aplicación del principio de Esencia sobre la Forma, principio que se aplica para reconocer en la contabilidad actos que no han completado su forma jurídica o que, a pesar de haberlo hecho, resulten ilegales.
</t>
  </si>
  <si>
    <t>Revisar, actualizar y socializar el Procedimiento Gestión y Reconocimiento Contable de las Novedades Bienes de Uso Público.</t>
  </si>
  <si>
    <t>Revisión, actualización y socialización del  Procedimiento Gestión y Reconocimiento Contable de las Novedades Bienes de Uso Público.</t>
  </si>
  <si>
    <t>SF (GC)</t>
  </si>
  <si>
    <r>
      <t>Realizar informe de seguimiento  que evidencie la aplicación del Decreto 1082 de 2015 Guia de Colombia Eficiente y la implementación de los pliegos tipo, en los procesos de selección que adelante la Entidad en las dependencias involucradas en el proceso</t>
    </r>
    <r>
      <rPr>
        <i/>
        <sz val="8"/>
        <color theme="1"/>
        <rFont val="Arial"/>
        <family val="2"/>
      </rPr>
      <t xml:space="preserve"> "Gestión de la Infraestructura vial"</t>
    </r>
    <r>
      <rPr>
        <sz val="8"/>
        <color theme="1"/>
        <rFont val="Arial"/>
        <family val="2"/>
      </rPr>
      <t xml:space="preserve">. </t>
    </r>
  </si>
  <si>
    <t>H1AF19. Activos en concesión. 
INVIAS mantiene registrado en la cuenta 171001 Bienes de Uso Público en Servicio – Red Carretera, las vías que ha entregado en concesión por $7.624.598 millones, sobreestimando la cuenta en dicho valor. (181 tramos de vía)
Igual situación se presenta en la cuenta 171014 Bienes de Uso Público en Servicio – Terrenos, en donde se registran terrenos entregados a la ANI por $1.122.084 millones. (52 tramos)
(Ver cuadros 1 y 2. Informe Auditoría Financiera 2019).</t>
  </si>
  <si>
    <t xml:space="preserve">No aplicación del procedimiento contable para el registro de los hechos económicos relacionados con los acuerdos de concesión de infraestructura de transporte, contenido en la Resolución 602 de 2018, expedida por la Contaduría General de la Nación, que establece: “cuando la entidad titular (INVIAS) de activos de infraestructura de transporte entregue dichos activos a una entidad concedente, debe disminuir los valores por los que se encuentran registrados dichos activos”. </t>
  </si>
  <si>
    <t>Dar cumplimiento a las actividades previstas para el año 2020 en el plan de acción para la aplicación de la resolución 602 de 2018.</t>
  </si>
  <si>
    <t xml:space="preserve">Revelar en notas el grado de avance del plan de acción para la aplicación de la Resolución 602 de 2018, vigencia 2020.
</t>
  </si>
  <si>
    <t>Notas a los Estados Financieros</t>
  </si>
  <si>
    <t>18 01 003   </t>
  </si>
  <si>
    <t>H2AF19. Terrenos de Bienes de Uso Público. 
Del análisis de los libros auxiliares suministrado por la entidad de las subcuentas 171001 y 171014, se evidencia que el INVIAS no ha logrado identificar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t>
  </si>
  <si>
    <t>Acumulación de situaciones (...), entre las cuales se destacan la información heredada de las entidades que la precedieron, en materia de activos, procesos en curso, información financiera, entre otros, cuya entrega se realizó sin verificación física de las situaciones, ni soportes idóneos; la ausencia de procesos y procedimientos financieros que permitan articular la gestión financiera con las áreas ejecutoras de recursos y procesos con incidencia económica y la carencia de un Sistema Integrado de Información, que permita articular, detallar y controlar la información con impacto financiero.</t>
  </si>
  <si>
    <t>Adelantar la conciliación contable mensual con los anexos del inventario de predios y el informe de gestión de BUPI.</t>
  </si>
  <si>
    <t xml:space="preserve">Documento mensual de conciliación </t>
  </si>
  <si>
    <t>Administrativo con presunto alcance disciplinario</t>
  </si>
  <si>
    <t>18 01 001   </t>
  </si>
  <si>
    <t>H3AF19. Saldos re expresados.
Durante la vigencia 2019 el INVIAS realizó re-expresión de los estados financieros de la vigencia 2018 que afectaron las cuentas de Propiedad, Planta y Equipo, Bienes de Uso Público y Capital Fiscal.
(...) las explicaciones sobre las variaciones de sus subcuentas se sustentan en los saldos a 31 de diciembre de 2018 sin re expresión es decir sobre saldos no reales y no oficiales, dado que el Estado de Situación Financiera Comparativo que acompañan las notas refleja los saldos a 31 de diciembre de 2018 con saldos re expresados que son los datos oficiales. (Ver cuadros 3 y 4. Informe de Auditoría Financiera 2019).
De igual manera, en el numeral 11.1 se presenta el cuadro que refleja las variaciones presentadas en la Cuenta Bienes de Uso Público tanto en construcción como en servicio, en ésta última se muestran los saldos iniciales correspondientes a las cifras sin re expresar de diciembre 31 de 2018 y se reflejan los movimientos realizados en la vigencia 2019 e inexplicablemente el resultado final corresponde al saldo a 31 de diciembre de 2019.</t>
  </si>
  <si>
    <t xml:space="preserve"> 
Incumplimiento de las características que deben reunir las Notas Explicativas de los Estados Financieros, de acuerdo con el Marco Conceptual para la Preparación y Presentación de Información Financiera de las entidades de gobierno, en relación con las notas explicativas de la cuenta Propiedad Planta y Equipo, Bienes de Uso Público y Resultados de Ejercicios Anteriores.</t>
  </si>
  <si>
    <t>Elaborar, formalizar, socializar e implementar instructivo en el cual se indique la forma de proceder cuando existe reexpresión de saldos</t>
  </si>
  <si>
    <t>Elaboración, formalización, socialización e implementación del instructivo en el cual se indique la forma de proceder cuando existe reexpresión de saldos</t>
  </si>
  <si>
    <t>Instructivo formalizado, socializado e implementado</t>
  </si>
  <si>
    <t>H4AF19. Análisis de Notas Explicativas. 
Las Notas Explicativas que presenta INVIAS, evidencian algunos errores de forma que no permiten una adecuada comprensibilidad, entre las que se encuentran las siguientes:
De 119 cuadros que se presentan en las notas, tan sólo 6 cuentan con número y nombre, los nombres de los capítulos se confunden con el título de los cuadros, cuadros cortados por saltos de página y títulos al final de la página sin texto, entre otros.
En el numeral 11.1.2 se menciona 8.228 predios registrados contablemente, distribuidos de la siguiente manera: al proyecto de depuración de BUPI corresponden (6.360) y a registros de reversiones y otros plenamente sustentadas (1.929), suma que no totaliza 8.228 sino 8289 con lo cual se registra una diferencia de 61 predios.
En el acápite de antecedentes se informa que la Políticas Contables se actualizó mediante la Resolución 3807 de 2019. Sin embargo, esta resolución se encuentra derogada por la Resolución 7150 de 2019, con la que se adopta el nuevo manual.</t>
  </si>
  <si>
    <t xml:space="preserve">Falta de aplicación efectiva de controles, lo que conlleva también a un presunto incumplimiento del Marco Normativo para Entidades de Gobierno. </t>
  </si>
  <si>
    <t>Elaborar formato guía para la elaboración de las notas a los Estados Financieros, para su aplicación a partir de la vigencia 2020.</t>
  </si>
  <si>
    <t>Elaboración de formato guía para la elaboración de las notas a los Estados Financieros, , para su aplicación a partir de la vigencia 2020.</t>
  </si>
  <si>
    <t>Formato guía elaborado e implementado</t>
  </si>
  <si>
    <t>Administrativo con posible incidencia disciplinaria</t>
  </si>
  <si>
    <t>H5AF19. Operaciones recíprocas reportadas por el INVIAS. 
De acuerdo con lo reportado por la administración del INVIAS, y a pesar de las acciones emprendidas por la entidad, a 31 de diciembre de 2019, se evidenció que la entidad incluyó saldos sin conciliar de las cuentas contables recíprocas que tiene con otras entidades públicas.
Es así que para la cuenta 1.9.08.01 Recursos Entregados en Administración por $1.056.202.368.408, calculado como la sumatoria de las diferencias absolutas entre el saldo registrado por INVIAS y el registrado por la entidad reciproca, corresponde al 56% del total de la cuenta ($1.870.505.596.634) y para la cuenta 2.4.01.02 Proyectos de Inversión las diferencias absolutas entre los saldos del INVIAS y los de las entidades reciprocas suman $201.819.312.518, que representa el 55% del total de la cuenta ($370.257.706.286) y menos significativa es la diferencia registrada para la cuenta 2.9.02.01 Recursos Recibidos en Administración por $106.740.375. Por lo tanto, se genera una limitante o deficiencia que origina la imposibilidad de verificar y comprobar el saldo real de las cuentas mencionadas.                  
(Ver cuadro 5. Informe Auditoría Financiera 2019).</t>
  </si>
  <si>
    <t xml:space="preserve">Esta situación se debe a errores de registro o imputación contable, utilización de cuentas no incluidas en las reglas de eliminación y momentos distintos de reconocimiento de la transacción, entre otros.
</t>
  </si>
  <si>
    <t xml:space="preserve">Revisar, actualizar y socializar el procedimiento Conciliación Operaciones Recíprocas INVIAS, incorporando nuevos controles.
</t>
  </si>
  <si>
    <t>Revisión, actualización y socialización del procedimiento Conciliación Operaciones Recíprocas INVIAS, incorporando nuevos controles.</t>
  </si>
  <si>
    <t xml:space="preserve">H6AF19. Operaciones recíprocas reportadas por otras entidades del Estado.
El INVIAS también aparece relacionado como entidad recíproca de los entes del estado con los cuales realiza transacciones, hechos y operaciones económicas, constituyéndose en una entidad destino. De este análisis se evidenció que INVIAS, en algunos casos, no tiene registradas en sus cuentas reciprocas los saldos que reportan las entidades relacionadas (Ver cuadro 6. Informe Auditoría Financiera 2019), y en otros casos, se presentan diferencias entre los saldos. </t>
  </si>
  <si>
    <t xml:space="preserve">Esta situación se debe a errores de registro o imputación contable, utilización de cuentas no incluidas en las reglas de eliminación y momentos distintos de reconocimiento de la transacción, entre otros. 
</t>
  </si>
  <si>
    <t xml:space="preserve">Falta de conciliación con las áreas que producen la información de origen y deficiencias en el proceso de depuración. </t>
  </si>
  <si>
    <t>Suscribir acuerdos de nivel de servicios para los ejercicios de conciliación entre el Grupo Contabilidad, Dirección Operativa y Dirección Técnica.</t>
  </si>
  <si>
    <t>Suscripción acuerdos de nivel de servicios para los ejercicios de conciliación entre el Grupo Contabilidad, Dirección Operativa y Dirección Técnica.</t>
  </si>
  <si>
    <t>Acuerdos de nivel de servicios</t>
  </si>
  <si>
    <t>H8AF19. Reclasificación partidas de Bienes de Uso Público en Construcción a Bienes de Uso Público en Servicio. 
Al cierre de la vigencia de 2019, los saldos de los contratos de obra 0642/2015 por la suma de $731.146.282.511,16 y de interventoría 0644/2015 por valor de $41.720.519.168 quedaron contabilizados como parte del saldo de la cuenta 170501 Bienes de Uso Público en Construcción y no como Bienes de Uso Público en Servicio, teniendo como sustento que el contratista no ha terminado la ejecución de unas obras y que la interventoría no ha recibido por calidad, como otros ítems de obra que no se han iniciado relacionadas al espacio público.
(…) operación del nuevo puente Pumarejo, el cual se dio al servicio con el acto de su inauguración en el mes de diciembre de 2019.</t>
  </si>
  <si>
    <t>No aplicación del principio de Esencia sobre la Forma, principio que se aplica para reconocer en la contabilidad actos que no han completado su forma jurídica o que, a pesar de haberlo hecho, resulten ilegales.</t>
  </si>
  <si>
    <t xml:space="preserve">H9AF19. Nota 11.1.1 Bienes de Uso Público en Construcción. 
La Nota 11.1. Bienes de Uso Público en Construcción estableció en su conciliación como entrada por predios adquiridos por contratos en ejecución de la vigencia 2019, la suma de $63.096.942 miles, los cuales al ser contrastados o comparados con la información entregada por el INVIAS se determinó por $15.353.635 miles que comprende un total de 113 predios adquiridos en la ejecución de los Contratos 1686, 1639, 1647 y 1515 de 2015, relacionados a los proyectos en los departamentos de Cundinamarca, Santander y Cauca, y que conllevó a establecer una diferencia por $47.743.307 miles. </t>
  </si>
  <si>
    <t>Debilidades del sistema de control interno contable como de su sistema de información que administra toda la documentación soporte, que le permite a la organización realizar las actividades mínimas administrativas y operativas que en lo funcional y contable se debieron desarrollar para el cierre de cada vigencia conforme a lo dispuesto en las Resoluciones 193 de 2016 y 625 de 2019 en concordancia con las instrucciones del Instructivo 001 de 2019 expedidas por la Contaduría General de la Nación.</t>
  </si>
  <si>
    <t xml:space="preserve">
Desarrollar el plan de trabajo del proyecto BUPI, correspondiente a los predios adquiridos en la vigencia 2020, monitoreado a través de la conciliación contable e informe de gestión de BUPI. 
</t>
  </si>
  <si>
    <t>H10AF19. Identificación de situaciones frente a los procesos jurídicos reportados en la Nota 23 Provisiones – 23.1 Litigios y Demandas con referencia a la información registrada en la base de datos del EKOGUI. 
El análisis de la información por concepto de registros de Provisiones reveladas en la Nota 23.1 Litigios y Demandas, contra la Base de Datos de EKOGUI, permitió establecer las siguientes diferencias:
1. La Agencia Nacional de Defensa Jurídica del Estado, en su base de datos de EKOGUI registró como Activos 2.223 procesos, (…) con una provisión contable por $3.326.211.953.009,00. (…) esta información no guarda correspondencia con los 2.890 procesos que revela la Nota 23.1. Litigios y Demandas, evaluada por la Oficina Asesora Jurídica del INVIAS, (…) lo cual permitió establecer una diferencia mayor de 667 procesos a cargo del INVIAS.
2. La Oficina Asesora Jurídica reportó 1.022 procesos jurídicos que mantienen la misma información según la última calificación realizada correspondió al periodo 2005 - 2018, como fuente de información determinada para el cierre de la vigencia 2019. En este mismo sentido la base de datos del EKOGUI detalló 890 procesos jurídicos Activos con calificación ALTA y provisión contable por $2.850.727.939.600,00 para el periodo 2015 – 2019. Situación que evidenció nuevamente una diferencia mayor de 132 procesos a cargo del Instituto. 
3. La Oficina Asesora Jurídica reportó 710 procesos jurídicos de su base de información que concomitantemente no presentaban calificación y provisión contable, motivo por el cual no se reconoció contablemente. En este aspecto, la base de datos del EKOGUI registró 800 procesos jurídicos Activos que simultáneamente no tienen calificación y provisión contable, para una diferencia mayor de 90 procesos. 
Las diferencias presentadas entre las bases de datos de la Oficina Asesora Jurídica y el EKOGUI, determinó que la información en ambos casos sigue siendo no concordante.</t>
  </si>
  <si>
    <t>La información revelada está limitada en la nota de los estados contables por concepto de la cuenta 2701 Litigios y Demandas (…) en virtud de que la información suministrada preliminarmente con la base del EKOGUI por la entidad no incluyó algunas de las validaciones realizadas en enero de 2020, y que incidieron al cierre de la vigencia de 2019.</t>
  </si>
  <si>
    <t>H11AF19. Nota 21.3 Créditos Judiciales – Información revelada. 
Revisada la Nota 21.3 Créditos Judiciales que hace parte de la Nota 21 Cuentas por pagar, se reveló el valor de obligaciones por concepto de fallos en contra del INVIAS, debidamente ejecutoriados, así como mandamientos ejecutivos, conciliaciones administrativas y otras órdenes judiciales falladas a favor de terceros y originados en litigios de carácter civil, laboral o administrativo y en sus subcuentas se registró créditos judiciales reconocidos previamente por la Oficina Asesora Jurídica, para efectos de pago en la vigencia 2019 de 111 procesos que en su mayoría correspondieron a reparaciones directas y conciliaciones judiciales y extrajudiciales. 
Verificada la información contra la base recibida del INVIAS por estos mismos conceptos se estableció que la misma no guarda correspondencia con respecto a los 754 procesos pagados por $54.304.362.975,93 durante la vigencia 2019, y que en la nota objeto de análisis de comprobación, la Oficina Asesora Jurídica no detalló la cuantía de los 111 procesos pagados.</t>
  </si>
  <si>
    <t xml:space="preserve">Debilidades del proceso contable y sistema documental con respecto a las formas de organización y ejecución del proceso financiero según lo dispuesto en la Resolución 625 de 2019 expedida por la Contaduría General de la Nación. 
(…) la información suministrada preliminarmente por la entidad no incluyó la totalidad de los pagos realizados en la vigencia de 2019. 
</t>
  </si>
  <si>
    <t xml:space="preserve">H12AF19. Nota de Deterioro de Bienes de Uso Público en Servicio. 
Examinada la Metodología para la determinación y cálculo del deterioro de Bienes de Uso Público de la Infraestructura a cargo del INVIAS, el análisis llevó a establecer según lo enunciado en esta metodología (…) que el deterioro solo se determinó específicamente a los kilómetros de la red vial, considerándose que es viable su aplicación. No obstante, se estableció que la nota explicativa no reveló otros aspectos y componentes que integran la red vial, para que su medición fuera más específica y confiable, así: 
1. No se detalló un inventario del total de kilómetros de vías pavimentadas y no pavimentadas a nivel nacional (…) y de esta cantidad cuántos kilómetros se estimó que pueden estar en mal estado y cuántos kilómetros pueden ser evaluados periódicamente. 
2. No se especificó la cantidad de kilómetros de vías que fueron de objeto del cálculo de deterioro durante la vigencia de 2019 y que conllevó a que se registrará como deterioro de los Bienes de Uso Público en Servicio la suma de $36.021.978 miles. 
3. No identificó los componentes más significativos del inventario de kilómetros de la red vial pavimentada y no pavimentada (…) que puede ser objeto de deterioro. 
4. No se identificó de toda la red vial pavimentada los activos generadores de efectivo con respecto a los tramos viales en los que se recaudó peajes (...)
5. No se determinó los factores internos y externos que se han apreciado como indicios de deterioro para los componentes que integran la red vial pavimentada y no pavimentada. 
6. No detalló mediante un ejemplo específico de la red vial evaluada la metodología diseñada. </t>
  </si>
  <si>
    <t>La falta de una mayor explicación con respecto a las revelaciones efectuadas en la nota referenciada, se origina en las debilidades de los lineamientos e instrucciones de como las dependencias generadoras de información financiera deben apoyar los procesos de conciliación, verificación y validación de la información que se remite a contabilidad, previos a la generación de los estados financieros.</t>
  </si>
  <si>
    <t>Revisar, actualizar y socializar la guía metodológica para la determinación y cálculo del deterioro de Bienes de Uso Público de la infraestructura a cargo del INVIAS.</t>
  </si>
  <si>
    <t>Revisión, actualización y socialización de  la guía metodológica para la determinación y cálculo del deterioro de Bienes de Uso Público de la infraestructura a cargo del INVIAS.</t>
  </si>
  <si>
    <t>Guía metodológica actualizada</t>
  </si>
  <si>
    <t>Suscripción de acuerdos de nivel de servicios para los ejercicios de conciliación entre el Grupo Contabilidad, Dirección Operativa y Dirección Técnica.</t>
  </si>
  <si>
    <t>18 02 002   </t>
  </si>
  <si>
    <t>H14AF19. Planeación presupuestal de ingresos. 
En cuanto al presupuesto de ingreso se observa, para algunos rubros, que hubo una variación importante entre el aforo inicial, aforo vigente y el recaudo (acumulado y por recaudar) (Ver cuadro 8. Informe de Auditoría Financiera 2019).
La Contraloría General de la República - CGR - llama la atención sobre las reservas constituidas con corte a 31 de diciembre de 2019 por el Instituto Nacional de Vías por valor de $347.101,6 millones, las cuales pese a lo reglado en el artículo 89 del Decreto 111 de 1996, (…) fueron constituidas sin cumplir este requisito, basándose en la Ley 1940 de 2018 que estableció que las obligaciones que no contaban con PAC no podrían constituirse como cuentas por pagar. Nótese que tanto la Ley 1940 de 2018 como el artículo 89 del Estatuto Orgánico del Presupuesto, se encontraban vigentes.
En relación con la muestra por $812.885 millones de las reservas presupuestales constituidas por el INVIAS a 31-12-2019, se determinó que no procedería la refrendación por $46.785 millones correspondiente al Contrato 642 de 2015.
En relación con vigencias futuras aprobadas en años anteriores al 2019 para ser ejecutadas en el 2019, (…) el valor final autorizado para ejecutar en el 2019, fue de $2.589.712,8 millones, de los cuales se tiene que el valor final comprometido en esa vigencia fue de $1.674.693,4 millones. Según lo informado por INVIAS en el memorando DT 20299 de 09/04/2020, anexó cuadro de las vigencias futuras no ejecutadas en el 2019, entre las cuales se encuentra el Contrato 2199 y 2194 de 2016. (Ver cuadro 10. Informe de Auditoría Financiera 2019).</t>
  </si>
  <si>
    <t>Dentro del proceso de planificación y definición del presupuesto de ingresos, no se tuvo en cuenta la totalidad de variables internas para definir el mismo y variables externas que pudiesen afectar, de manera que con ello se genera el riesgo de incidencia en el equilibrio entre ingresos y gastos o sobre la programación de actividades, basadas en los ingresos, para los cuales no se dispondría de recursos para atenderlas.</t>
  </si>
  <si>
    <t>H15AF19. Ejecución Presupuestal de Gastos 2019.
Según el Informe de Ejecución de Gastos de 2019 el INVIAS durante la vigencia 2019, tuvo una apropiación definitiva o vigente por $3.358.911.9 millones, de los cuales comprometieron $3.333.662 millones, equivalente al 99.25%, obligaciones por $2.136.327 millones, pagos por $2.088.140.9 millones y reintegros por $25.249.7 millones.
Aunque el presupuesto de gastos de 2019 fue comprometido en el 99.25% el nivel de pagos fue 62.64%, con reservas presupuestales por aproximadamente $1.2 billones. De éste último monto, aproximadamente $1.0 billón, fueron constituidas según lo establecido en el artículo 89 del Decreto 111 de 1996, de manera que el tenerse en cuenta el citado nivel de pago frente al presupuesto comprometido y el monto de recursos que quedaron propiamente bajo la figura de reserva presupuestal, significa que al concluir la vigencia fiscal 2019, los bienes o servicios que hacían parte de los contratos objeto de reserva presupuestal, no se habían entregado y recibido, lo que se traduce en que no hubo una aplicación efectiva del presupuesto de gastos en el 2019 en un nivel del 30.30%.
Además, (…) del total del presupuesto definitivo por $3.358.911.9 millones, comprometieron $3.333.662 millones, dejando de comprometer $25.249.7 millones, cifras sobre la cual se desconocen las razones por las cuales no fueron ejecutados estos recursos. 
Para el caso de sentencias y conciliaciones, hubo una apropiación definitiva en el 2019 por $53.547 millones, pero la misma resultó insuficiente para atender las condenas o fallos de 2019 y de otras vigencias que a 31/12/2019 no se habían pagado, como se desprende del Balance General, Cuentas por Pagar, Cuenta 2460, Créditos Judiciales en el que se registra un monto de $99.021.7 millones.</t>
  </si>
  <si>
    <t>Deficiencias en la planeación y ejecución del presupuesto de gasto, con lo que además se genera que la entidad no desarrolle o atienda oportunamente algunas actividades de su quehacer misional y otras actividades no misionales.</t>
  </si>
  <si>
    <t xml:space="preserve">H16AF19. Monto de Reservas Presupuestales en 2019. 
El INVIAS durante la vigencia 2019, tuvo una apropiación definitiva de $3.358.911.9 millones de los cuales $200.386 millones corresponden a funcionamiento y $3.149.098.9 millones a inversión. Al cierre de la vigencia constituyó Reservas Presupuestales por $1.197.334.7 millones de los cuales $15.700 millones correspondió a Funcionamiento y $1.181.634 millones a Inversión.
Del análisis de los montos de las reservas presupuestales frente a las apropiaciones respectivas, se tiene lo siguiente:
• Al tener en cuenta la apropiación definitiva del presupuesto de funcionamiento de 2019 frente a las reservas presupuestales por el rubro de funcionamiento de ese mismo año, da como resultado un 8% ($15.700.490.504/ $200.386.261.520).
• Respecto a Inversión, al tenerse en cuenta la reserva presupuestal a 31/12/2019, respecto a la apropiación definitiva por inversión de 2019, da como resultado el 38 % ($1.181.634.249.025,24/$ 3.149.098.968.675).
Las reservas de funcionamiento e inversión, sin incluir las cuentas por pagar, representan el 3,67% y 26,77% de sus respectivas apropiaciones. (Ver cuadros 11 y 12. Informe de Auditoría Financiera 2019).
Con base en lo anterior se tiene que el INVIAS, superó los topes de reservas presupuestales definidos en la normatividad que regula la materia, por lo cual estaría expuesto a posibles reducciones presupuestales. </t>
  </si>
  <si>
    <t>H17AF19. Refrendación Reservas Presupuestales. 
Teniendo como base los valores de reserva presupuestal, el objeto contractual y las justificaciones registradas por INVIAS; y consultado el Contrato 642 de 2015 se tiene lo siguiente:
De acuerdo con lo reportado por el INVIAS en la columna “Objeto Contractual” Adición 3 y confrontado el valor de la reserva con la información contractual en lo que respecta al Adicionales 3 de 2019, se tiene que el monto adicionado fue de $16.150.5 millones el cual no corresponde con la reserva por $21.132.9 millones; de tal manera que el valor de la reserva presupuestal y la justificación esgrimida por INVIAS no corresponden a la realidad del contrato y de manera general no es consistente el monto de la reserva con el monto de las adiciones que se hicieron al contrato durante la vigencia 2019. 
De otro lado, se observa que aplicaron recursos de la vigencia 2019, cuando las vigencias futuras para el desarrollo del contrato estaban hasta el 2018, sin que se evidencie gestión y aprobación de vigencia futura para hacer uso de los recursos del presupuesto de la vigencia 2019.
Así las cosas, no procedería la refrendación de esas cuentas correspondiente al referido contrato.</t>
  </si>
  <si>
    <t>Se incumplió la parte pertinente del Decreto 111 de 1996, el Decreto 1068 de 2015 y la Ley 819 de 2003.</t>
  </si>
  <si>
    <t>Administrativo con incidencia disciplinaria</t>
  </si>
  <si>
    <t>Debilidades en la planeación y ejecución contractual, con lo cual no se aplicó oportunamente los recursos para el desarrollo de los contratos y de los proyectos a los cuales pertenecen y se genera tramites adicionales.</t>
  </si>
  <si>
    <t>14 01 100   </t>
  </si>
  <si>
    <t>H19AF19. Desarrollo en la etapa de preconstrucción. Contrato de obra 1019 de 2018 y Contrato de interventoría 1022 de 2018, para la Variante San Gil.
Conforme a lo estipulado en el Pliego de Condiciones, el contratista de obra tenía un plazo de tres meses para presentar el Estudio de Impacto Ambiental (EIA) a partir del Acta de Inicio (28 de agosto de 2018), hecho que no se cumplió y por lo cual se solicitó al INSTITUTO el inicio de un proceso sancionatorio, el cual no prosperó porque se aceptó que el EIA se entregara para revisión y aprobación en enero de 2019, radicándose en la ANLA el 13 de febrero de 2019. 
Así mismo, la interventoría (…) presenta informes mensuales al INSTITUTO registrando la ejecución y avances del contrato, a pesar de ello, sus procedimientos y acciones no han asegurado el control y vigilancia para que el desarrollo contractual se cumpla en los términos establecidos.
Conforme a la programación contractual la Revisión, Ajuste y/o Actualización y/o Modificación y/o Complementación de Estudios y Diseños, debió haberse cumplido el 18 de abril de 2019 y de acuerdo con la información del INSTITUTO el primer volumen aprobado por la interventoría fue el 12 de agosto de 2019 y el acta definitiva de aprobación de estudios y diseños se suscribió el 13 de diciembre de 2019, hechos que demuestran el atraso en la etapa de preconstrucción.
Se evidencia en el informe de Interventoría 16 del 04 de diciembre de 2019, la baja ejecución de la gestión predial donde, se habían entregado 33 expedientes de fichas prediales de 149 en el sector de San Gil y cero expedientes de 42 en el sector de Pinchote, siendo que esta es la actividad inicial, faltando las modificaciones y actualizaciones de las fichas prediales ajustadas al proyecto, estudio de títulos, aclaraciones de cabidas y/o linderos, la elaboración de avalúos y tramites de ofertas, elaboración de escrituras, entre otras.</t>
  </si>
  <si>
    <t xml:space="preserve">Debilidades de la planeación y ejecución del proyecto Variante de San Gil, deficiencias en las acciones realizadas por la interventoría en su ejercicio de control y vigilancia del contrato, así como del INSTITUTO, que conociendo de los atrasos no conminaron a tiempo al contratista para el cumplimiento de sus obligaciones contractuales. 
</t>
  </si>
  <si>
    <t>Administrativo con presunta incidencia disciplinaria e indagación preliminar</t>
  </si>
  <si>
    <t xml:space="preserve">H20AF19. Obtención de licencia ambiental diseños canal acceso Puerto de Buenaventura y consultas previas. Contrato de obra 666 de 2015 y Contrato de interventoría 665 de 2015.
Al revisar los informes de interventoría se evidencia que algunas adiciones en plazo se ocasionaron con ocasión del inconveniente para obtener la aprobación de las consultas previas para el proyecto, lo que ha generado que el proyecto se prolongue en el tiempo de manera injustificada, ocasionando mayores costos asociados al proyecto.
(…) el acta recibo de los estudios y diseños, evidencia que el contrato se excedió en aproximadamente 47 meses, siendo que el plazo original era de aproximadamente siete (7) meses, por lo tanto, la gestión asociada a este proyecto ha sido ineficiente e ineficaz.  </t>
  </si>
  <si>
    <t xml:space="preserve">Debilidades por parte del INVIAS para atender el trámite de la consulta previa y la respectiva licencia ambiental, no obstante tener una dependencia con funciones para este efecto (...). Lo que impidió que se lograra terminar completamente el Volumen XI de los estudios y diseños contratados y el cual corresponde al Estudio de Impacto Ambiental y allí se deja consignado que, en consideración a no obtener el concepto de la consulta previa, esta parte del estudio debe ser actualizada y complementada en otro contrato.
(...) la gestión adelantada por el INVIAS conjuntamente con el consultor, el interventor, y (...) la coordinación interinstitucional con otros estamentos públicos, no han sido efectivas para dar cabal cumplimiento de las actividades previstas en el contrato.
</t>
  </si>
  <si>
    <t xml:space="preserve">Desarrollar mesas de trabajo con un equipo interdisciplinario al interior de la Subdirección de Medio Ambiente y Gestión Social, como apoyo de las estrategias encaminadas a fortalecer la coordinación interinstitucional. </t>
  </si>
  <si>
    <t>Mesas de trabajo documentadas mediante actas donde se abordan estrategias encaminadas a fortalecer la coordinación interinstitucional.</t>
  </si>
  <si>
    <t>Actas de mesas de trabajo</t>
  </si>
  <si>
    <t>Administrativo con presunta incidencia disciplinaria y para indagación preliminar</t>
  </si>
  <si>
    <t>14 05 001   </t>
  </si>
  <si>
    <t xml:space="preserve">
Los términos establecidos para liquidar resultan obligatorios pues se derivan de mandatos legales y de acuerdos contractuales que no puede desconocer la administración.
(…) el deber de liquidar a cargo del funcionario responsable debe realizarse sin falta dentro de los plazos establecidos, pues de lo contrario, la pérdida de competencia para liquidar, (…) podría acarrear daño patrimonial al estado como consecuencia de la omisión y falta de control por parte de quien ejerció la supervisión.
(…) no solamente se omite un deber legal, sino que se pone en riesgo el patrimonio público al perder la posibilidad de ejecutar vía coactiva los posibles saldos a favor del INVIAS derivados de anticipos no ejecutados, rendimientos financieros o cualquier otro concepto que pudiera establecerse en el balance financiero del contrato.</t>
  </si>
  <si>
    <t xml:space="preserve">Acción 1. 
Revisar, actualizar y socializar el Manual de Contratación en lo concerniente al proceso de liquidación de contratos.
</t>
  </si>
  <si>
    <t xml:space="preserve">Revisión, actualización y socialización del Manual de Contratación en lo concerniente al proceso de liquidación de contratos.
</t>
  </si>
  <si>
    <t xml:space="preserve">Manual de Contratación revisado, actualizado y socializado.
</t>
  </si>
  <si>
    <t>Acción 2. 
Formular acuerdos de niveles de servicios entre la Oficina Asesora Jurídica y las unidades ejecutoras respecto al proceso de liquidación de contratos.</t>
  </si>
  <si>
    <t>Implementar acuerdos de niveles de servicios entre la Oficina Asesora Jurídica y las unidades ejecutoras respecto al proceso de liquidación de contratos.</t>
  </si>
  <si>
    <t>Acuerdos de niveles de servicios entre la Oficina Asesora Jurídica y las unidades ejecutoras respecto al proceso de liquidación de contratos, implementado y socializado.</t>
  </si>
  <si>
    <t>Acción 3. 
Formular acuerdos de niveles de servicios entre la Subdirección de Medio Ambiente y Gestión Social y las unidades ejecutoras  respecto al proceso de liquidación de contratos.</t>
  </si>
  <si>
    <t>Implementar acuerdos de niveles de servicios entre la Subdirección de Medio Ambiente y Gestión Social y las unidades ejecutoras  respecto al proceso de liquidación de contratos.</t>
  </si>
  <si>
    <t>Acuerdos de niveles de servicios entre la Subdirección de Medio Ambiente y Gestión Social y las unidades ejecutoras  respecto al proceso de liquidación de contratos, implementado y socializado.</t>
  </si>
  <si>
    <r>
      <t xml:space="preserve">H7AF19. Anticipo para Adquisición de Bienes y Servicios. 
De acuerdo con el Marco Conceptual para la Preparación y Presentación de Información Financiera de las Entidades de Gobierno: </t>
    </r>
    <r>
      <rPr>
        <i/>
        <sz val="8"/>
        <rFont val="Arial"/>
        <family val="2"/>
      </rPr>
      <t>“Los activos son recursos controlados por la entidad que resultan de un evento pasado y de los cuales se espera obtener un potencial de servicio o generar beneficios económicos futuros"</t>
    </r>
    <r>
      <rPr>
        <sz val="8"/>
        <rFont val="Arial"/>
        <family val="2"/>
      </rPr>
      <t>.
Sin embargo, la cuenta 1.9.06.04 Anticipo para Adquisición de Bienes y Servicios no cumple con dicha característica, dado que en el saldo a 31 de diciembre de 2019 por $289.871 millones incluye $ 2.503 millones del contrato 840/1988 por $4 millones, sobre el cual no se tiene ningún registro y el contrato 3381/2009 por $2.499 millones, que se encuentra certificado (figura utilizada del INVIAS que representa los contratos sobre los cuales se perdió la competencia para liquidar).
Esta situación genera que la cuenta en mención se encuentre sobreestimada en $2.503 millones.</t>
    </r>
  </si>
  <si>
    <r>
      <t xml:space="preserve">
Deficiencias de planificación, ejecución y situado oportuno de recursos, que conlleva a riesgo de reducción del presupuesto de funcionamiento y de inversión, por no acatamiento del artículo 9 de la Ley 225 de 1995, el artículo 78 del Estatuto Orgánico de Presupuesto (Decreto 111 de 1996), y el artículo 2.8.1.7.3.5. del Decreto 1068 de 2015 </t>
    </r>
    <r>
      <rPr>
        <i/>
        <sz val="8"/>
        <rFont val="Arial"/>
        <family val="2"/>
      </rPr>
      <t>“Reducción al Presupuesto de acuerdo con el monto de reservas presupuestales”</t>
    </r>
    <r>
      <rPr>
        <sz val="8"/>
        <rFont val="Arial"/>
        <family val="2"/>
      </rPr>
      <t>.</t>
    </r>
  </si>
  <si>
    <r>
      <t xml:space="preserve">H18AF19. Saldos por utilizar de las reservas presupuestal 2018 no ejecutadas en el 2019.
De conformidad con la información presupuestal del INVIAS, registrada en el aplicativo SIIF Nación, correspondiente a la vigencia fiscal de 2018, a 31 de diciembre de dicho año se constituyeron Reservas Presupuestales en cuantía total de $622.866.5 millones; que, durante la vigencia fiscal de 2019, la Reserva Presupuestal de 2018, presentó la siguiente afectación: Valor Reserva Presupuestal cancelada $3.530.6 millones, Valor Reserva Presupuestal Definitiva $619.335.8 millones, Valor Reserva Presupuestal Obligada $593.944 millones, Valor Reserva Presupuestal NO ejecutada $25.391.8 millones.
(…) las cuentas o compromisos correspondientes a 248 contratos que dieron origen a esas reservas presupuestales por $25.391.8 millones, fenecieron.
De otra parte, el artículo 2.8.1.7.3.4. del Decreto 1068 de 2015 determina que al haberse terminado el compromiso o la obligación que las originó, se deberá proceder a su cancelación y remisión mediante acta a la DGCPTN </t>
    </r>
    <r>
      <rPr>
        <i/>
        <sz val="8"/>
        <rFont val="Arial"/>
        <family val="2"/>
      </rPr>
      <t xml:space="preserve">(Dirección General de Crédito Público y Tesoro Nacional del Ministerio de Hacienda y Crédito Público) </t>
    </r>
    <r>
      <rPr>
        <sz val="8"/>
        <rFont val="Arial"/>
        <family val="2"/>
      </rPr>
      <t>para que se efectúen los ajustes respectivos, debido a que ya procedió el fenecimiento del rubro, como lo establece el artículo 2.8.1.7.3.3 del mismo decreto, sin embargo, no se tiene evidencia del cumplimiento de esta normatividad por parte de INVIAS para los casos correspondientes.</t>
    </r>
  </si>
  <si>
    <t>SMA (BUPI)-SF (GC)</t>
  </si>
  <si>
    <t>SMA-SF (GC)</t>
  </si>
  <si>
    <t>SF (GC)-OAJ</t>
  </si>
  <si>
    <t>SRN-SMA</t>
  </si>
  <si>
    <t>SMA-SMF</t>
  </si>
  <si>
    <t>ACPP</t>
  </si>
  <si>
    <t>De acuerdo con lo considerado por el Órgano de Control "Se deben documentar dentro de los antecedentes contractuales las razones por las cuales se justifica la procedencia del pacto arbitral y de acuerdo con la información y documentación aportada por el INVIAS, no se observa que exista esa justificación documentada y, en consecuencia, no se comparte lo expuesto por el INVIAS en cuanto a que su decisión sí correspondió a una decisión de gerencia pública explícita. No puede negarse que a posteriori la entidad ha tratado de explicar la toma de la decisión, pero claramente una decisión como la exigida por la Directiva Presidencial, debía, de forma imperativa, contar con la plena e inequívoca justificación y además esta debía estar documentada, previamente".</t>
  </si>
  <si>
    <t>Como acción complementaria, de formalización y protocolización, incorporar en el manual de contratación una disposición y buena práctica que establezca que tratándose de pactos arbitrales (cláusula compromisoria y compromisos) sobre contratos en curso suscritos por el INVIAS, se elaborará una ficha técnica con los debidos soportes y conceptos técnicos, económicos o jurídicos para su correspondiente aprobación en el Comité de Adiciones, Modificaciones y Prórrogas. Lo anterior, en consideración a la Directiva Presidencial N°. 04 de 2018.</t>
  </si>
  <si>
    <t>La Contraloría General de la República consideró efectiva la acción de mejora en el Informe de Auditoría Financiera 2019, página 88. No obstante, esta acción presenta a la fecha un avance  del 6%, por lo cual, se presume que es un error involuntario del Ente de Control.</t>
  </si>
  <si>
    <t>Acción de mejora considerada no efectiva por la Contraloría General de la República en Informe de Auditoría Financiera 2019, página 88.</t>
  </si>
  <si>
    <t xml:space="preserve">La Contraloría General de la República consideró efectiva la acción de mejora en el Informe de Auditoría Financiera 2019, página 88, pero esta acción no presenta avance debido a que a la fecha la Oficina Asesora Jurídica no ha remitido los soportes concertados. Por lo cual, se presume que es un error involuntario del Ente de Control.
Acción de mejora considerada no efectiva por la Contraloría General de la República en Informe de Auditoría Financiera 2019, página 88.
</t>
  </si>
  <si>
    <t>La Contraloría General de la República consideró efectiva la acción de mejora en el Informe de Auditoría Financiera 2019, página 88, pero esta acción no presenta avance debido a que a la fecha la Oficina Asesora Jurídica no ha remitido los soportes concertados. Por lo cual, se presume que es un error involuntario del Ente de Control.
Acción de mejora considerada no efectiva por la Contraloría General de la República en Informe de Auditoría Financiera 2019, página 88.</t>
  </si>
  <si>
    <t>Acción de mejora considerada tanto efectiva como no efectiva por la Contraloría General de la República en Informe de Auditoría Financiera 2019, página 88. Por tanto, requiere aclaración.</t>
  </si>
  <si>
    <t>Se han pagado conciliaciones, laudos arbitrales y conciliaciones extrajudiciales por valor de $54.750.908.668,91. Pendiente diferencia de $269.221.331,09.
Acción de mejora considerada no efectiva por la Contraloría General de la República en Informe de Auditoría Financiera 2019, página 88.</t>
  </si>
  <si>
    <t xml:space="preserve">Acción de mejora considerada no efectiva por la Contraloría General de la República en Informe de Auditoría Financiera 2019, página 88. </t>
  </si>
  <si>
    <t>La Contraloría General de la República en el Informe de Auditoría Financiera 2019 señala que no se genera pronunciamiento, toda vez que el hallazgo hace referencia a una cuenta que ya no hace parte del nuevo catálogo de cuentas.
Acción de mejora considerada no efectiva por la Contraloría General de la República en Informe de Auditoría Financiera 2019, página 88.</t>
  </si>
  <si>
    <t>La Contraloría General de la República en el Informe de Auditoría Financiera 2019 señala que no se genera pronunciamiento, toda vez que el hallazgo hace referencia a una cuenta que ya no hace parte del nuevo catálogo de cuentas.</t>
  </si>
  <si>
    <t xml:space="preserve">La Contraloría General de la República en el Informe de Auditoría Financiera 2019 señala que no se genera pronunciamiento, toda vez que el hallazgo hace referencia a una cuenta que ya no hace parte del nuevo catálogo de cuentas.
Acción de mejora considerada no efectiva por la Contraloría General de la República en Informe de Auditoría Financiera 2019, página 88.
</t>
  </si>
  <si>
    <t>Administrativo con connotación disciplinaria</t>
  </si>
  <si>
    <t>Administrativo con posible connotación disciplinaria</t>
  </si>
  <si>
    <t>Administrativo con presunta connotación disciplinaria e indagación preliminar</t>
  </si>
  <si>
    <t>Administrativo con presunta connotación disciplinaria y fiscal</t>
  </si>
  <si>
    <t>AF2019</t>
  </si>
  <si>
    <t>AUDITORIA DE CUMPLIMIENTO PUENTE PUMAREJO - ACPP</t>
  </si>
  <si>
    <t>AUDITORIA FINANCIERA 2019 - AF19</t>
  </si>
  <si>
    <t>Suscribir acuerdo de nivel de servicios para los ejercicios de conciliación entre la Oficina Asesora Jurídica y el Grupo Contabilidad, en atención de lo preceptuado en la Directiva 01 de 2020.</t>
  </si>
  <si>
    <t>Suscripción de acuerdo de nivel de servicios para los ejercicios de conciliación entre la Oficina Asesora Jurídica y el Grupo Contabilidad.</t>
  </si>
  <si>
    <t>Acuerdo de nivel de servicios</t>
  </si>
  <si>
    <t xml:space="preserve">H13AF19. Responsabilidades por establecer en Bienes Entregados en Administración. 
La Nota a los Estados Financieros 16.3.1. En Administración que hace parte de la Nota 16.3 Bienes Entregados en Administración, estipula de manera muy breve en sus párrafos que se registraron ajustes derivados del proceso de depuración extraordinaria de estos recursos (…)
El análisis (…) con referencia a la nota analizada permite señalar la baja de 69 partidas por $21.460.413 miles por su antigüedad como parte del proceso de depuración de saldos relacionados con anticipos pendientes de amortizar de recursos entregados en administración aprobadas en el Comité Técnico de Sostenibilidad del Sistema de la Contabilidad Pública. Sin embargo, en este aspecto es necesario señalar la existencia de deficiencias en su revelación que afecta la confiabilidad y trazabilidad de los hechos informados.
En cuanto (…) a la reclasificación a cuentas de difícil recaudo de 80 partidas por $48.578.250 miles, reportadas por la Oficina Asesora Jurídica de procesos judiciales en curso, se estableció que esta nota presenta inconsistencias en su revelación.
</t>
  </si>
  <si>
    <t xml:space="preserve">Falta de lineamientos e instrucciones de como las dependencias generadoras de información financiera deben apoyar los procesos de conciliación, verificación y validación de la información que se remite a contabilidad, previos a la generación de los estados financieros ampliamente difundidas a través de las Resoluciones 425 de 2019, 625 de 2018, 196 de 2016, e Instructivo 001 de 20019. 
Falta de un plan de contingencia en desarrollo del sistema de gestión de calidad y administración del riesgo, que le permitiera a la entidad desarrollar para llevar a cabo la reconstrucción de la información perdida o extraviada con referencia a cada una de las partidas mencionadas y que sobre las cuales se fundamentó la información contable que sirvió de fuente y soporte para el cierre de la vigencia de 2019, conforme a lo dispuesto en la Resolución 625 de 2018. Numeral 5.2. Pérdida y reconstrucción de documentos.
</t>
  </si>
  <si>
    <t>Área Líder</t>
  </si>
  <si>
    <t xml:space="preserve">Revisar, actualizar y socializar el instructivo general para la proyección de recaudo de ingresos propios del INVIAS, incorporando un apartado sobre el seguimiento y control al recaudo de los ingresos.
</t>
  </si>
  <si>
    <t>Revisión, actualización y socialización del instructivo general para la proyección de recaudo de ingresos propios del INVIAS, incorporando un apartado sobre el seguimiento y control al recaudo de los ingresos</t>
  </si>
  <si>
    <t>Instructivo actualizado y socializado</t>
  </si>
  <si>
    <t>SF(GP)-DO-DTEC-SRN-SEI</t>
  </si>
  <si>
    <t>OAJ-DO-DTEC</t>
  </si>
  <si>
    <t>SF(GC)-DO-DTEC</t>
  </si>
  <si>
    <t>DO-DTEC-OAJ-OAP</t>
  </si>
  <si>
    <t>DO-DTEC-SA-OAP</t>
  </si>
  <si>
    <t>DO-DTEC-SF(GP)-SRN</t>
  </si>
  <si>
    <t>SMA-DO-DTEC</t>
  </si>
  <si>
    <t>Desarrollar el plan de trabajo del proyecto BUPI para la vigencia 2020, correspondiente al estudio del 100% los registros suministrados en el 1 envió de la fuente de información de la SNR,  monitoreada a través de la conciliación contable e informe de gestión de BUPI.</t>
  </si>
  <si>
    <t>Confirmar si ya se elaboró la lista de chequeo.</t>
  </si>
  <si>
    <t>La Acción 1 - Actividad 2 se consideró cumplida en virtud de la Circular N° 05 del 11 de marzo 2019, cuyo asunto es: "Lineamiento Acciones Cumplidas - Planes de Mejoramiento - Sujetos de Control Fiscal", expedida por la Contraloría General de la República.
Situación que aplica para el hallazgo H2AF18 - Actividades 1 y 2.</t>
  </si>
  <si>
    <t xml:space="preserve">La Acción 2 se consideró cumplida en virtud de la Circular N° 05 del 11 de marzo 2019, cuyo asunto es: "Lineamiento Acciones Cumplidas - Planes de Mejoramiento - Sujetos de Control Fiscal", expedida por la Contraloría General de la República.
</t>
  </si>
  <si>
    <t>La Acción 1 se consideró cumplida en virtud de la Circular N° 05 del 11 de marzo 2019, cuyo asunto es: "Lineamiento Acciones Cumplidas - Planes de Mejoramiento - Sujetos de Control Fiscal", expedida por la Contraloría General de la República.</t>
  </si>
  <si>
    <t>La Acción 1 se consideró cumplida en virtud de la Circular N° 05 del 11 de marzo 2019, cuyo asunto es: "Lineamiento Acciones Cumplidas - Planes de Mejoramiento - Sujetos de Control Fiscal", expedida por la Contraloría General de la República.
Situación que aplica también para el hallazgo H42AF18 - Acciones 1 y 2.</t>
  </si>
  <si>
    <t xml:space="preserve"> 
 Elaborar documentos técnicos para las estructuraciones en fase 1 y 2, que orienten la estimación del valor de la gestión y adquisición predial de los proyectos.
</t>
  </si>
  <si>
    <t xml:space="preserve">
Documentos técnicos elaborados y publicados. </t>
  </si>
  <si>
    <t xml:space="preserve">
1. Elaboración de anexos técnicos Fase 1 y Fase 2.
2. Realizar publicación en el repositorio de los documentos técnicos vía SharePoint dispuesto para las unidades ejecutoras. 
                    </t>
  </si>
  <si>
    <t>Acción de mejora reformulada por la Subdirección de Medio Ambiente y Gestión Social, aprobada por el Director General mediante memorando DG 43151 del 29 de julio de 2020, ante solicitud allegada en el memorando SMA 42584 del 28 de julio de 2020.</t>
  </si>
  <si>
    <t xml:space="preserve">
1. Actualizar en el apéndice predial, el componente técnico respecto a los alcances de las afectaciones de aquellas zonas que eventualmente sean necesarias para el desarrollo del proyecto como lo son los ZODMES.
2. Solicitar al contratista un informe técnico de desafectación de áreas, en el evento que el proyecto así lo requiera. 
                                                                                                                                                                                          </t>
  </si>
  <si>
    <t xml:space="preserve">
1.Incluir en el apéndice predial los alcances de la afectación de aquellas zonas que eventualmente sean necesarias para el desarrollo del proyecto como lo son los ZODMES.
2. Incluir en el apéndice predial la solicitud al contratista del informe técnico que justifique la no adquisición de la zonas inicialmente prevista para adquisición, el cual deberá ser aprobado por la Interventoría, en este se deberá conceptuar si amerita o no el pago de la gestión realizada.
3.Realizar publicación en el repositorio de los documentos técnicos vía SharePoint dispuesto para las unidades ejecutoras.
</t>
  </si>
  <si>
    <t>Apéndice predial actualizado y publicado</t>
  </si>
  <si>
    <t>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 
Acción 1.</t>
  </si>
  <si>
    <t>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 
Acción 2.</t>
  </si>
  <si>
    <t xml:space="preserve">1.  Mesas de trabajo para identificar los posibles riesgos relacionados con la imposición de multas y pagos derivados de infracciones ambientales impuestas por las Autoridades Ambientales.
2. Actualizar la matriz de riesgos
3. Socializar la matriz de riesgos actualizada
</t>
  </si>
  <si>
    <t xml:space="preserve">Acta de reuniones
Matriz actualizada 
Memorando Circular con el link de la matriz
</t>
  </si>
  <si>
    <t>1. Radicación por parte de las Interventorías, listado de permisos ambientales necesarios para el proyecto
2. Radicación por parte de las Interventorías, matriz de seguimiento actos administrativos para verificar la ejecución y avance de las obligaciones derivadas de los permisos ambientales otorgados por las autoridades ambientales.  
3. Radicación por parte de las Interventorías, acta de balance ambiental para la verificación del cumplimiento de las obligaciones derivadas de los permisos ambientales otorgados por las autoridades ambientales.</t>
  </si>
  <si>
    <t xml:space="preserve">Acta de radicación ambiental
Matriz seguimiento actos administrativos
Balance Ambiental a la terminación del contrato de obra y/o memorando dirigido a la Unidad Ejecutora
</t>
  </si>
  <si>
    <t>Acción de mejora incluida ante reformulación adelantada por la Subdirección de Medio Ambiente y Gestión Social, aprobada por el Director General mediante memorando DG 43151 del 29 de julio de 2020, ante solicitud allegada en el memorando SMA 42584 del 28 de julio de 2020.</t>
  </si>
  <si>
    <t xml:space="preserve">Acción 2.
Control y seguimiento a los permisos ambientales para disminuir el riesgo relacionado con la imposición de multas y pagos derivados de infracciones ambientales impuestas por las Autoridades Ambientales
</t>
  </si>
  <si>
    <t xml:space="preserve">Acción 1.
Identificar y actualizar la matriz de riesgos relacionada con la imposición de multas y pagos derivados de infracciones ambientales impuestas por las Autoridades Ambientales
</t>
  </si>
  <si>
    <t xml:space="preserve">
Elaborar documentos técnicos para las estructuraciones en fase 1 y 2, que orienten la estimación del valor de la gestión y adquisición predial de los proyectos.                                                                                                                                                                                            </t>
  </si>
  <si>
    <t xml:space="preserve">
1. Elaboración de anexos técnicos Fase 1 y Fase 2.
2. Realizar publicación en el repositorio de los documentos técnicos vía SharePoint dispuesto para las unidades ejecutoras. 
</t>
  </si>
  <si>
    <t xml:space="preserve">
Documentos técnicos elaborados y publicados.</t>
  </si>
  <si>
    <t xml:space="preserve">Protocolo indicaciones uso apéndice ambiental
Protocolo socializado
</t>
  </si>
  <si>
    <t xml:space="preserve">
Acta de reuniones 
Matriz actualizada 
Memorando Circular con el link de la matriz
Reporte de seguimiento </t>
  </si>
  <si>
    <t xml:space="preserve">
Control y seguimiento a las licencias de Vertimientos de aguas residuales industriales  para disminuir el riesgo relacionado con la imposición de multas y pagos derivados de infracciones ambientales impuestas por las Autoridades Ambientales.
</t>
  </si>
  <si>
    <t xml:space="preserve">
Identificar y actualizar la matriz de riesgos relacionada con la imposición de multas y pagos derivados de infracciones ambientales impuestas por las Autoridades Ambientales.</t>
  </si>
  <si>
    <t>1. Elaborar un protocolo para el uso del apéndice Ambiental, el cual contenga los lineamientos y directrices que los estructuradores de procesos licitatorios para obra e interventoría deben tener en cuenta desde el componente ambiental.   
2. Socialización del protocolo.</t>
  </si>
  <si>
    <t xml:space="preserve">1. Realizar Mesas de trabajo para identificar los posibles riesgos relacionados con la imposición de multas y pagos derivados de infracciones ambientales impuestas por las Autoridades Ambientales.
2. Fortalecer controles de seguimiento y cumplimiento de las obligaciones derivados de permisos ambientales.
3. Actualizar la matriz de riesgos.
4. Socializar la matriz de riesgos actualizada.
</t>
  </si>
  <si>
    <t>Inventariar y registrar los predios bajo propiedad del INVIAS, a partir de los folios de matricula inmobiliaria identificados en la base oficial de la superintendencia de Notariado y Registro (estudio del 100% de base 1 suministrada por SNR), donde se registre el folio de matrícula inmobiliaria. 
(Base 2 suministrada por SNR para estudio del 2021).</t>
  </si>
  <si>
    <t>1. Realizar  reporte SMA de avance trimestral de registros estudiados y predios identificados bajo titularidad de INVIAS.
2. Realizar Conciliación Predios identificados SMA e individualizados en contabilidad (corte trimestral).</t>
  </si>
  <si>
    <t xml:space="preserve">
1. Inventariar y registrar los predios de los proyectos referentes en el hallazgo, bajo propiedad del INVIAS (2020).
2. Gestionar las consultas a entidades externas para definir si se requiere o se está usando el predio para una obra de utilidad pública o no.
NOTA (De los predios identificados como no necesarios para utilidad pública realizar el proceso de desafectación).</t>
  </si>
  <si>
    <t xml:space="preserve">1. Identificar el listado de los predios de los proyectos referentes en el hallazgo con su registro contable.
2. Realizar reporte de comunicaciones externas enviadas y respuestas recibidas. 
3. Realizar reporte de estado de utilización de los predios de los proyectos referentes en el hallazgo.  </t>
  </si>
  <si>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8"/>
        <rFont val="Arial"/>
        <family val="2"/>
      </rPr>
      <t>(Certificado de pérdida de competencia para liquidar)</t>
    </r>
    <r>
      <rPr>
        <sz val="8"/>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1.</t>
    </r>
  </si>
  <si>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8"/>
        <rFont val="Arial"/>
        <family val="2"/>
      </rPr>
      <t>(Certificado de pérdida de competencia para liquidar)</t>
    </r>
    <r>
      <rPr>
        <sz val="8"/>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2.</t>
    </r>
  </si>
  <si>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8"/>
        <rFont val="Arial"/>
        <family val="2"/>
      </rPr>
      <t>(Certificado de pérdida de competencia para liquidar)</t>
    </r>
    <r>
      <rPr>
        <sz val="8"/>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3.</t>
    </r>
  </si>
  <si>
    <t>SF(GI)-DO-DTEC-OAP-SRN-SEI-GRUPO PEAJES-SMF</t>
  </si>
  <si>
    <t>Administrativo con presunta a incidencia disciplinaria</t>
  </si>
  <si>
    <t xml:space="preserve"> Administrativo con presunta incidencia fiscal y disciplinaria</t>
  </si>
  <si>
    <t xml:space="preserve">Administrativo con presunta a incidencia fiscal y disciplinaria </t>
  </si>
  <si>
    <t>Administrativo con presunta a incidencia fiscal y disciplinaria</t>
  </si>
  <si>
    <t xml:space="preserve"> Administrativo con presunto alcance disciplinario</t>
  </si>
  <si>
    <t>Administrativo con presunta incidencia disciplinaria - Indagación Preliminar</t>
  </si>
  <si>
    <t xml:space="preserve">Administrativo con presunta incidencia disciplinaria y para Indagación Preliminar </t>
  </si>
  <si>
    <t xml:space="preserve"> Administrativo con presunta incidencia disciplinaria</t>
  </si>
  <si>
    <t>H1AF18. Revelaciones asociadas a las Propiedades, Planta y Equipo. 
El  Ministerio de Transporte reporta con corte a 31 de diciembre de 2018, un total de 13 bienes fiscales propiedad del INVIAS, en el cual operan las sedes territoriales de las dos (2) entidades. Por lo tanto, al comparar las cifras de la subdirección administrativa con las contables, se observa una sobreestimación de $2.620 millones en el valor de los terrenos y $4.614 millones en el valor de las edificaciones. A su vez, no se observa que el INVIAS, excluya del registro de terrenos e inmuebles el valor entregado en Comodato al Ministerio de Transporte, lo que conlleva a una sobre estimación de $6.031 millones en bienes fiscales.
Acción 1 - Actividad 1.</t>
  </si>
  <si>
    <t>H3AF18. Terrenos (Bienes Inmuebles).
Según las notas a los Estados Financieros, existen 62 bienes que no cuentan con avalúo de reconocido valor técnico para reconocerlos contablemente, que se detallan en el anexo 8 del mismo documento.
Acción 1.</t>
  </si>
  <si>
    <t>H3AF18. Terrenos (Bienes Inmuebles). 
Según las notas a los Estados Financieros, existen 62 bienes que no cuentan con avalúo de reconocido valor técnico para reconocerlos contablemente, que se detallan en el anexo 8 del mismo documento.
Acción 3.</t>
  </si>
  <si>
    <t xml:space="preserve">H4AF18. Depreciación de inmuebles incorporados como ajustes de las Propiedades, Planta y Equipo. 
Conforme a lo establecido en las Notas a los Estados Financieros, en el rubro de edificaciones, durante la vigencia 2018, hubo incorporaciones que “asciende (SIC) a la suma de $2.862.044 miles de pesos (SIC), y corresponde al registro inicial de predios de propiedad del INVIAS con base en el avalúo técnico de 2018 remitido por la Subdirección Financiera”. 
Según el archivo detalle de las incorporaciones de edificaciones suministradas por el área de Contabilidad a la CGR, estas ascienden a $2.859.4 millones, por lo cual existe una diferencia de $2.6 millones entre las dos (2) fuentes de información.
</t>
  </si>
  <si>
    <t xml:space="preserve">H5AF18. Materialidad para el deterioro de los activos generadores de efectivo. 
se observa que no se determinó valor alguno por concepto de deterioro para los bienes muebles, pero así mismo, no es claro cuál es el valor, en salarios mínimos mensuales vigentes, aplicable para establecer la materialidad, y por ende, determinar el deterioro.
En cuanto a los inmuebles, (edificaciones) según las Notas a los Estados Financieros, el deterioro calculado fue de $750 millones que corresponde a la Estación de Nemocón Cundinamarca con un deterioro de $200 millones y Terminal de Carga, con  un deterioro de $550 millones; pero al igual que en el caso de los muebles, no es claro cuál fue la materialidad empleada, puesto que según la política se determina para todos los activos, independientemente de la cuantía, y según el comunicado del área contable, solo para los inmuebles que superen los 35 salarios mínimos mensuales vigentes.
</t>
  </si>
  <si>
    <t xml:space="preserve">H6AF18. Oportunidad en la entrega de Auxiliares Contables de los Bienes de Uso Público del INVIAS. 
En desarrollo de los procedimientos de auditoría, se identificó que Contabilidad en su respuesta, no suministró los movimientos de toda la vigencia sino tan sólo, los correspondientes al mes de diciembre de 2018.
INVIAS omitió suministrar al ente auditor para estas dos (2) cuentas, movimientos débito por más de $6.000.000 millones y movimientos crédito por más de $1.000.000 millones.
Lo descrito implica que no fue suministrada oportunamente información relevante; lo que a su vez constituye una limitación al alcance del trabajo y que dicha situación afectó la oportunidad en la ejecución de los procedimientos de auditoría asociados a estas partidas.
</t>
  </si>
  <si>
    <t xml:space="preserve">H7AF18. Bienes de Uso Público en Construcción. 
Para dieciséis (16) convenios y/o contratos presentados en la Tabla 8 se evidencia que pese a que contaban con actas de entrega parciales o definitivas con fecha de elaboración anterior al 31 de diciembre de 2018; los valores causados durante todos los meses de la vigencia 2018 en la cuenta 1705 – Bienes de Uso Público en Construcción, no fueron reclasificados a Bienes de Uso Público en Servicio. 
No se evidencia registro contable en la cuenta 1710 – Bienes de Uso Público en Servicio, en las vigencias anteriores, es decir, desde el momento que iniciaron los citados convenios y/o contratos.
Lo descrito previamente genera una sobreestimación del saldo de la cuenta 1705 – Bienes de Uso Público en Construcción por  $480.327 millones y por ende, una subestimación de la cuenta 1710 – Bienes de Uso Público en Servicio por la misma cuantía; así como una subestimación en el cálculo de la depreciación, en una cuantía indeterminada toda vez que para establecer este valor, debe separarse el valor de la vía y de los predios, pues estos últimos no se deprecia.
Por tanto, se configura un hallazgo con alcance disciplinario por el presunto incumplimiento a lo establecido en la Resolución 620 de 2015.
Acción 1 - Actividad 1.
</t>
  </si>
  <si>
    <t xml:space="preserve">H7AF18. Bienes de Uso Público en Construcción. 
Para dieciséis (16) convenios y/o contratos presentados en la Tabla 8 se evidencia que pese a que contaban con actas de entrega parciales o definitivas con fecha de elaboración anterior al 31 de diciembre de 2018; los valores causados durante todos los meses de la vigencia 2018 en la cuenta 1705 – Bienes de Uso Público en Construcción, no fueron reclasificados a Bienes de Uso Público en Servicio. 
No se evidencia registro contable en la cuenta 1710 – Bienes de Uso Público en Servicio, en las vigencias anteriores, es decir, desde el momento que iniciaron los citados convenios y/o contratos.
Lo descrito previamente genera una sobreestimación del saldo de la cuenta 1705 – Bienes de Uso Público en Construcción por  $480.327 millones y por ende, una subestimación de la cuenta 1710 – Bienes de Uso Público en Servicio por la misma cuantía; así como una subestimación en el cálculo de la depreciación, en una cuantía indeterminada toda vez que para establecer este valor, debe separarse el valor de la vía y de los predios, pues estos últimos no se deprecia.
Por tanto, se configura un hallazgo con alcance disciplinario por el presunto incumplimiento a lo establecido en la Resolución 620 de 2015.
Acción 1 - Actividad 2.
</t>
  </si>
  <si>
    <t>H8AF18. Bienes de uso público en construcción sin depurar. 
En el libro auxiliar detallado de la cuenta Bienes de Uso Público en Construcción, se identifica la 17051286 – Saldos Pendientes por Depurar, que a 31 de diciembre de 2018 presenta un saldo de $26.306 millones, información respecto a la cual, no se revela aspecto alguno en las notas a los Estados Financieros. 
Lo anterior genera incertidumbre respecto al saldo de la cuenta, al no haberse efectuado una depuración de los saldos pendientes, lo cual afecta la razonabilidad de la misma. De este valor, $18.323 millones corresponden a saldos iniciales a 1ro de enero de 2018.</t>
  </si>
  <si>
    <t>H9AF18. Bienes de Uso Público recibidos de Ferrovías en Liquidación. 
Según el Ministerio de Transporte, existen un total de 17 inmuebles que no forman parte de sus activos y cuya entrega debe legalizarse al INVIAS.
Lo anterior, genera incertidumbre en cuantía indeterminada respecto al saldo de la cuenta 17100601 – Corredores Férreos.
Acción 1 - Actividad 1.</t>
  </si>
  <si>
    <t>H9AF18. Bienes de Uso Público recibidos de Ferrovías en Liquidación. 
Según el Ministerio de Transporte, existen un total de 17 inmuebles que no forman parte de sus activos y cuya entrega debe legalizarse al INVIAS.
Lo anterior, genera incertidumbre en cuantía indeterminada respecto al saldo de la cuenta 17100601 – Corredores Férreos.
Acción 1 - Actividad 2.</t>
  </si>
  <si>
    <t>H9AF18. Bienes de Uso Público recibidos de Ferrovías en Liquidación. 
Según el Ministerio de Transporte, existen un total de 17 inmuebles que no forman parte de sus activos y cuya entrega debe legalizarse al INVIAS.
Lo anterior, genera incertidumbre en cuantía indeterminada respecto al saldo de la cuenta 17100601 – Corredores Férreos.
Acción 1 - Actividad 3.</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</si>
  <si>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1.</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</si>
  <si>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2.</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</si>
  <si>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3.</t>
  </si>
  <si>
    <t>H11AF18. Registro de Bienes de Uso Público en Servicio – Entregados a Terceros. 
Las cuentas “1710 Bienes de uso Público e Históricos y Culturales – Bienes de Uso Público en Servicio y 3105 Patrimonio de las Entidades de Gobierno – Capital Fiscal” se encuentran sobreestimadas en $5.299.058.8 millones, valor que corresponde a los bienes de uso público entregados a terceros, a la Agencia Nacional de Infraestructura ANI, Instituto Financiero para el Desarrollo de Santander - IDESAN y al Instituto de Infraestructura y Concesiones de Cundinamarca – ICCU. Dichos BUP de acuerdo con la nueva normativa contable (NICSP) deberían estar registrados en las entidades que los recibieron, formando parte de sus activos.
A pesar de que la entidad cuenta con el plazo señalado para surtir la depuración, esto afecta la razonabilidad de los estados financieros mientras se realiza la misma.
Acción 1 - Actividad 1.</t>
  </si>
  <si>
    <t>H11AF18. Registro de Bienes de Uso Público en Servicio – Entregados a Terceros. 
Las cuentas “1710 Bienes de uso Público e Históricos y Culturales – Bienes de Uso Público en Servicio y 3105 Patrimonio de las Entidades de Gobierno – Capital Fiscal” se encuentran sobreestimadas en $5.299.058.8 millones, valor que corresponde a los bienes de uso público entregados a terceros, a la Agencia Nacional de Infraestructura ANI, Instituto Financiero para el Desarrollo de Santander - IDESAN y al Instituto de Infraestructura y Concesiones de Cundinamarca – ICCU. Dichos BUP de acuerdo con la nueva normativa contable (NICSP) deberían estar registrados en las entidades que los recibieron, formando parte de sus activos.
A pesar de que la entidad cuenta con el plazo señalado para surtir la depuración, esto afecta la razonabilidad de los estados financieros mientras se realiza la misma.
Acción 1 - Actividad 2.</t>
  </si>
  <si>
    <t xml:space="preserve">H11AF18. Registro de Bienes de Uso Público en Servicio – Entregados a Terceros. 
Las cuentas “1710 Bienes de uso Público e Históricos y Culturales – Bienes de Uso Público en Servicio y 3105 Patrimonio de las Entidades de Gobierno – Capital Fiscal” se encuentran sobreestimadas en $5.299.058.8 millones, valor que corresponde a los bienes de uso público entregados a terceros, a la Agencia Nacional de Infraestructura ANI, Instituto Financiero para el Desarrollo de Santander - IDESAN y al Instituto de Infraestructura y Concesiones de Cundinamarca – ICCU. Dichos BUP de acuerdo con la nueva normativa contable (NICSP) deberían estar registrados en las entidades que los recibieron, formando parte de sus activos.
A pesar de que la entidad cuenta con el plazo señalado para surtir la depuración, esto afecta la razonabilidad de los estados financieros mientras se realiza la misma.
Acción 1 - Actividad 3.
</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</si>
  <si>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1.</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</si>
  <si>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2.</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</si>
  <si>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3.</t>
  </si>
  <si>
    <t xml:space="preserve">H13AF18. Depreciación BUP en Servicio – Predios.  
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Lo anterior por deficiencias en la gestión para acogerse al nuevo marco normativo contable, lo cual afecta la razonabilidad de los estados financieros.
Acción 1 - Actividad 1.
</t>
  </si>
  <si>
    <t xml:space="preserve">H13AF18. Depreciación BUP en Servicio – Predios. 
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Lo anterior por deficiencias en la gestión para acogerse al nuevo marco normativo contable, lo cual afecta la razonabilidad de los estados financieros.
Acción 1 - Actividad 2.
</t>
  </si>
  <si>
    <t xml:space="preserve">H13AF18. Depreciación BUP en Servicio – Predios.  
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Lo anterior por deficiencias en la gestión para acogerse al nuevo marco normativo contable, lo cual afecta la razonabilidad de los estados financieros.
Acción 1 - Actividad 3.
</t>
  </si>
  <si>
    <t xml:space="preserve">H14AF18. Depreciación Bienes de Uso Público en Servicio.
Las cuentas “5364 Gastos – Deterioro, Depreciaciones Amortizaciones y Provisiones – Depreciación de Bienes de Uso público y 1785 Activos – Bienes de Uso Público e Históricos y Culturales – Depreciación Acumulada de Bienes de Uso Público”, se encuentran sobreestimadas en $227.203 millones (carreteras, férreas, fluviales y marítimas) y se encuentran subestimadas en $44.1 millones (puentes). </t>
  </si>
  <si>
    <t>H15AF18. Deterioro – Bienes de Uso Público en servicio. 
La CGR evidenció en visita técnica , que la ruta 6007 que se encuentra ubicada entre Otanche y Chiquinquirá (Boyacá), correspondiente al Contrato 780 de 2009, se encuentra en estado de deterioro, es decir las cuentas “5374 Gastos – Deterioro, Depreciaciones Amortizaciones y Provisiones – Deterioro de Bienes de Uso público y 1790 Activos – Bienes de Uso Público e Históricos y Culturales – Deterioro Acumulado de Bienes de Uso Público”, presentan incertidumbre en el valor que se ha dejado de registrar en estas cuentas por concepto de deterioro. 
El hallazgo tiene presunta incidencia disciplinaria, toda vez que pudo haberse incumplido Resolución 484 de 2017 por la cual se modifica la Resolución 533 de 2015 y el Instructivo 002 Numeral 1.1.10. Bienes de uso público, expedido por la Contaduría General de la Nación.</t>
  </si>
  <si>
    <t xml:space="preserve">H16AF18. Recursos Entregados en Administración.
De la circularización realizada a 15 entidades se observó que, a 31 de diciembre de 2017 y 31 de diciembre de 2018, las cuentas “190801001 Otros Activos - Recursos entregados en administración y 470510 operaciones Interinstitucionales – Fondos Recibidos- Inversión o 190801002 Otros Activos - Recursos entregados en administración- Cuenta Única Nacional” según corresponda, se encuentran sobreestimadas en $523.851.1 millones y $751.757.4 millones, respectivamente...
Además, se evidencia que en el Manual de Políticas Contables adoptado por el INVIAS no se estableció reglamentación sobre los recursos entregados en administración.
Acción 1 - Actividad 1.
</t>
  </si>
  <si>
    <t xml:space="preserve">H16AF18. Recursos Entregados en Administración.
De la circularización realizada a 15 entidades se observó que, a 31 de diciembre de 2017 y 31 de diciembre de 2018, las cuentas “190801001 Otros Activos - Recursos entregados en administración y 470510 operaciones Interinstitucionales – Fondos Recibidos- Inversión o 190801002 Otros Activos - Recursos entregados en administración- Cuenta Única Nacional” según corresponda, se encuentran sobreestimadas en $523.851.1 millones y $751.757.4 millones, respectivamente...
Además, se evidencia que en el Manual de Políticas Contables adoptado por el INVIAS no se estableció reglamentación sobre los recursos entregados en administración.
Acción 1 - Actividad 2.
</t>
  </si>
  <si>
    <t xml:space="preserve">H16AF18. Recursos Entregados en Administración. 
De la circularización realizada a 15 entidades se observó que, a 31 de diciembre de 2017 y 31 de diciembre de 2018, las cuentas “190801001 Otros Activos - Recursos entregados en administración y 470510 operaciones Interinstitucionales – Fondos Recibidos- Inversión o 190801002 Otros Activos - Recursos entregados en administración- Cuenta Única Nacional” según corresponda, se encuentran sobreestimadas en $523.851.1 millones y $751.757.4 millones, respectivamente...
Además, se evidencia que en el Manual de Políticas Contables adoptado por el INVIAS no se estableció reglamentación sobre los recursos entregados en administración.
Acción 1 - Actividad 3.
</t>
  </si>
  <si>
    <t>H17AF18. Cuentas por Pagar- Créditos Judiciales. 
A 31 de diciembre de 2018 se estableció que las cuentas “2460 Cuentas por Pagar – Créditos Judiciales y 3110 Patrimonio – Patrimonio de las Entidades de Gobierno – Resultados del Ejercicio” se encuentran subestimadas, pues al comparar el saldo por $267.625.2 millones, según cuadro suministrado por la oficina Jurídica a la CGR, contra el saldo contable por $267.600.4 millones, reportado a contabilidad con el oficio OAJ 6855 08/02/2019, se presenta un menor valor en los registros contables por $24.8 millones.
Acción 1 - Actividad 1.</t>
  </si>
  <si>
    <t>H17AF18. Cuentas por Pagar- Créditos Judiciales. 
A 31 de diciembre de 2018 se estableció que las cuentas “2460 Cuentas por Pagar – Créditos Judiciales y 3110 Patrimonio – Patrimonio de las Entidades de Gobierno – Resultados del Ejercicio” se encuentran subestimadas, pues al comparar el saldo por $267.625.2 millones, según cuadro suministrado por la oficina Jurídica a la CGR, contra el saldo contable por $267.600.4 millones, reportado a contabilidad con el oficio OAJ 6855 08/02/2019, se presenta un menor valor en los registros contables por $24.8 millones.
Acción 1 - Actividad 2.</t>
  </si>
  <si>
    <t>H18AF18. Provisiones – Litigios y Demandas. 
Al cruzar la provisión registrada en el sistema único de gestión e información litigiosa del estado EKOGUI de la Agencia Nacional de Defensa Jurídica del Estado por valor de $8.907.779.6 millones, contra el saldo contable a 31 de diciembre de 2018 , por $1.029.221.3 millones, se determinó una diferencia de $7.878.558.3 millones. Lo anterior significa que las cuentas “2701 Provisiones – Litigios y Demandas y 3110 Patrimonio – Patrimonio de las Entidades de Gobierno – Resultados del Ejercicio” están subestimadas en la misma cuantía.
Esta situación que afecta la razonabilidad de los estados financieros, tiene presunta incidencia disciplinaria por la posible inobservancia de los artículos 3 y 5 del Decreto 2052 del 16 de octubre de 2014, y los artículos 6 y 7 de la Resolución 353 del 01 de Noviembre de 2016 ambas normas de la Agencia Nacional de Defensa Jurídica del Estado y el Marco Normativo para entidades de Gobierno.
Acción 1 - Actividad 1.</t>
  </si>
  <si>
    <t>H18AF18. Provisiones – Litigios y Demandas. 
Al cruzar la provisión registrada en el sistema único de gestión e información litigiosa del estado EKOGUI de la Agencia Nacional de Defensa Jurídica del Estado por valor de $8.907.779.6 millones, contra el saldo contable a 31 de diciembre de 2018 , por $1.029.221.3 millones, se determinó una diferencia de $7.878.558.3 millones. Lo anterior significa que las cuentas “2701 Provisiones – Litigios y Demandas y 3110 Patrimonio – Patrimonio de las Entidades de Gobierno – Resultados del Ejercicio” están subestimadas en la misma cuantía.
Esta situación que afecta la razonabilidad de los estados financieros, tiene presunta incidencia disciplinaria por la posible inobservancia de los artículos 3 y 5 del Decreto 2052 del 16 de octubre de 2014, y los artículos 6 y 7 de la Resolución 353 del 01 de Noviembre de 2016 ambas normas de la Agencia Nacional de Defensa Jurídica del Estado y el Marco Normativo para entidades de Gobierno.
Acción 1 - Actividad 2.</t>
  </si>
  <si>
    <t>H19AF18. Provisiones – Litigios y Demandas, Procesos con Fallo en Primera Instancia. 
A 31 de diciembre de 2018, las cuentas “2701 Provisiones – Litigios y Demandas y 3110 Patrimonio – Patrimonio de las Entidades de Gobierno – Resultados del Ejercicio”  presentan incertidumbre en el valor que se dejó de registrar, pues existen 198 procesos cuyo fallo en primera instancia fue desfavorable para el INVÍAS, de los cuales 78 no se encuentran provisionados, no obstante lo establecido el literal b del artículo 8° de la Resolución 353 del 01 de noviembre de 2016, expedida por la Agencia Nacional de Defensa Jurídica del Estado, lo cual afecta la razonabilidad de los estados contables. 
Acción 1 - Actividad 1.</t>
  </si>
  <si>
    <t>H19AF18. Provisiones – Litigios y Demandas, Procesos con Fallo en Primera Instancia. 
A 31 de diciembre de 2018, las cuentas “2701 Provisiones – Litigios y Demandas y 3110 Patrimonio – Patrimonio de las Entidades de Gobierno – Resultados del Ejercicio”  presentan incertidumbre en el valor que se dejó de registrar, pues existen 198 procesos cuyo fallo en primera instancia fue desfavorable para el INVÍAS, de los cuales 78 no se encuentran provisionados, no obstante lo establecido el literal b del artículo 8° de la Resolución 353 del 01 de noviembre de 2016, expedida por la Agencia Nacional de Defensa Jurídica del Estado, lo cual afecta la razonabilidad de los estados contables. 
Acción 1 - Actividad 2.</t>
  </si>
  <si>
    <t>H20AF18. Reporte SIRECI, Provisiones – Litigios y Demandas.  
Del cruce entre el saldo de la provisión de los procesos judiciales en contra, diligenciado por el INVÍAS en el formato 9 de la Rendición de Cuenta del SIRECI de la CGR a 31 de diciembre de 2018, se observó que en dicho sistema el INVIAS reportó  una provisión por $3.734.012.1 millones, los cuales no coinciden con el valor del eKOGUI por $8.907.779.6 millones ni con el valor registrado en los Estados Contables por $1.029.221.3 millones.
Acción 1 - Actividad 1.</t>
  </si>
  <si>
    <t>H20AF18. Reporte SIRECI, Provisiones – Litigios y Demandas.  
Del cruce entre el saldo de la provisión de los procesos judiciales en contra, diligenciado por el INVÍAS en el formato 9 de la Rendición de Cuenta del SIRECI de la CGR a 31 de diciembre de 2018, se observó que en dicho sistema el INVIAS reportó  una provisión por $3.734.012.1 millones, los cuales no coinciden con el valor del eKOGUI por $8.907.779.6 millones ni con el valor registrado en los Estados Contables por $1.029.221.3 millones.
Acción 1 - Actividad 2.</t>
  </si>
  <si>
    <t xml:space="preserve">H21AF18. Demandas en contra del INVÍAS.  
Revisada la información contenida en el cuadro de los procesos en contra de la Entidad suministrado por la Oficina Jurídica , se observa que a 31 de diciembre de 2018, se siguen presentando inconsistencias como:
• Se encuentran registrados 3.197 procesos mientras que en eKOGUI solamente hay registrados 2.687.
• El reporte presenta 487 procesos que no tienen calificado el riesgo.
• Existen158 procesos que tienen calificado el riesgo como alto y  no se encuentran provisionados, sin embargo.
• Se encuentran 483 procesos que tienen calificado el riesgo como bajo y medio bajo, los cuales tiene registrada provisión. ......
• En el reporte de procesos pendientes de pago suministrado por la Entidad, existen 61 casos que no cuentan con el número del proceso.....
Esta situación tiene presunta incidencia disciplinaria por la posible inobservancia de lo establecido en el artículo 3 y 5 del Decreto 2052 del 16 de octubre de 2016 y la Resolución 353 del 01 de noviembre de 2016 ambas de la Agencia Nacional de Defensa Jurídica del Estado y la Resolución 783 Interna del INVÍAS del 20 de febrero de 2019, por medio de la cual se adopta una metodología para el cálculo de la provisión contable y de pasivos contingentes.
</t>
  </si>
  <si>
    <t>H22AF18. Cuentas de Orden. 
A 31 de diciembre de 2018 se presentan diferencias en las cuentas de orden, pues al cruzar el valor de los procesos reportados en el eKOGUI que arrojaban calificaciones del riesgo medio bajo y bajo, cuyo valor de pretensiones era de $4.425.774.3 millones contra el saldo según contabilidad por $2.107.669.2 millones. 
Se estableció que las cuentas “9120 Cuentas de Orden Acreedoras – Pasivos Contingentes – Litigios y Mecanismos Alternativos de Solución de conflictos y 9905 Acreedoras por Contra – Pasivos Contingentes por contra”, se encuentran subestimadas en $2.318.105.1 millones.
Esta situación tiene presunta incidencia disciplinaria por la posible inobservancia de los artículos artículo 3 y 5 del Decreto 2052 del 16 de octubre de 2016 y artículos 6 y 7 de la Resolución 353 del 01 de Noviembre de 2016, ambas de la Agencia Nacional de Defensa Jurídica del Estado y el Marco Normativo para entidades de Gobierno.
Acción 1 - Actividad 1.</t>
  </si>
  <si>
    <t>H22AF18. Cuentas de Orden. 
A 31 de diciembre de 2018 se presentan diferencias en las cuentas de orden, pues al cruzar el valor de los procesos reportados en el eKOGUI que arrojaban calificaciones del riesgo medio bajo y bajo, cuyo valor de pretensiones era de $4.425.774.3 millones contra el saldo según contabilidad por $2.107.669.2 millones. 
Se estableció que las cuentas “9120 Cuentas de Orden Acreedoras – Pasivos Contingentes – Litigios y Mecanismos Alternativos de Solución de conflictos y 9905 Acreedoras por Contra – Pasivos Contingentes por contra”, se encuentran subestimadas en $2.318.105.1 millones.
Esta situación tiene presunta incidencia disciplinaria por la posible inobservancia de los artículos artículo 3 y 5 del Decreto 2052 del 16 de octubre de 2016 y artículos 6 y 7 de la Resolución 353 del 01 de Noviembre de 2016, ambas de la Agencia Nacional de Defensa Jurídica del Estado y el Marco Normativo para entidades de Gobierno.....
Acción 1 - Actividad 2.</t>
  </si>
  <si>
    <t>H23AF18. Notas a los Estados Financieros. 
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
Propiedades, Planta y Equipo:
Bienes de Uso Público en Construcción:
Bienes de Uso Público en Servicio:
Sobre Provisiones:
Sobre Pasivos Contingentes: 
Este hallazgo tiene una presunta incidencia disciplinaria, toda vez que pudo haberse incumplido la Resolución 484 de 2017 por la cual se modifica la Resolución 533 de 2015 y el Instructivo 002 Numeral 3. Revelaciones, expedido por la Contaduría General de la Nación.
Acción 1 - Actividad 1.</t>
  </si>
  <si>
    <t>H23AF18. Notas a los Estados Financieros. 
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
Propiedades, Planta y Equipo:
Bienes de Uso Público en Construcción:
Bienes de Uso Público en Servicio:
Sobre Provisiones:
Sobre Pasivos Contingentes: 
Este hallazgo tiene una presunta incidencia disciplinaria, toda vez que pudo haberse incumplido la Resolución 484 de 2017 por la cual se modifica la Resolución 533 de 2015 y el Instructivo 002 Numeral 3. Revelaciones, expedido por la Contaduría General de la Nación.
Acción 1 - Actividad 2.</t>
  </si>
  <si>
    <t xml:space="preserve">
H24AF18. Implementación de Normas Internacionales de Contabilidad Pública. 
Mediante Contrato 01290, firmado el 22 de noviembre de 2017, el INVÍAS contrató la “Consultoría para la asesoría y acompañamiento en la adopción e implementación de normas internacionales de contabilidad para el sector público NICSP en el Instituto Nacional de Vías.
Respecto a la ejecución del contrato se observó: ...
Lo anterior, conllevó a que no se observaran en las políticas contables del INVIAS cambios referentes a aspectos tales como:
- Medición inicial de los préstamos por pagar.
- Medición inicial de las provisiones.
- Indicios de deterioro del valor de los activos no generadores de efectivo.
- Reversión de las pérdidas por deterioro del valor de los activos no generadores de efectivo.
</t>
  </si>
  <si>
    <t>H25AF18. Techo Reserva Presupuestal Rubro Inversión. 
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
Acción 1 - Actividad 1.</t>
  </si>
  <si>
    <t>H25AF18. Techo Reserva Presupuestal Rubro Inversión. 
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
Acción 1 - Actividad 2.</t>
  </si>
  <si>
    <t>H25AF18. Techo Reserva Presupuestal Rubro Inversión. 
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
Acción 1 - Actividad 3.</t>
  </si>
  <si>
    <t>H25AF18. Techo Reserva Presupuestal Rubro Inversión. 
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
Acción 1 - Actividad 4.</t>
  </si>
  <si>
    <t>H25AF18. Techo Reserva Presupuestal Rubro Inversión. 
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
Acción 2.</t>
  </si>
  <si>
    <t xml:space="preserve">H26AF18. Reservas Presupuestal de 2017 no ejecutadas en el 2018. 
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
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Acción 1 - Actividad 1.
</t>
  </si>
  <si>
    <t xml:space="preserve">H26AF18. Reservas Presupuestal de 2017 no ejecutadas en el 2018.  
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
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Acción 1 - Actividad 2.
</t>
  </si>
  <si>
    <t xml:space="preserve">H26AF18. Reservas Presupuestal de 2017 no ejecutadas en el 2018. 
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
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Acción 1 - Actividad 3.
</t>
  </si>
  <si>
    <t xml:space="preserve">H26AF18. Reservas Presupuestal de 2017 no ejecutadas en el 2018. 
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
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Acción 1 - Actividad 4.
</t>
  </si>
  <si>
    <t xml:space="preserve">H28AF18. Adición presupuestal, Proyecto Aeropuerto El Edén- Club Campestre- Armenia y  Proyecto Paso Nacional. 
La entidad omitió adelantar el trámite para la aprobación de vigencia futura.
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
Situación que presuntamente  contraviene el Principio de Anualidad  del Estatuto Orgánico de Presupuesto  teniendo en cuenta lo previsto en la Circular Externa 043 de 2.008 del Ministerio de Hacienda y Crédito Público, que dispone:..
Decreto 1068 de 2.015.  Artículo 2.8.1.7.1.1
Circular Externa 043 de 2.008. Ministerio de Hacienda y Crédito Público.
Acción 1 - Actividad 1.
</t>
  </si>
  <si>
    <t xml:space="preserve">H28AF18. Adición presupuestal, Proyecto Aeropuerto El Edén- Club Campestre- Armenia y  Proyecto Paso Nacional. 
La entidad omitió adelantar el trámite para la aprobación de vigencia futura.
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
Situación que presuntamente  contraviene el Principio de Anualidad  del Estatuto Orgánico de Presupuesto  teniendo en cuenta lo previsto en la Circular Externa 043 de 2.008 del Ministerio de Hacienda y Crédito Público, que dispone:...
Decreto 1068 de 2.015.  Artículo 2.8.1.7.1.1
Circular Externa 043 de 2.008. Ministerio de Hacienda y Crédito Público
Acción 1 - Actividad 2.
</t>
  </si>
  <si>
    <t xml:space="preserve">H28AF18. Adición presupuestal, Proyecto Aeropuerto El Edén- Club Campestre- Armenia y  Proyecto Paso Nacional. 
La entidad omitió adelantar el trámite para la aprobación de vigencia futura.
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
Situación que presuntamente  contraviene el Principio de Anualidad  del Estatuto Orgánico de Presupuesto  teniendo en cuenta lo previsto en la Circular Externa 043 de 2.008 del Ministerio de Hacienda y Crédito Público, que dispone:...
Decreto 1068 de 2.015.  Artículo 2.8.1.7.1.1
Circular Externa 043 de 2.008. Ministerio de Hacienda y Crédito Público
Acción 1 - Actividad 3.
</t>
  </si>
  <si>
    <t xml:space="preserve">H28AF18. Adición presupuestal, Proyecto Aeropuerto El Edén- Club Campestre- Armenia y  Proyecto Paso Nacional. 
La entidad omitió adelantar el trámite para la aprobación de vigencia futura.
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
Situación que presuntamente  contraviene el Principio de Anualidad  del Estatuto Orgánico de Presupuesto  teniendo en cuenta lo previsto en la Circular Externa 043 de 2.008 del Ministerio de Hacienda y Crédito Público, que dispone:...
Decreto 1068 de 2.015.  Artículo 2.8.1.7.1.1
Circular Externa 043 de 2.008. Ministerio de Hacienda y Crédito Público
Acción 1 - Actividad 4.
</t>
  </si>
  <si>
    <t xml:space="preserve">H28AF18. Adición presupuestal, Proyecto Aeropuerto El Edén- Club Campestre- Armenia y  Proyecto Paso Nacional. 
La entidad omitió adelantar el trámite para la aprobación de vigencia futura.
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
Situación que presuntamente  contraviene el Principio de Anualidad  del Estatuto Orgánico de Presupuesto  teniendo en cuenta lo previsto en la Circular Externa 043 de 2.008 del Ministerio de Hacienda y Crédito Público, que dispone:...
Decreto 1068 de 2.015.  Artículo 2.8.1.7.1.1
Circular Externa 043 de 2.008. Ministerio de Hacienda y Crédito Público
Acción 2.
</t>
  </si>
  <si>
    <t xml:space="preserve">H29AF18. Fenecimiento Rezago Presupuestal de 2017, Respaldo Presupuestal Contrato de Obra 2179-2016. 
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
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
Acción 1 - Actividad 1.
</t>
  </si>
  <si>
    <t xml:space="preserve">H29AF18. Fenecimiento Rezago Presupuestal de 2017, Respaldo Presupuestal Contrato de Obra 2179-2016. 
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
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
Acción 1 - Actividad 2.
</t>
  </si>
  <si>
    <t xml:space="preserve">H29AF18. Fenecimiento Rezago Presupuestal de 2017, Respaldo Presupuestal Contrato de Obra 2179-2016. 
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
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
Acción 1 - Actividad 3.
</t>
  </si>
  <si>
    <t xml:space="preserve">H29AF18. Fenecimiento Rezago Presupuestal de 2017, Respaldo Presupuestal Contrato de Obra 2179-2016. 
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
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
Acción 1 - Actividad 4.
</t>
  </si>
  <si>
    <t xml:space="preserve">H29AF18. Fenecimiento Rezago Presupuestal de 2017, Respaldo Presupuestal Contrato de Obra 2179-2016. 
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
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
Acción 2.
</t>
  </si>
  <si>
    <t>H30AF18. Gestión en la liquidación de contratos. 
De la revisión de 198 contratos ejecutados  por  algunas  Direcciones  Técnicas (DT) del INVIAS  y 1.301 por la Dirección Operativa, así como también como resultado  de las visitas administrativas  realizadas  por la auditoría de la CGR  en marzo de 2019 a las Direcciones Territoriales (DT) del Meta y Valle,  se  identificó que 44 contratos  habían terminado su ejecución sin que  se evidencie gestión  tendiente a su liquidación. 
Acción 1.</t>
  </si>
  <si>
    <t>H30AF18. Gestión en la liquidación de contratos. 
De la revisión de 198 contratos ejecutados  por  algunas  Direcciones  Técnicas (DT) del INVIAS  y 1.301 por la Dirección Operativa, así como también como resultado  de las visitas administrativas  realizadas  por la auditoría de la CGR  en marzo de 2019 a las Direcciones Territoriales (DT) del Meta y Valle,  se  identificó que 44 contratos  habían terminado su ejecución sin que  se evidencie gestión  tendiente a su liquidación. 
Acción 2.</t>
  </si>
  <si>
    <t>H31AF18. Intereses moratorios fallos judiciales.  
El INVIAS en la vigencia 2018 pagó 105 fallos condenatorios, por $46.462.7 millones, por los cuales reconoció  y pagó  intereses moratorios  por  $9.945.2 millones  ,  correspondientes a los causados por fuera del término legal de 10 meses posteriores a su ejecutoria (Ley 1437 de 2011, artículos 192,195 y 308). 
Con lo identificado, además, presuntamente se contraviene el artículo 209 de la Constitución Política de Colombia (Principios Eficacia, Economía) y el artículo 3 de la Ley 489 de 1998 (Principios de Eficacia, Economía, Eficiencia). Por tanto, podría configurarse un presunto  daño patrimonial al Estado   en cuantía de $9.945.2 millones.
Acción 2.</t>
  </si>
  <si>
    <t>H32AF18. Información, seguimiento, control y gestión de Defensa Judicial.
(...)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
1.- Bases de datos que reportan provisiones contables incoherentes, pues la pretensión comporta valores muy pequeños frente a la provisión reportada (...)
2.- Controles que no se pueden evidenciar en el aplicativo eKOGUI (...)
3.- Incoherencia en las pretensiones reportadas a contabilidad(...)
4.- Provisiones que no son coincidentes con las reportadas por la administración central (OAJ) (...)
5.- Procesos no provisionados contablemente a pesar de estar calificados en el eKOGUI con riesgo medio alto y alto (...)
6.- Reporte de última actuación, que no coincide, con lo reportado por la administración central (OAJ) (...)
7.- Direcciones Territoriales donde no se cuenta con un abogado de representación en la jurisdicción o estos se redujeron (...)
8 - (...) no se encontró en las DT, evidencia de control o información derivado del seguimiento, actuación y/o coordinación de la Representación judicial que debe adelantar la OAJ (...)
(...) aspectos que vulneran lo consagrado en el numeral 1 del artículo 34 de la Ley 734 de 2002 (...)
Acción 1.</t>
  </si>
  <si>
    <t>H32AF18. Información, seguimiento, control y gestión de Defensa Judicial.
(...)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
1.- Bases de datos que reportan provisiones contables incoherentes, pues la pretensión comporta valores muy pequeños frente a la provisión reportada (...)
2.- Controles que no se pueden evidenciar en el aplicativo eKOGUI (...)
3.- Incoherencia en las pretensiones reportadas a contabilidad(...)
4.- Provisiones que no son coincidentes con las reportadas por la administración central (OAJ) (...)
5.- Procesos no provisionados contablemente a pesar de estar calificados en el eKOGUI con riesgo medio alto y alto (...)
6.- Reporte de última actuación, que no coincide, con lo reportado por la administración central (OAJ) (...)
7.- Direcciones Territoriales donde no se cuenta con un abogado de representación en la jurisdicción o estos se redujeron (...)
8 - (...) no se encontró en las DT, evidencia de control o información derivado del seguimiento, actuación y/o coordinación de la Representación judicial que debe adelantar la OAJ (...)
(...) aspectos que vulneran lo consagrado en el numeral 1 del artículo 34 de la Ley 734 de 2002 (...)
Acción 2.</t>
  </si>
  <si>
    <t>H33AF18. Variación en actividades y en cantidades en Análisis de Precios Unitarios, Contrato de Obra 1516 de 2015.  
Aunque si bien, el Contrato 1516 de 2015 , se suscribió para mejorar la ruta Ánimas-Pueblo Rico, desde la fase inicial del proyecto, se tenía previsto un pavimento asfáltico, se  evidenció en visita de la CGR efectuada en marzo de 2019, que se pavimentó y se realizaron las intervenciones de sitios críticos y ventanas en concreto hidráulico, tanto para los sectores de la Ruta 5003 SANTA CECILIA-PUEBLO RICO, como para los de la Ruta 5002 ÁNIMAS-SANTA CECILIA.
De igual manera se tenían previstos desde la planeación del contrato, dos (2)  ítems para efectuar en forma parcial la intervención de las ventanas pendientes en pavimento hidráulico (ítems  27 y 28) (...)
Se observa que aun cuando los dos (2) concretos hidráulicos tienen especificaciones de resistencia a la flexión similar para ser utilizados como pavimento, para el ítem 27 verificada el Acta de entrega y recibo final de obra, no se efectuó ninguna cantidad;  en el caso del segundo, esto es, el ítem 28, se realizaron más de 33.000 m3, siendo a la postre la actividad más representativa del contrato. 
En concordancia con lo anteriormente expuesto, y de acuerdo a los análisis Unitarios de precios y al acta de entrega y recibo de obra, presuntamente se generó una lesión al patrimonio público en cuantía de $2.152.2 millones (...)</t>
  </si>
  <si>
    <t xml:space="preserve">H34AF18. Hundimiento de la calzada, Contrato de Obra 1516 de 2015. 
Entre Las Ánimas y Tadó, en el sector de Aguas Claras en el PR 4+150 se evidenció una falla ubicada aproximadamente a 45° respecto del eje vial y que atraviesa toda la carretera consistente en un asentamiento de la calzada que forma una depresión en el sentido del tráfico y que limita con dos fisuras  que forman una franja  de unos 3 a 4 metros de ancho y que comprometen varias de las losas del corredor vial y las capas subyacentes.  De igual manera, se observó empozamiento de agua en el sitio, la cual se infiltra, y puede dar lugar a  posible colapso por hundimiento (...)
</t>
  </si>
  <si>
    <t xml:space="preserve">H35AF18. Proceso constructivo, Contrato 1632 de 2015.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1.
</t>
  </si>
  <si>
    <t xml:space="preserve">H35AF18. Proceso constructivo, Contrato 1632 de 2015.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2.
</t>
  </si>
  <si>
    <t xml:space="preserve">H35AF18. Proceso constructivo, Contrato 1632 de 2015.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3.
</t>
  </si>
  <si>
    <t>H37AF18. Contrato de Obra 544 de 2012. Pago correspondiente a derechos de botadero. 
Al verificar el Análisis de Precios Unitarios (APU) del Ítem 3P, elaborado por el contratista de obra y avalado por el Interventor, se identifica que este no corresponde a una actividad de ejecución de obra y que el valor unitario descrito como un material referente a “derechos de botadero” no es un insumo de construcción. Además, de acuerdo con lo observado durante la visita al sitio de ejecución de las obras por parte de la CGR en marzo de 2019, se identificó que el material sobrante producto de excavaciones, cortes y remoción de derrumbes no fue dispuesto en escombreras autorizadas que cobraran una tasa por la disposición y manejo de dicho material. Este material fue dispuesto en los diferentes ZODMES  autorizados; los cuales corresponden a terrenos propiedad de terceros que aceptaban utilizar estas áreas como zonas de depósito, previa autorización por parte de la autoridad competente, con el objeto de realizar el relleno y conformación del material, en algunos casos beneficiándose de esta operación o recibiendo una contraprestación por parte del contratista, pero no por unidad de volumen o metro cúbico depositado.
Conforme a todo lo expuesto, se establece que el pago al contratista de obra del Ítem 3P “Derechos de botadero” no era procedente, ya que este no corresponde a una actividad de ejecución de obra y su reconocimiento genera un mayor valor pagado al contratista, ya que el consorcio en su propuesta económica debía estimar todos los costos relacionados con la ejecución de la actividad de disposición de material sobrante de excavaciones, cortes y remoción de derrumbes a través del ítem 2P “Conformación de sitios de disposición de sobrantes”. Por tanto, se configura un posible daño patrimonial al Estado por  $4.505.2 millones, correspondiente al valor total pagado al contratista por concepto de ejecución del Ítem 3P, incluido en el Acta de Recibo Final de Obra.</t>
  </si>
  <si>
    <t xml:space="preserve">H38AF18. Contrato de Obra 544 de 2012. Elaboración de estudios y diseños nuevos. 
Una vez analizada la información adjunta a la respuesta de la Entidad, se establece que los estudios y diseños citados anteriormente sí fueron entregados por el Contratista, sin embargo estos productos no corresponden a la partida de pago “Elaboración de Estudios y Diseños nuevos” incluida en el Acta de recibo de obra. 
Lo anterior conforme a lo informado por la Entidad en la respuesta al oficio de solicitud de documentos AF-INVIAS-039 radicado por la CGR el 29 de marzo de 2019, donde se anexan tres (3) unidades de DVD que contienen la información acerca de los productos que corresponden a la partida de pago “Elaboración de Estudios y Diseños nuevos” y de igual forma los que corresponden a la partida de pago “Revisión, ajuste y/o actualización  y/o modificación y/o complementación de estudios y diseños”; donde se puede evidenciar que los componentes relacionados en el presente hallazgo corresponden a los  entregados por el Contratista como producto de la ejecución del ítem de revisión y ajuste a estudios y diseños.
Conforme a todo lo anterior, se concluye que los productos citados en el presente hallazgo corresponden al ítem de pago “Revisión, ajuste y/o actualización y/o modificación y/o complementación de estudios y diseños”, por lo cual no debieron ser pagados adicionalmente como productos de la partida de pago “Elaboración de Estudios y Diseños nuevos”. Por tanto, se establece un presunto detrimento fiscal por $772.6 millones. </t>
  </si>
  <si>
    <t xml:space="preserve">H39AF18. Contrato de Obra 1638 de 2015. Mayor valor pagado por concepto de vigilancia, operación y mantenimiento de túneles sector Cisneros – Loboguerrero. 
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
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
De acuerdo con todo lo descrito anteriormente, se establece que el valor total del posible detrimento fiscal es de $337.0 millones, correspondiente al mayor valor pagado al Contratista por concepto de operación, mantenimiento y vigilancia de túneles.
Acción 1.
</t>
  </si>
  <si>
    <t xml:space="preserve">H39AF18. Contrato de Obra 1638 de 2015. Mayor valor pagado por concepto de vigilancia, operación y mantenimiento de túneles sector Cisneros – Loboguerrero.
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
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
De acuerdo con todo lo descrito anteriormente, se establece que el valor total del posible detrimento fiscal es de $337.0 millones, correspondiente al mayor valor pagado al Contratista por concepto de operación, mantenimiento y vigilancia de túneles.
Acción 2.
</t>
  </si>
  <si>
    <t xml:space="preserve">H40AF18. Contrato de Obra 1651 de 2015. Obras inconclusas.
Mediante la ejecución del Contrato 1651 de 2015, se construyó el intercambiador vial ubicado en el sector del Puente Benito Hernández en la ciudad de Cúcuta. De acuerdo con lo establecido en el Informe final de Interventoría y conforme a lo verificado en la visita realizada al sitio de ejecución de la obra se pudo determinar que se construyeron un total de 12 ejes de los 14 que se tenían proyectados, según las metas físicas actualizadas y fijadas para la ejecución completa del intercambiador vial. Las obras construidas en los 12 ejes terminados del proyecto se encuentran funcionando y se observó que cumplen con los requerimientos técnicos contratados. 
Sin embargo, se observó que en los dos (2) ejes viales restantes del intercambiador se construyeron obras pero no fueron terminadas y por tanto no se encuentran en funcionamiento, al respecto se informa por parte de la Entidad que no fue posible culminar las obras en estos dos ejes debido a que no se tenía disponibilidad de recursos para adicionar al contrato por lo cual no se terminó la construcción completa del proyecto quedando pendiente culminar la construcción de los ejes del intercambiador identificados con los números 11 y 14.
</t>
  </si>
  <si>
    <t>H41AF18. Contrato de Obra 518 de 2012. Obras Inconclusas. 
(…) se determina que existe un riesgo en la inversión del recurso público utilizado para la construcción de la infraestructura correspondiente a los 6 puentes ubicados en la Ruta 3701 en las abscisas K77+430, K79+450, K79+800, K80+150, K80+450 y K82+630, y las obras de consulta previa citadas anteriormente que están pendientes por culminar; ya que las obras construidas quedaron inconclusas y no prestan el servicio que se pretendía satisfacer, afectando el cronograma previsto para la ejecución y puesta en funcionamiento de parte del Proyecto, y la oportunidad en la ejecución de los recursos, que eventualmente conllevará a mayores gastos para la Entidad con el fin de culminar las obras, incluyendo el riesgo de deterioro de las actividades constructivas ya realizadas.
Acción 2.</t>
  </si>
  <si>
    <t xml:space="preserve">H43AF18. Mantenimiento a las Obras. Contrato de Obra 1696 de 11-12-2015. 
Como resultado de la visita practicada por la CGR el 12 de marzo de 2019 a las obras en ejecución, se estableció que entre el K0+000 y K6+800, el pavimento flexible en varios sectores presentaba fisuramiento longitudinal y grietas sobre los bordes de la vía.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</si>
  <si>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1.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</si>
  <si>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2.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</si>
  <si>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3.
</t>
  </si>
  <si>
    <t>H46AF18. Reductores de Velocidad. Contrato de Obra 1647 de 30-11-2015.
En el sector del pavimento flexible comprendido entre TCC – Tele Bucaramanga en el cual se encuentran instalados estoperoles por parte del Contratista, se presenta desprendimiento prematuro de varios de estos elementos (...)
Acción 2.</t>
  </si>
  <si>
    <t xml:space="preserve">H47AF18. Mantenimiento al Corredor Vial. Contrato de Obra 1639 de 30-11-2015. 
Contrato por valor de $89.376.3 millones, suscrito entre el INVIAS y el Consorcio Vías de Colombia para el Mejoramiento, Gestión Predial, Social y Ambiental de la Carretera Málaga - Los Curos en el Departamento de Santander
El puente el Guamo a la salida de Guaca a San Andrés k61+080, en construcción, presenta deficiencias en la señalización de desviación y orientación del tráfico.
En el paso nacional por la población de Guaca, cuatro (4) losas de pavimento rígido presentan fisuramiento transversal, la misma falla se observó en una losa del paso nacional población de San Andrés. 
El pavimento flexible en el sector comprendido entre el K58+090 presenta fisuramientos longitudinales en el eje central de la vía.
En varios sectores de la vía las cunetas en concreto muestran fracturas, así como ranuras de dilataciones superficiales poco profundas y sin el lleno correspondiente que permita una adecuada dilatación e impida la filtración de partículas y escorrentía de la zona.   
</t>
  </si>
  <si>
    <t xml:space="preserve">H48AF18. Calidad de las obras en el Corredor Vial del Contrato de Obra 1510 de 26-10-2015. 
En los sectores pavimentados, el pavimento flexible muestra en algunos tramos fisuras longitudinales de borde.
Existe presencia de derrumbes a lo largo de la vía intervenida, los cuales invaden parte de la calzada pavimentada y cubren las cunetas en concreto, construidas.
En el K1+020 se observó levantamiento y ondulación de la capa de pavimento en un tramo de aproximadamente 25 m. 
En varios sectores, el pavimento flexible carece de cunetas en concreto que brinden entre otros un confinamiento y encauzamiento de las aguas.
El tramo en pavimento flexible, no cuenta con la respectiva demarcación horizontal.
Lo anterior en presunta contravención del Manual de Interventoría y Supervisión del INVÍAS. Así mismo, presuntamente contraviene los numerales 1 y 8 del artículo 26 y 51 de la Ley 80 de 1993, los artículos 82, 84 y 86 de la Ley 1474 de 2011.
Acción 1.
</t>
  </si>
  <si>
    <t xml:space="preserve">H48AF18. Calidad de las obras en el Corredor Vial del Contrato de Obra 1510 de 26-10-2015. 
En los sectores pavimentados, el pavimento flexible muestra en algunos tramos fisuras longitudinales de borde.
Existe presencia de derrumbes a lo largo de la vía intervenida, los cuales invaden parte de la calzada pavimentada y cubren las cunetas en concreto, construidas.
En el K1+020 se observó levantamiento y ondulación de la capa de pavimento en un tramo de aproximadamente 25 m. 
En varios sectores, el pavimento flexible carece de cunetas en concreto que brinden entre otros un confinamiento y encauzamiento de las aguas.
El tramo en pavimento flexible, no cuenta con la respectiva demarcación horizontal.
Lo anterior en presunta contravención del Manual de Interventoría y Supervisión del INVÍAS. Así mismo, presuntamente contraviene los numerales 1 y 8 del artículo 26 y 51 de la Ley 80 de 1993, los artículos 82, 84 y 86 de la Ley 1474 de 2011.
Acción 2.
</t>
  </si>
  <si>
    <t xml:space="preserve">H49AF18. Construcción de Muros en Mampostería para Centro de Control – Contrato 1759/2015 (Equipos Electromecánicos). 
En visita realizada por la CGR a las obras que se están adelantando en el proyecto “Cruce de la Cordillera Central”, se evidenció que en la construcción del centro de control y operaciones que estará junto al peaje de Bermellón, los muros divisorios presentan deficiencias en la colocación del mortero de pega, lo cual incumple con lo establecido en la NSR-10 en cuanto a espesores y colocación de relleno entre elementos de mampostería, situación que puede generar riesgos para la integridad estructural de los mismos (propensión a fallas a través del mortero de pega).
Con los hechos identificados presuntamente se incumple así lo establecido en el  contrato de obra y de interventoría; numeral 8 del artículo 26 de la ley 80 de 1993 ; Artículos 83 y 84 de la Ley 1474 de 2011 y numeral 9 del capítulo 8.3 del Manual de Interventoría del INVÍAS , por tanto, esta observación tiene presunta incidencia disciplinaria.
</t>
  </si>
  <si>
    <t>H50AF18. Demolición Puente “Artura” y Construcción Puente “Bermellón I” (Terminación Túnel de la Línea). 
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
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
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
Acción 1.</t>
  </si>
  <si>
    <t>H50AF18. Demolición Puente “Artura” y Construcción Puente “Bermellón I” (Terminación Túnel de la Línea). 
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
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
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
Acción 2.</t>
  </si>
  <si>
    <t xml:space="preserve">H51AF18. Revestimiento Túnel Principal Sector Falla la Soledad. 
En visita realizada por la CGR a las obras que se adelantan para la terminación del Túnel de la Línea, Contrato 806 de 2017, se evidenció que en los sectores que fueron revestidos durante la ejecución del Contrato 3460 de 2008 dentro de la zona de influencia de la falla de La Soledad, se presentan fallas con evidentes grietas y fisuras (....).
Los problemas evidenciados se generaron por deficiencias en las obras ejecutadas por parte del anterior contratista del Contrato 3460 de 2008, lo que ha obligado al planteamiento de soluciones por parte del contratista del Contrato 806 de 2017 para subsanar dichas deficiencias, a cargo del contrato de obra vigente, implicando que, al asumir los costos de estas obras no contempladas, sea necesario reducir el alcance para ciertos puntos de la obra.  
Acción 1.
</t>
  </si>
  <si>
    <t xml:space="preserve">H51AF18. Revestimiento Túnel Principal Sector Falla la Soledad. 
En visita realizada por la CGR a las obras que se adelantan para la terminación del Túnel de la Línea, Contrato 806 de 2017, se evidenció que en los sectores que fueron revestidos durante la ejecución del Contrato 3460 de 2008 dentro de la zona de influencia de la falla de La Soledad, se presentan fallas con evidentes grietas y fisuras (....).
Los problemas evidenciados se generaron por deficiencias en las obras ejecutadas por parte del anterior contratista del Contrato 3460 de 2008, lo que ha obligado al planteamiento de soluciones por parte del contratista del Contrato 806 de 2017 para subsanar dichas deficiencias, a cargo del contrato de obra vigente, implicando que, al asumir los costos de estas obras no contempladas, sea necesario reducir el alcance para ciertos puntos de la obra.  
Acción 2.
</t>
  </si>
  <si>
    <t xml:space="preserve">H52AF18. Alcance Contrato 806 de 2017 y Adición de Cláusula Compromisoria. 
(…) disminución del alcance contractual inicial y aumento de los recursos necesarios para la terminación del proyecto. </t>
  </si>
  <si>
    <t xml:space="preserve">H53AF18. Transitabilidad Quebrada Agua Blanca – Otanche. 
Para el INVIAS, se han incumplido los numerales 6 y 10 de la cláusula cuarta del convenio, toda vez que no ejerció un control y vigilancia oportuna sobre las actuaciones del Fondo, permitiendo que se ejecutara la obra fallida sin exigir que se tuviera en cuenta las condiciones técnicas y los antecedentes geológicos previamente detectados por los contratistas de Fase I y Fase II del proyecto Transversal de Boyacá, y a la fecha no ha conminado de manera efectiva al FONDO para que defina las condiciones en las cuales va a dar cumplimiento a las estipulaciones del convenio para este sitio crítico (bien sea devolviendo el sitio o dando solución definitiva a la problemática presentada).
Así las cosas, lo anteriormente expuesto se constituye en una presunta falta disciplinaria por las deficiencias en el cumplimiento de las obligaciones del Convenio 020 por parte de las dos entidades que lo suscribieron, lo cual está afectando los recursos del Contrato 1699 de 2015.
</t>
  </si>
  <si>
    <t xml:space="preserve">
H54AF18. Reasentamiento comunidad en Ciénaga por trazado de la Variante de Ciénaga. 
Uno de los fundamentos de este convenio es el ofrecimiento realizado por la alcaldía de Ciénaga mediante oficio del 20 de mayo de 2016, con radicado INVIAS 64282  del 21 de julio de 2016, el alcalde de Ciénaga manifiesta textualmente: “… El Municipio se compromete para el año 2017 a la consecución de 400 viviendas y para el año 2018 otras 400 viviendas, las cuales serán entregadas a la población suscrita al ceso para el reasentamiento de las familias …”.
(...) a la fecha de hoy no se cuenta con información sobre la consecución de recursos para este reasentamiento o el avance en algún proyecto de vivienda que beneficie a la comunidad afectada por el proyecto (...)
</t>
  </si>
  <si>
    <t xml:space="preserve">H55AF18. Conexión Variante de Ciénaga con Ruta del Sol III.  
El Contrato 1200 de 2016 contempla también la conexión de la Variante de Ciénaga con la Ruta del Sol III en lo que se conoce como la Ye de Ciénaga (PR 14+550). Sin embargo se evidencia en los informes de Interventoría que la conexión entre la obra en construcción y la Ruta de Sol III se encuentra en proceso de indefinición porque en el alcance del proyecto no se contempló este empate sino que se partió del supuesto de que “las calzadas proyectadas empatarían con la Ye de Ciénaga (este último tramo será construido y asumido por la Concesión Ruta del Sol II).
Lo anterior repercute directamente en el alcance del proyecto y lo puede afectar de manera significativa, como ya se ha mencionado, lo cual se constituye en una presunta falta disciplinaria al no cumplirse lo establecido en el Artículo 209 de la Constitución Política (Principio de Economía); Artículo 3 Ley 489 de 1998 (Principios de Eficiencia, Economía y Responsabilidad) y los numerales 1 y 3 del artículo 26 de la Ley 80 de 1993.
</t>
  </si>
  <si>
    <t>H56AF18. Cuota de gerencia Convenio 267 de 2009 y ejecución de trabajos en Transversal de la Macarena. 
(...) se evidencia que el proyecto se ha extendido en un plazo muy superior al estipulado inicialmente (el plazo estaba para 60 meses y va para 120), que se han tenido que adicionar recursos por parte de la entidad financiadora – INVIAS (aun cuando el convenio cuenta con el instrumento de utilizar los rendimientos financieros que se generan en el convenio para ser utilizados en los proyectos), y que muchos de los retrasos presentados en las obras se debe a la baja o nula ejecución realizada por el Ejército y la deficiente gestión realizada por FONADE como gestor de los proyectos, tal como lo documentan los informes de supervisión realizados por los Gestores técnicos del INVIAS en los años 2016, 2017 y 2018 . Los mencionados informes documentan situaciones que dan cuenta de lo anteriormente descrito (...)
(...) de acuerdo a la supervisión técnica del INVÍAS se evidencian deficiencias en la calidad de las obras entregadas y no se conmina al Ejército para que ejecute las obras de manera correcta, pronta y eficiente-, hay mayores costos en insumos y maquinaria que repercuten en el costo por km de la vía, la compra de predios ha sido lenta y no se tiene claridad sobre los insumos prediales, y las gestiones administrativas por parte del FONADE no han sido eficientes (...)
De igual manera, las debilidades evidenciadas manifiestan una presunta falta disciplinaria, al incumplirse, lo establecido en numeral 4 del artículo 25 de la Ley 80 de 1993 ,  en los numerales 1 y 8 del artículo 26 de la Ley 80 de 1993 , y al presentarse deficiencias en los procesos de supervisión e interventoría (supervisión del INVÍAS sin medios de control y función desconocida de la Interventoría de FONADE, la cual no se evidencia que conmine al contratista al cumplimiento de sus deberes contractuales en los plazos señalados), incumpliendo lo establecido en el artículo 84 de la Ley 1474 de 2011.</t>
  </si>
  <si>
    <t xml:space="preserve">H57AF18. Cumplimiento Contrato Obra 2179 de 2016. 
(...) no existe certeza de que se haya extraído la totalidad de los restos del buque Tritonia, y -en consecuencia, tampoco sobre el cumplimiento de este ítem del Contrato de Obra 2179 de 2016.
Para la CGR, además, se produjo afectación presupuestal, toda vez que  los recursos  que debían ser ejecutados en el 2017 y 2018,  no se ejecutaron. Situación que afectó el presupuesto de 2017 y 2018, genera riesgo de controversia contractual, y recursos no ejecutados oportunamente ($10.474.0 millones), monto que -según lo informado por la entidad- actualmente no cuenta con respaldo presupuestal para su pago. </t>
  </si>
  <si>
    <t>H58AF18. Cumplimiento y seguimiento ambiental, proyecto Dragado Canal de Acceso al Puerto de Buenaventura (Valle del Cauca).
En relación con la ejecución del proyecto Dragado Canal de Acceso al Puerto De Buenaventura (Valle Del Cauca), se observa en el seguimiento realizado por parte de la Autoridad de Licencias Ambientales - ANLA, que los beneficiarios de la licencia ambiental del proyecto como son el INSTITUTO NACIONAL DE VÍAS - INVIAS y la Sociedad Portuaria Regional de Buenaventura S.A - SPRBUN, no dieron cumplimiento a obligaciones contenidas en la licencia Ambiental, Plan de Manejo Ambiental y resoluciones que ceden de manera parcial y modifican obligaciones a dicha licencia. (...)
Acción 1 - Actividad 1.</t>
  </si>
  <si>
    <t>H58AF18. Cumplimiento y seguimiento ambiental, proyecto Dragado Canal de Acceso al Puerto de Buenaventura (Valle del Cauca).
En relación con la ejecución del proyecto Dragado Canal de Acceso al Puerto De Buenaventura (Valle Del Cauca), se observa en el seguimiento realizado por parte de la Autoridad de Licencias Ambientales - ANLA, que los beneficiarios de la licencia ambiental del proyecto como son el INSTITUTO NACIONAL DE VÍAS - INVIAS y la Sociedad Portuaria Regional de Buenaventura S.A - SPRBUN, no dieron cumplimiento a obligaciones contenidas en la licencia Ambiental, Plan de Manejo Ambiental y resoluciones que ceden de manera parcial y modifican obligaciones a dicha licencia. (...)
Acción 1 - Actividad 2.</t>
  </si>
  <si>
    <t>Informe de la interventoría con el inventario de daños y/o patologías.</t>
  </si>
  <si>
    <t>Informe de la interventoría con registro fotográfico de cada una de las intervenciones.</t>
  </si>
  <si>
    <t>H11AEFC. Calidad de las obras ejecutadas. Contrato de obra No. 1021 de 2018.
El proyecto consiste en el mejoramiento de la carretera Puerto Libertador –Ye de Cerromatoso específicamente los tramos, No. 1 del K6+600 hasta K7+100 y No. 2 del K10+880 hasta K19+280 (…). La ejecución del proyecto fue contratada por el Instituto Nacional de Vías (INVIAS), mediante el contrato de obra No. 001021 de 03 de agosto del 2018, por un valor de $27.458.000.000. (...) Se hace la entrega y recibo definitivo de las obras el 2020/01/20.
De la visita de inspección realizada se evidenciaron diferentes patologías presentadas en las obras ejecutadas (...), entre los tipos de daños se encuentran: 1. Grietas (en los extremos de los pasadores; grieta de esquina; fracturas de losas de cunetas). 2. Deterioro superficial (desportillamiento de juntas; fisura transversal; fisura de esquina; separación de losas de concreto).
En lo observado se concluye que las grietas se encuentran en un nivel de severidad media y entre las posibles causas se encontraría asentamientos de la base o la subrasante, lo que podría generar en el futuro incremento en los escalonamientos, fracturas múltiples en la losa, grietas en bloque.
Acción 1.</t>
  </si>
  <si>
    <t>Incumplimiento en el Estatuto de Contratación Pública Ley 80 de 1993, artículos 3, 4, 5, 25, 26, que señalan que las entidades del Estado exigirán la calidad en los bienes y servicios adquiridos y que los contratistas garantizarán la calidad de los bienes y servicios contratados y responderán por ellos, así como también indican el principio de responsabilidad.
La falta de rigor en el control de la obra permitió que estas se entregaran con deficiencias en la calidad por parte del contratista, como se describió en la condición.</t>
  </si>
  <si>
    <t>Realizar inventario de daños y/o patologías que se presentan en todo el tramo intervenido en el marco del contrato de obra No. 1021 de 2018.</t>
  </si>
  <si>
    <t>H11AEFC. Calidad de las obras ejecutadas. Contrato de obra No. 1021 de 2018.
El proyecto consiste en el mejoramiento de la carretera Puerto Libertador –Ye de Cerromatoso específicamente los tramos, No. 1 del K6+600 hasta K7+100 y No. 2 del K10+880 hasta K19+280 (…). La ejecución del proyecto fue contratada por el Instituto Nacional de Vías (INVIAS), mediante el contrato de obra No. 001021 de 03 de agosto del 2018, por un valor de $27.458.000.000. (...) Se hace la entrega y recibo definitivo de las obras el 2020/01/20.
De la visita de inspección realizada se evidenciaron diferentes patologías presentadas en las obras ejecutadas (...), entre los tipos de daños se encuentran: 1. Grietas (en los extremos de los pasadores; grieta de esquina; fracturas de losas de cunetas). 2. Deterioro superficial (desportillamiento de juntas; fisura transversal; fisura de esquina; separación de losas de concreto).
En lo observado se concluye que las grietas se encuentran en un nivel de severidad media y entre las posibles causas se encontraría asentamientos de la base o la subrasante, lo que podría generar en el futuro incremento en los escalonamientos, fracturas múltiples en la losa, grietas en bloque.
Acción 2.</t>
  </si>
  <si>
    <t>Realizar las reparaciones correspondientes de conformidad con el inventario de daños y/o patologías que se presentan en todo el tramo intervenido en el marco del contrato de obra No. 1021 de 2018.</t>
  </si>
  <si>
    <t>AEFC</t>
  </si>
  <si>
    <t>14 05 004   </t>
  </si>
  <si>
    <t>Deficiencias en la instalación, calidad y funcionalidad de los estoperoles, con lo cual se genera riesgo en la seguridad operacional del corredor.</t>
  </si>
  <si>
    <t xml:space="preserve">
Realizar auditorías de seguimiento técnico en obra, en garantía de verificar la calidad de las obras que se están ejecutando.
</t>
  </si>
  <si>
    <t xml:space="preserve">
Informes de auditoria de avance técnico de las obras en ejecución.
</t>
  </si>
  <si>
    <t xml:space="preserve">Realizar auditorías de seguimiento técnico en obra, en garantía de verificar la calidad de las obras que se están ejecutando  la fecha de inicio del presente plan de mejoramiento, como medida de control preventiva.
</t>
  </si>
  <si>
    <t>ACTUACIÓN ESPECIAL DE FISCALIZACIÓN AT N°. 41-2020. DEPARTAMENTO DE CÓRDOBA - AEFC</t>
  </si>
  <si>
    <t xml:space="preserve">H87R16. Defensa Jurídica.
Revisada la documentación aportada por el Invías en lo concerniente a las acciones populares objeto de la muestra, se evidenció que:
a) En algunos procesos la información es incompleta y carece de documentos importantes que respalden la decisión de conciliar como es el de la ficha técnica del abogado para el caso del proceso No. 25000234100020130057800LM.
b) En el proceso No. 25000234100020130057800LM, se observó que el Invías no presentó alegatos de conclusión, perdiendo una valiosa oportunidad procesal para defender los intereses de la Entidad.
</t>
  </si>
  <si>
    <t>Se ajusta área responsable. Se traslada de Grupo Grandes Proyectos a Subdirección Red Nacional de Carreteras. Soporte: Memorando OCI 51203 del 03 de septiembre de 2020.</t>
  </si>
  <si>
    <t xml:space="preserve">Deficiencias de control, seguimiento y articulación de la información de la oficina jurídica al área contable, generando riesgos para el debido registro contable, que permita un seguimiento oportuno y eficaz de los procesos en contra de la entidad y la adopción adecuada de decisiones frente a los mismos. </t>
  </si>
  <si>
    <t>Se asigna 100% a la actividad a cargo de la Dirección Técnica y Dirección Operativa. La acción de mejora como tal se reporta con un avance del 89% en el Plan de Mejoramiento, teniendo en cuenta que dicha acción comparte responsabilidad igualmente con la Secretaría General, quien tiene pendiente la presentación de acta de la socialización de la Guía Metodológica Ciclo Presupuestal” EDEPI-GUI-1 al interior de sus respectivos equipos de trabajo.
Soportes: 
Memorando DT 24047 del 29 de abril de 2020 y papel de trabajo elaborado el 06 de mayo de 2020.
Memorando DO 49835 del 28 de agosto de 2020 y papel de trabajo elaborado el 01 de septiembre de 2020.</t>
  </si>
  <si>
    <t>Guia Técnica de Estructuración de Proyectos socializada.</t>
  </si>
  <si>
    <t>Administrativo con incidencia fiscal y disciplinaria</t>
  </si>
  <si>
    <t>Establecer un Comité de Seguimiento Mensual.</t>
  </si>
  <si>
    <t>Acta de revisiones aleatorias hechas a los contratos.</t>
  </si>
  <si>
    <t>Acción 1 - Punto A.
Elaborar Guia de Estructuración de Proyectos del INVIAS.</t>
  </si>
  <si>
    <t>Acción 2 - Punto B.
Establecer un Comité de Seguimiento Mensual, entre el INVIAS y el Ministerio de Transporte, el último día hábil del mes, con el objetivo de hacerle seguimiento a las solicitudes de aval radicadas en el Ministerio y el estado de las mismas.</t>
  </si>
  <si>
    <t>Levantar un cronograma de reparaciones.</t>
  </si>
  <si>
    <t>Un acta de visita y un cronograma de reparaciones.</t>
  </si>
  <si>
    <t>Una obligación Contractual.</t>
  </si>
  <si>
    <t>DTEC-DO</t>
  </si>
  <si>
    <t>Los argumentos utilizados para justificar la ampliación del plazo del contrato de obra, dejan en evidencia la falta de planeación porque después de firmado el contrato, no era el momento para concertar con las comunidades, Administraciones Municipales y las interventorías nuevas ubicaciones, puesto que esta actividad es propia de la fase de formulación y planeación del proyecto; aspectos que se tradujeron en retraso en el cronograma de obras y mayores costos de interventoría en $167.322.929 que se constituyen en detrimento al patrimonio público por las fallas de planeación mencionadas.
Además de las fallas de planeación, se presentaron incumplimientos del contratista, debidamente notificados por el Consorcio Doble IN interventor del proyecto para Jambaló y Cajibío, que se tradujeron en retraso en el cronograma de obras (...).</t>
  </si>
  <si>
    <t>Generar controles dentro del estudio previo o los pliegos de condiciones, conducentes al seguimiento previo al inicio del proceso, que conlleven a la verificación del proyecto cuando éste sea entregado al Instituto para su ejecución.</t>
  </si>
  <si>
    <t>Generar controles dentro del estudio previo o dentro de los pliegos de condiciones, conducentes al seguimiento previo al inicio del proceso, que conlleven a la verificación del proyecto cuando este sea entregado al Instituto para su ejecución.</t>
  </si>
  <si>
    <t>Un oficio de solicitud</t>
  </si>
  <si>
    <r>
      <t xml:space="preserve">H1AT75. BPIN INVIAS Cauca 20181301010001 Contrato N°. 495 de 2018. INVIAS - FEDECAFETEROS.
En la revisión de los expedientes contractuales se observó (...): 
</t>
    </r>
    <r>
      <rPr>
        <b/>
        <sz val="8"/>
        <rFont val="Arial"/>
        <family val="2"/>
      </rPr>
      <t xml:space="preserve">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t>
    </r>
    <r>
      <rPr>
        <sz val="8"/>
        <rFont val="Arial"/>
        <family val="2"/>
      </rPr>
      <t xml:space="preserve">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1.</t>
    </r>
  </si>
  <si>
    <r>
      <t xml:space="preserve">Fallas en el seguimiento y control de la interventoría y la supervisión del contrato ya que se autorizaron pagos por inventario y caracterización vial sin el aval del Ministerio de Transporte, </t>
    </r>
    <r>
      <rPr>
        <b/>
        <sz val="8"/>
        <rFont val="Arial"/>
        <family val="2"/>
      </rPr>
      <t>se avaló el precio unitario del concreto hidráulico de 3000 PSI sin tener en cuenta el diseño de mezclas o fórmula de trabajo</t>
    </r>
    <r>
      <rPr>
        <sz val="8"/>
        <rFont val="Arial"/>
        <family val="2"/>
      </rPr>
      <t>, se reconocieron imprevistos sin que hayan sido soportados por el contratista y recibieron placas huellas fisuradas.</t>
    </r>
  </si>
  <si>
    <t>Documentación y socialización de la Guia Técnica para la Estructuración de Proyectos del INVIAS, mediante la cual se establecerán lineamientos para fijar precios unitarios de referencia.</t>
  </si>
  <si>
    <r>
      <t xml:space="preserve">H1AT75.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t>
    </r>
    <r>
      <rPr>
        <b/>
        <sz val="8"/>
        <rFont val="Arial"/>
        <family val="2"/>
      </rPr>
      <t>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t>
    </r>
    <r>
      <rPr>
        <sz val="8"/>
        <rFont val="Arial"/>
        <family val="2"/>
      </rPr>
      <t xml:space="preserve">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2.</t>
    </r>
  </si>
  <si>
    <r>
      <t xml:space="preserve">Fallas en el seguimiento y control de la interventoría y la supervisión del contrato ya que </t>
    </r>
    <r>
      <rPr>
        <b/>
        <sz val="8"/>
        <rFont val="Arial"/>
        <family val="2"/>
      </rPr>
      <t>se autorizaron pagos por inventario y caracterización vial sin el aval del Ministerio de Transporte</t>
    </r>
    <r>
      <rPr>
        <sz val="8"/>
        <rFont val="Arial"/>
        <family val="2"/>
      </rPr>
      <t>, se avaló el precio unitario del concreto hidráulico de 3000 PSI sin tener en cuenta el diseño de mezclas o fórmula de trabajo, se reconocieron imprevistos sin que hayan sido soportados por el contratista y recibieron placas huellas fisuradas.</t>
    </r>
  </si>
  <si>
    <r>
      <t xml:space="preserve">H1AT75.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t>
    </r>
    <r>
      <rPr>
        <b/>
        <sz val="8"/>
        <rFont val="Arial"/>
        <family val="2"/>
      </rPr>
      <t xml:space="preserve">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t>
    </r>
    <r>
      <rPr>
        <sz val="8"/>
        <rFont val="Arial"/>
        <family val="2"/>
      </rPr>
      <t xml:space="preserve">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3.</t>
    </r>
  </si>
  <si>
    <r>
      <t xml:space="preserve">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t>
    </r>
    <r>
      <rPr>
        <b/>
        <sz val="8"/>
        <rFont val="Arial"/>
        <family val="2"/>
      </rPr>
      <t>se reconocieron imprevistos sin que hayan sido soportados por el contratista</t>
    </r>
    <r>
      <rPr>
        <sz val="8"/>
        <rFont val="Arial"/>
        <family val="2"/>
      </rPr>
      <t xml:space="preserve"> y recibieron placas huellas fisuradas.</t>
    </r>
  </si>
  <si>
    <t>Acción 3 - Punto C.
Establecer con base en lo dicho por la CGR, una revisión jurídica aleatoria de los contratos a medida que vayan ocurriendo cambios normativos, jurisprudenciales y conceptuales  en los ítems a pagar.</t>
  </si>
  <si>
    <t>Revisiones jurídicas aleatorias semestrales de los contratos a medida que vayan ocurriendo cambios jurisprudenciales y conceptuales  en los ítems a pagar.</t>
  </si>
  <si>
    <r>
      <t xml:space="preserve">H1AT75.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t>
    </r>
    <r>
      <rPr>
        <b/>
        <sz val="8"/>
        <rFont val="Arial"/>
        <family val="2"/>
      </rPr>
      <t>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t>
    </r>
    <r>
      <rPr>
        <sz val="8"/>
        <rFont val="Arial"/>
        <family val="2"/>
      </rPr>
      <t xml:space="preserve">
Se cuantifica un detrimento al patrimonio público por $1.686.687.911.
Acción 4 - Actividad 1.</t>
    </r>
  </si>
  <si>
    <r>
      <t xml:space="preserve">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se reconocieron imprevistos sin que hayan sido soportados por el contratista y </t>
    </r>
    <r>
      <rPr>
        <b/>
        <sz val="8"/>
        <rFont val="Arial"/>
        <family val="2"/>
      </rPr>
      <t>recibieron placas huellas fisuradas, (...).</t>
    </r>
  </si>
  <si>
    <t>Acción 4 - Actividad 1 - Punto D.
Realizar una visita técnica de inspección y requerir al interventor y al contratista para que se lleve a cabo un cronograma de reparaciones conforme los resultados del informe de la Contraloría y de la visita de Inspección que realizará el Instituto, determinando responsabilidades y si hay lugar a iniciar procesos de incumplimiento.</t>
  </si>
  <si>
    <r>
      <t xml:space="preserve">H1AT75.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t>
    </r>
    <r>
      <rPr>
        <b/>
        <sz val="8"/>
        <rFont val="Arial"/>
        <family val="2"/>
      </rPr>
      <t>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t>
    </r>
    <r>
      <rPr>
        <sz val="8"/>
        <rFont val="Arial"/>
        <family val="2"/>
      </rPr>
      <t xml:space="preserve">
Se cuantifica un detrimento al patrimonio público por $1.686.687.911.
Acción 4 - Actividad 2.</t>
    </r>
  </si>
  <si>
    <t>Acción 4 - Actividad 2 - Punto D.
Incluir dentro de los pliegos de condiciones, la obligación del supervisor e interventor, de realizar visitas periódicas de inspección durante el periodo de la estabilidad de la obra, en las cuales, se levanten informes sobre el estado de las mismas.</t>
  </si>
  <si>
    <t>Realizar visitas periódicas durante el periodo de la estabilidad de la obra, en las cuales, se levanten informes sobre el estado de las obras.</t>
  </si>
  <si>
    <r>
      <t xml:space="preserve">H2AT75. BPIN INVIAS Cauca 20181301010001 Contrato N°. 496 de 2018. INVIAS - FEDECAFETEROS.
En la revisión de los expedientes contractuales se observó (...): 
</t>
    </r>
    <r>
      <rPr>
        <b/>
        <sz val="8"/>
        <rFont val="Arial"/>
        <family val="2"/>
      </rPr>
      <t>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t>
    </r>
    <r>
      <rPr>
        <sz val="8"/>
        <rFont val="Arial"/>
        <family val="2"/>
      </rPr>
      <t xml:space="preserve">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
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Se cuantifica un detrimento al patrimonio público por $167.852.771.
Acción 1.</t>
    </r>
  </si>
  <si>
    <r>
      <t xml:space="preserve">Fallas en el seguimiento y control de la interventoría y la supervisión del contrato ya que se autorizaron pagos por inventario y caracterización vial sin el aval del Ministerio de Transporte, </t>
    </r>
    <r>
      <rPr>
        <b/>
        <sz val="8"/>
        <rFont val="Arial"/>
        <family val="2"/>
      </rPr>
      <t>se avaló el precio unitario del concreto hidráulico de 3000 PSI sin tener en cuenta el diseño de mezclas o fórmula de trabajo</t>
    </r>
    <r>
      <rPr>
        <sz val="8"/>
        <rFont val="Arial"/>
        <family val="2"/>
      </rPr>
      <t xml:space="preserve"> y se reconocieron imprevistos sin que hayan sido soportados por el contratista.</t>
    </r>
  </si>
  <si>
    <r>
      <t xml:space="preserve">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y </t>
    </r>
    <r>
      <rPr>
        <b/>
        <sz val="8"/>
        <rFont val="Arial"/>
        <family val="2"/>
      </rPr>
      <t>se reconocieron imprevistos sin que hayan sido soportados por el contratista</t>
    </r>
    <r>
      <rPr>
        <sz val="8"/>
        <rFont val="Arial"/>
        <family val="2"/>
      </rPr>
      <t>.</t>
    </r>
  </si>
  <si>
    <t xml:space="preserve">H3AT75. BPIN INVIAS Cauca 20181301010001 Adición Contrato de Interventoría 936 de 2018. 
La fecha de terminación del contrato de obra estaba prevista hasta el 31 de diciembre de 2018; por la tardanza en la complementación, ajustes y presentación de los diseños definitivos, el plazo del contrato de obra fue ampliado hasta el 31 de agosto de 2019, luego se suspendió y finalmente se amplió la suspensión hasta el 31 de enero de 2020.
Para la vigilancia de este contrato en los frentes de Jambaló y Cajibío, el INVIAS celebró el contrato de interventoría N°. 936 de 2018 con el Consorcio Doble IN; las ampliaciones de plazo del contrato de obra, originaron que mediante adicional N°. 01 del 9 de enero de 2019 se ampliara el plazo del contrato de interventoría hasta el 28 de febrero de 2019, mediante adicional 02 hasta el 31 de marzo de 2019, mediante adicional 03 del 29 de marzo hasta el 30 de junio de 2019 y se adicionó el valor en $152.939.190; finalmente mediante adicional 04 del 19 de julio de 2019 se amplió el plazo hasta el 31 de agosto de 2019 y se adicionó el valor en $14.383.739. Las adiciones al contrato de interventoría ascienden a $167.322.929.
</t>
  </si>
  <si>
    <t>Obligación contractual establecida en los documentos precontractuales y contractuales. .</t>
  </si>
  <si>
    <t xml:space="preserve">H20AT75. BPIN BOYACÁ 20171301010085 Contrato de Interventoría N°. 973 - 2018. 
El Instituto Nacional de Vías suscribió el contrato de interventoría (…) el 23 de julio de 2018, cuyo objeto fue la "Interventoría técnica administrativa, financiera y ambiental para la rehabilitación de la vía Vado Hondo - Labranzagrande Dpto. de Boyacá" (...).
No se cumplió a cabalidad con realizar labores de control y vigilancia, incumplimiendo lo establecido en la Ley 1474 de 2011, artículo 82, que se refiere a la Responsabilidad de los Interventores (...), toda vez que se evidenciaron fallas en la calidad del contrato de licitación pública N°. 1694 de 2018, minuta principal. También incumpliendo las cláusulas del Contrato de Interventoría N°. 973 de 2018, en la cual se plasman todas las obligaciones a cargo de la interventoría.
Por aumento en las cantidades y valores en algunos de los ÍTEMS del APU lo cual corresponde al 0,05% del valor total pagado dentro del contrato de obra principal.
Se presenta un hallazgo por $1.100.700.
</t>
  </si>
  <si>
    <t>Estos hechos se presentan por que la interventoría no ejerció eficientemente la labor de vigilancia y control sobre los cobros realizados por el contratista (…), falta de control, seguimiento y vigilancia a los recursos destinados, contrariando las obligaciones específicas que debe ejercer el contratante frente al cumplimiento del contrato de interventoría.</t>
  </si>
  <si>
    <t>Requerir a la Gobernación de Boyacá, que lleve a cabo el ajuste en la siguiente acta por el mayor valor pagado y hacerle el respectivo seguimiento.</t>
  </si>
  <si>
    <t>Solicitud mediante oficio a la Gobernación de Boyacá, que lleve a cabo el ajuste en la siguiente acta por el mayor valor pagado. Y hacerle el respectivo seguimiento.</t>
  </si>
  <si>
    <t xml:space="preserve">H22AT75. BPIN BOLÍVAR 2017000020090 Contrato de Interventoría N°. 935-2018.
El Instituto Nacional de Vías suscribió el contrato de interventoría 935-2018, el 05 de julio, cuyo objeto fue la "interventoría técnica, administrativa, financiera y ambiental para la construcción de pavimentación en concreto asfáltico de la vía que conduce de la cabecera municipal de Regidor al municipio de Río Viejo.
No se cumplió a cabalidad con realizar labores de control y vigilancia, incumpliendo lo establecido en la Ley 1474 de 2011, artículo 82, que se refiere a la Responsabilidad de los Interventores (...). También incumpliendo las clausulas del Contrato de Interventoría N°. 935 de 2018, en la cual se plasman todas las obligaciones a cargo de la interventoría.
Se cobra una cantidad de Km adicional (0.882) lo cual corresponde al 0.16%  del valor total pagado dentro del contrato de obra principal de obra N°. 2483-2018.
Se configura un hallazgo por un valor de $2.451.190.
</t>
  </si>
  <si>
    <t xml:space="preserve">Requerir a la interventoría una verificación sobre lo dicho por la Contraloría General de la República en el hallazgo. </t>
  </si>
  <si>
    <t xml:space="preserve">Oficio dirigido a la interventoría sobre la verificación de lo dicho por la Contraloría General de la República en el hallazgo. </t>
  </si>
  <si>
    <r>
      <t xml:space="preserve">H2AT75. BPIN INVIAS Cauca 20181301010001 Contrato N°. 496 de 2018. INVIAS - FEDECAFETEROS.
En la revisión de los expedientes contractuales se observó (...): 
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
</t>
    </r>
    <r>
      <rPr>
        <b/>
        <sz val="8"/>
        <rFont val="Arial"/>
        <family val="2"/>
      </rPr>
      <t>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t>
    </r>
    <r>
      <rPr>
        <sz val="8"/>
        <rFont val="Arial"/>
        <family val="2"/>
      </rPr>
      <t xml:space="preserve">
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Se cuantifica un detrimento al patrimonio público por $167.852.771.
Acción 2.</t>
    </r>
  </si>
  <si>
    <r>
      <t xml:space="preserve">Fallas en el seguimiento y control de la interventoría y la supervisión del contrato ya que </t>
    </r>
    <r>
      <rPr>
        <b/>
        <sz val="8"/>
        <rFont val="Arial"/>
        <family val="2"/>
      </rPr>
      <t>se autorizaron pagos por inventario y caracterización vial sin el aval del Ministerio de Transporte</t>
    </r>
    <r>
      <rPr>
        <sz val="8"/>
        <rFont val="Arial"/>
        <family val="2"/>
      </rPr>
      <t>, se avaló el precio unitario del concreto hidráulico de 3000 PSI sin tener en cuenta el diseño de mezclas o fórmula de trabajo y se reconocieron imprevistos sin que hayan sido soportados por el contratista.</t>
    </r>
  </si>
  <si>
    <r>
      <t xml:space="preserve">H2AT75. BPIN INVIAS Cauca 20181301010001 Contrato N°. 496 de 2018. INVIAS - FEDECAFETEROS.
En la revisión de los expedientes contractuales se observó (...): 
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
</t>
    </r>
    <r>
      <rPr>
        <b/>
        <sz val="8"/>
        <rFont val="Arial"/>
        <family val="2"/>
      </rPr>
      <t>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t>
    </r>
    <r>
      <rPr>
        <sz val="8"/>
        <rFont val="Arial"/>
        <family val="2"/>
      </rPr>
      <t xml:space="preserve">
Se cuantifica un detrimento al patrimonio público por $167.852.771.
Acción 3.</t>
    </r>
  </si>
  <si>
    <t>14 06 100   </t>
  </si>
  <si>
    <t>Ver comentario columna K.</t>
  </si>
  <si>
    <t>AUDITORIA DE CUMPLIMIENTO AT 75/2020</t>
  </si>
  <si>
    <t>Acción de mejora considerada no efectiva por la Contraloría General de la República en Informe de Auditoría Financiera 2019, página 88.
Se asignó cumplimiento de la acción de mejora con el Acta de Entrega y Recibo Definitivo. Papel de trabajo elaborado y aprobado el 27 de octubre de 2020.</t>
  </si>
  <si>
    <t>DC-DO-DTEC</t>
  </si>
  <si>
    <t xml:space="preserve">En atención de lo acordado en mesa de trabajo realizada con la Oficina Asesora Jurídica el 07 de octubre de 2020, se excluye a esta dependencia del “Área Líder”. </t>
  </si>
  <si>
    <t xml:space="preserve">Acción de mejora considerada no efectiva por la Contraloría General de la República en Informe de Auditoría Financiera 2019, página 88.
En atención de lo acordado en mesa de trabajo realizada con la Oficina Asesora Jurídica el 07 de octubre de 2020, se excluye a esta dependencia del “Área Líder”. </t>
  </si>
  <si>
    <t xml:space="preserve">Se asignó cumplimiento producto del concepto de la Oficina Asesora Jurídica que señaló la no necesidad de modificar el Manual de Interventoría y formatos. Se recomendó incluir la obligación en los pliegos de condiciones y minutas.
En atención de lo acordado en mesa de trabajo realizada con la Oficina Asesora Jurídica el 07 de octubre de 2020, se excluye a esta dependencia del “Área Líder”. </t>
  </si>
  <si>
    <t xml:space="preserve">Acción de  mejora cumplida por presentación de la unidad de medida. Sin embargo, las evidencias registradas en papel de trabajo elaborado el 10 de octubre de 2020 sustentan la no efectivad de la actividad emprendida. </t>
  </si>
  <si>
    <t>Acción cumplida mediante soportes allegados en el memorando DO 70142 del 18 de noviembre de 2020.</t>
  </si>
  <si>
    <t>Acción de mejora reformulada por la Dirección Operativa, aprobada por la Dirección General como consta en correo electrónico del 28 de enero de 2020 allegado por asesora Diana Reyes al jefe de la Oficina de Control Interno.</t>
  </si>
  <si>
    <t>33% de avance teniendo en cuenta que es una acción cuya ejecución se comparte con la Dirección Técnica (quien allegó el primer informe mediante el memorando DT 35237 del 24 de junio de 2020 evidenciándose igualmente la estimación de reservas en un nivel superior al 15% de las apropiaciones para inversión) y la Secretaría General (que tiene pendiente la remisión del primer reporte). ((2/6) * 100 = 33%).</t>
  </si>
  <si>
    <t xml:space="preserve">50% de avance teniendo en cuenta que es una acción cuya ejecución se comparte con la Dirección Técnica, quien allegó el primer informe semestral mediante el memorando DT 35237 del 24 de junio de 2020, evidenciándose igualmente la estimación de reservas en un nivel superior al 15% de las apropiaciones para inversión. ((2/4) * 100 = 50%).
</t>
  </si>
  <si>
    <t>50% de avance teniendo en cuenta que es una acción cuya ejecución se comparte con la Dirección Técnica, quien allegó el primer informe semestral mediante el memorando DT 35237 del 24 de junio de 2020, evidenciándose igualmente la estimación de reservas en un nivel superior al 15% de las apropiaciones para inversión. ((2/4) * 100 = 50%).</t>
  </si>
  <si>
    <t xml:space="preserve">50% de avance teniendo en cuenta que es una acción cuya ejecución se comparte con la Dirección Técnica, quien allegó el primer informe semestral mediante el memorando DT 35237 del 24 de junio de 2020, evidenciándose igualmente la estimación de reservas en un nivel superior al 15% de las apropiaciones para inversión. ((2/4) * 100 = 50%).
Acción de mejora considerada no efectiva por la Contraloría General de la República en Informe de Auditoría Financiera 2019, página 88.
</t>
  </si>
  <si>
    <t>Acción a cargo del Grupo Cruce Cordillera Central - Túnel de la línea - GCC -, ante división de proyectos asignados al Grupo Gerencia de Proyectos Estratégicos.
Acción cumplida según papel de trabajo del 27 de noviembre de 2020.</t>
  </si>
  <si>
    <t>Acción de mejora cumplida según papel de trabajo elaborado el 02 de diciembre de 2020.</t>
  </si>
  <si>
    <t>Asignar el responsable.</t>
  </si>
  <si>
    <t>Acción de mejora cumplida según papel de trabajo elaborado el 24 de noviembre de 2020.</t>
  </si>
  <si>
    <t>Acción de mejora cumplida según papel de trabajo elaborado el 04 de diciembre de 2020.</t>
  </si>
  <si>
    <t>Acción cumplida mediante soportes allegados en el memorando DT-GGP 78215 del 15 de diciembre de 2020. Papel de trabajo elaborado el 20 de diciembre de 2020.</t>
  </si>
  <si>
    <t xml:space="preserve">Se realiza ajuste en Área Líder, ante solicitud del coordinador del Grupo Presupuesto de la Subdirección Financiera mediante el memorando SF-GP 43855 del 31 de julio de 2020. Se cambia SF (GP) por SF (GI). 
Se aclara que durante la mesa de trabajo realizada el 17 de julio de 2020, no se presentó objeción ante las áreas inicialmente citadas como responsables.
Acción cumplida según papel de trabajo del 01 de diciembre de 2020. </t>
  </si>
  <si>
    <t>Acción cumplida según papel de trabajo elaborado el 21 de diciembre de 2020</t>
  </si>
  <si>
    <t>Acción cumplida según papel de trabajo elaborado el 21 de diciembre de 2020.</t>
  </si>
  <si>
    <t>Acción de mejora reformulada por la Subdirección de Medio Ambiente y Gestión Social, aprobada por el Director General mediante memorando DG 43151 del 29 de julio de 2020, ante solicitud allegada en el memorando SMA 42584 del 28 de julio de 2020.
Acción cumplida según papel de trabajo elaborado el 21 de diciembre de 2020</t>
  </si>
  <si>
    <t>Acción de mejora cumplida, según papel de trabajo elaborado el 24 de diciembre de 2020.</t>
  </si>
  <si>
    <t>Acción cumplida según papel de trabajo elaborado el 10 de diciembre de 2020.</t>
  </si>
  <si>
    <t>Acción cumplida según papel de trabajo elaborado el 28 de diciembre de 2020.</t>
  </si>
  <si>
    <t>Acción de mejora reformulada por la Subdirección de Medio Ambiente y Gestión Social, aprobada por el Director General mediante memorando DG 43151 del 29 de julio de 2020, ante solicitud allegada en el memorando SMA 42584 del 28 de julio de 2020.
Acción cumplida según papel de trabajo elaborado el 27 de diciembre de 2020.</t>
  </si>
  <si>
    <t>Acción cumplida según papel de trabajo del 31 de diciembre de 2020.</t>
  </si>
  <si>
    <t>Acción cumplida según papel de trabajo del 30 de diciembre de 2020.</t>
  </si>
  <si>
    <t>AT75-SGR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</si>
</sst>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3" formatCode="_-* #,##0.00_-;\-* #,##0.00_-;_-* &quot;-&quot;??_-;_-@_-"/>
    <numFmt numFmtId="164" formatCode="0;[Red]0"/>
    <numFmt numFmtId="165" formatCode="yyyy\-mm\-dd;@"/>
    <numFmt numFmtId="166" formatCode="0&quot;%&quot;"/>
    <numFmt numFmtId="167" formatCode="yyyy/mm/dd;@"/>
    <numFmt numFmtId="168" formatCode="0.00&quot;%&quot;"/>
    <numFmt numFmtId="169" formatCode="yyyy/mm/dd"/>
    <numFmt numFmtId="170" formatCode="0.0&quot;%&quot;"/>
  </numFmts>
  <fonts count="3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0"/>
      <name val="Arial"/>
      <family val="2"/>
    </font>
    <font>
      <b/>
      <sz val="8"/>
      <name val="Arial"/>
      <family val="2"/>
    </font>
    <font>
      <b/>
      <sz val="8"/>
      <color indexed="8"/>
      <name val="Tahoma"/>
      <family val="2"/>
    </font>
    <font>
      <sz val="8"/>
      <color indexed="8"/>
      <name val="Tahoma"/>
      <family val="2"/>
    </font>
    <font>
      <sz val="10"/>
      <name val="Arial"/>
      <family val="2"/>
    </font>
    <font>
      <sz val="11"/>
      <color indexed="8"/>
      <name val="Calibri"/>
      <family val="2"/>
    </font>
    <font>
      <sz val="10"/>
      <name val="Arial"/>
      <family val="2"/>
    </font>
    <font>
      <sz val="11"/>
      <color theme="1"/>
      <name val="Calibri"/>
      <family val="2"/>
      <scheme val="minor"/>
    </font>
    <font>
      <sz val="10"/>
      <name val="Arial"/>
      <family val="2"/>
    </font>
    <font>
      <sz val="8"/>
      <color theme="1"/>
      <name val="Arial"/>
      <family val="2"/>
    </font>
    <font>
      <b/>
      <i/>
      <sz val="8"/>
      <name val="Arial"/>
      <family val="2"/>
    </font>
    <font>
      <sz val="10"/>
      <name val="Arial"/>
      <family val="2"/>
    </font>
    <font>
      <sz val="8"/>
      <color theme="0"/>
      <name val="Arial"/>
      <family val="2"/>
    </font>
    <font>
      <b/>
      <sz val="8"/>
      <color theme="1"/>
      <name val="Arial"/>
      <family val="2"/>
    </font>
    <font>
      <sz val="10"/>
      <color theme="0" tint="-0.34998626667073579"/>
      <name val="Arial"/>
      <family val="2"/>
    </font>
    <font>
      <sz val="9"/>
      <color theme="1"/>
      <name val="Arial"/>
      <family val="2"/>
    </font>
    <font>
      <sz val="10"/>
      <color rgb="FFFF0000"/>
      <name val="Arial"/>
      <family val="2"/>
    </font>
    <font>
      <b/>
      <sz val="9"/>
      <color indexed="81"/>
      <name val="Tahoma"/>
      <family val="2"/>
    </font>
    <font>
      <sz val="10"/>
      <color theme="0"/>
      <name val="Arial"/>
      <family val="2"/>
    </font>
    <font>
      <b/>
      <sz val="10"/>
      <color rgb="FFFF0000"/>
      <name val="Arial"/>
      <family val="2"/>
    </font>
    <font>
      <sz val="10"/>
      <color theme="1"/>
      <name val="Arial"/>
      <family val="2"/>
    </font>
    <font>
      <b/>
      <sz val="18"/>
      <color theme="1"/>
      <name val="Arial"/>
      <family val="2"/>
    </font>
    <font>
      <b/>
      <sz val="8"/>
      <color theme="0"/>
      <name val="Arial"/>
      <family val="2"/>
    </font>
    <font>
      <sz val="8"/>
      <color rgb="FFFF0000"/>
      <name val="Arial"/>
      <family val="2"/>
    </font>
    <font>
      <i/>
      <sz val="8"/>
      <color theme="1"/>
      <name val="Arial"/>
      <family val="2"/>
    </font>
    <font>
      <i/>
      <sz val="8"/>
      <name val="Arial"/>
      <family val="2"/>
    </font>
    <font>
      <b/>
      <i/>
      <sz val="8"/>
      <color theme="1"/>
      <name val="Arial"/>
      <family val="2"/>
    </font>
    <font>
      <sz val="8"/>
      <color rgb="FF000000"/>
      <name val="Arial"/>
      <family val="2"/>
    </font>
  </fonts>
  <fills count="11">
    <fill>
      <patternFill patternType="none"/>
    </fill>
    <fill>
      <patternFill patternType="gray125"/>
    </fill>
    <fill>
      <patternFill patternType="solid">
        <fgColor theme="0"/>
        <bgColor indexed="64"/>
      </patternFill>
    </fill>
    <fill>
      <patternFill patternType="solid">
        <fgColor rgb="FFFFFFFF"/>
        <bgColor rgb="FF000000"/>
      </patternFill>
    </fill>
    <fill>
      <patternFill patternType="solid">
        <fgColor theme="3" tint="0.59999389629810485"/>
        <bgColor indexed="64"/>
      </patternFill>
    </fill>
    <fill>
      <patternFill patternType="solid">
        <fgColor theme="0"/>
        <bgColor rgb="FF000000"/>
      </patternFill>
    </fill>
    <fill>
      <patternFill patternType="solid">
        <fgColor theme="4" tint="0.39997558519241921"/>
        <bgColor indexed="64"/>
      </patternFill>
    </fill>
    <fill>
      <patternFill patternType="solid">
        <fgColor theme="6" tint="0.39997558519241921"/>
        <bgColor indexed="64"/>
      </patternFill>
    </fill>
    <fill>
      <patternFill patternType="solid">
        <fgColor theme="4" tint="-0.499984740745262"/>
        <bgColor indexed="64"/>
      </patternFill>
    </fill>
    <fill>
      <patternFill patternType="solid">
        <fgColor theme="4" tint="-0.499984740745262"/>
        <bgColor rgb="FF000000"/>
      </patternFill>
    </fill>
    <fill>
      <patternFill patternType="solid">
        <fgColor rgb="FFFEF800"/>
        <bgColor rgb="FF000000"/>
      </patternFill>
    </fill>
  </fills>
  <borders count="25">
    <border>
      <left/>
      <right/>
      <top/>
      <bottom/>
      <diagonal/>
    </border>
    <border>
      <left/>
      <right style="medium">
        <color indexed="64"/>
      </right>
      <top style="medium">
        <color indexed="64"/>
      </top>
      <bottom style="medium">
        <color indexed="64"/>
      </bottom>
      <diagonal/>
    </border>
    <border>
      <left/>
      <right/>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theme="1"/>
      </left>
      <right style="medium">
        <color theme="1"/>
      </right>
      <top style="medium">
        <color theme="1"/>
      </top>
      <bottom style="medium">
        <color theme="1"/>
      </bottom>
      <diagonal/>
    </border>
    <border>
      <left/>
      <right style="medium">
        <color indexed="64"/>
      </right>
      <top/>
      <bottom style="medium">
        <color indexed="64"/>
      </bottom>
      <diagonal/>
    </border>
    <border>
      <left style="thin">
        <color theme="0"/>
      </left>
      <right/>
      <top/>
      <bottom/>
      <diagonal/>
    </border>
    <border>
      <left/>
      <right/>
      <top style="thin">
        <color theme="0"/>
      </top>
      <bottom/>
      <diagonal/>
    </border>
    <border>
      <left style="medium">
        <color theme="1"/>
      </left>
      <right/>
      <top style="thin">
        <color theme="0"/>
      </top>
      <bottom style="thin">
        <color theme="0"/>
      </bottom>
      <diagonal/>
    </border>
    <border>
      <left style="medium">
        <color theme="1"/>
      </left>
      <right/>
      <top style="medium">
        <color theme="1"/>
      </top>
      <bottom/>
      <diagonal/>
    </border>
    <border>
      <left/>
      <right/>
      <top style="medium">
        <color theme="1"/>
      </top>
      <bottom/>
      <diagonal/>
    </border>
    <border>
      <left style="medium">
        <color theme="1"/>
      </left>
      <right/>
      <top/>
      <bottom style="medium">
        <color indexed="64"/>
      </bottom>
      <diagonal/>
    </border>
    <border>
      <left/>
      <right style="medium">
        <color indexed="64"/>
      </right>
      <top style="medium">
        <color theme="1"/>
      </top>
      <bottom/>
      <diagonal/>
    </border>
    <border>
      <left/>
      <right style="medium">
        <color theme="0"/>
      </right>
      <top/>
      <bottom style="medium">
        <color theme="1"/>
      </bottom>
      <diagonal/>
    </border>
    <border>
      <left/>
      <right/>
      <top style="medium">
        <color theme="0"/>
      </top>
      <bottom style="medium">
        <color theme="1"/>
      </bottom>
      <diagonal/>
    </border>
    <border>
      <left/>
      <right/>
      <top/>
      <bottom style="medium">
        <color theme="0"/>
      </bottom>
      <diagonal/>
    </border>
    <border>
      <left style="medium">
        <color theme="0"/>
      </left>
      <right style="medium">
        <color theme="0"/>
      </right>
      <top style="medium">
        <color theme="0"/>
      </top>
      <bottom style="medium">
        <color theme="1"/>
      </bottom>
      <diagonal/>
    </border>
    <border>
      <left/>
      <right/>
      <top style="thin">
        <color indexed="64"/>
      </top>
      <bottom/>
      <diagonal/>
    </border>
    <border>
      <left style="hair">
        <color theme="0" tint="-0.249977111117893"/>
      </left>
      <right style="hair">
        <color theme="0" tint="-0.249977111117893"/>
      </right>
      <top style="hair">
        <color theme="0" tint="-0.249977111117893"/>
      </top>
      <bottom style="hair">
        <color theme="0" tint="-0.249977111117893"/>
      </bottom>
      <diagonal/>
    </border>
    <border>
      <left style="hair">
        <color theme="0" tint="-0.249977111117893"/>
      </left>
      <right style="hair">
        <color theme="0" tint="-0.249977111117893"/>
      </right>
      <top style="hair">
        <color theme="0" tint="-0.249977111117893"/>
      </top>
      <bottom/>
      <diagonal/>
    </border>
  </borders>
  <cellStyleXfs count="32">
    <xf numFmtId="0" fontId="0" fillId="0" borderId="0"/>
    <xf numFmtId="0" fontId="6" fillId="0" borderId="0"/>
    <xf numFmtId="0" fontId="10" fillId="0" borderId="0">
      <alignment vertical="top"/>
    </xf>
    <xf numFmtId="0" fontId="6" fillId="0" borderId="0"/>
    <xf numFmtId="0" fontId="6" fillId="0" borderId="0"/>
    <xf numFmtId="0" fontId="6" fillId="0" borderId="0"/>
    <xf numFmtId="0" fontId="13" fillId="0" borderId="0"/>
    <xf numFmtId="0" fontId="6" fillId="0" borderId="0"/>
    <xf numFmtId="0" fontId="11" fillId="0" borderId="0"/>
    <xf numFmtId="0" fontId="6" fillId="0" borderId="0"/>
    <xf numFmtId="0" fontId="13" fillId="0" borderId="0">
      <alignment vertical="top"/>
    </xf>
    <xf numFmtId="0" fontId="10" fillId="0" borderId="0"/>
    <xf numFmtId="0" fontId="12" fillId="0" borderId="0"/>
    <xf numFmtId="9" fontId="13" fillId="0" borderId="0" applyFont="0" applyFill="0" applyBorder="0" applyAlignment="0" applyProtection="0"/>
    <xf numFmtId="9" fontId="14" fillId="0" borderId="0" applyFont="0" applyFill="0" applyBorder="0" applyAlignment="0" applyProtection="0"/>
    <xf numFmtId="43" fontId="17" fillId="0" borderId="0" applyFont="0" applyFill="0" applyBorder="0" applyAlignment="0" applyProtection="0"/>
    <xf numFmtId="0" fontId="6" fillId="0" borderId="0"/>
    <xf numFmtId="0" fontId="4" fillId="0" borderId="0"/>
    <xf numFmtId="9" fontId="4"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0" fontId="3" fillId="0" borderId="0"/>
    <xf numFmtId="9" fontId="3" fillId="0" borderId="0" applyFont="0" applyFill="0" applyBorder="0" applyAlignment="0" applyProtection="0"/>
    <xf numFmtId="0" fontId="2" fillId="0" borderId="0"/>
    <xf numFmtId="0" fontId="6" fillId="0" borderId="0">
      <alignment vertical="top"/>
    </xf>
    <xf numFmtId="0" fontId="1" fillId="0" borderId="0"/>
    <xf numFmtId="0" fontId="1" fillId="0" borderId="0">
      <alignment vertical="top"/>
    </xf>
    <xf numFmtId="0" fontId="6" fillId="0" borderId="0"/>
    <xf numFmtId="9" fontId="1" fillId="0" borderId="0" applyFont="0" applyFill="0" applyBorder="0" applyAlignment="0" applyProtection="0"/>
    <xf numFmtId="43" fontId="6" fillId="0" borderId="0" applyFont="0" applyFill="0" applyBorder="0" applyAlignment="0" applyProtection="0"/>
    <xf numFmtId="0" fontId="1" fillId="0" borderId="0"/>
    <xf numFmtId="9" fontId="1" fillId="0" borderId="0" applyFont="0" applyFill="0" applyBorder="0" applyAlignment="0" applyProtection="0"/>
  </cellStyleXfs>
  <cellXfs count="204">
    <xf numFmtId="0" fontId="0" fillId="0" borderId="0" xfId="0"/>
    <xf numFmtId="0" fontId="5" fillId="0" borderId="0" xfId="0" applyFont="1" applyFill="1" applyBorder="1" applyAlignment="1">
      <alignment horizontal="justify" vertical="center"/>
    </xf>
    <xf numFmtId="0" fontId="5" fillId="0" borderId="0" xfId="0" applyFont="1" applyFill="1" applyBorder="1"/>
    <xf numFmtId="165" fontId="5" fillId="0" borderId="0" xfId="0" applyNumberFormat="1" applyFont="1" applyFill="1" applyBorder="1"/>
    <xf numFmtId="0" fontId="5" fillId="0" borderId="0" xfId="0" applyFont="1" applyFill="1" applyBorder="1" applyAlignment="1"/>
    <xf numFmtId="0" fontId="5" fillId="0" borderId="2" xfId="0" applyFont="1" applyFill="1" applyBorder="1" applyAlignment="1"/>
    <xf numFmtId="165" fontId="5" fillId="0" borderId="2" xfId="0" applyNumberFormat="1" applyFont="1" applyFill="1" applyBorder="1" applyAlignment="1"/>
    <xf numFmtId="0" fontId="5" fillId="3" borderId="0" xfId="0" applyFont="1" applyFill="1" applyBorder="1"/>
    <xf numFmtId="0" fontId="5" fillId="0" borderId="5" xfId="0" applyFont="1" applyFill="1" applyBorder="1"/>
    <xf numFmtId="0" fontId="5" fillId="0" borderId="5" xfId="0" applyFont="1" applyFill="1" applyBorder="1" applyAlignment="1">
      <alignment horizontal="justify" vertical="center"/>
    </xf>
    <xf numFmtId="0" fontId="5" fillId="0" borderId="7" xfId="0" applyFont="1" applyFill="1" applyBorder="1"/>
    <xf numFmtId="0" fontId="0" fillId="0" borderId="0" xfId="0" applyAlignment="1">
      <alignment horizontal="center"/>
    </xf>
    <xf numFmtId="0" fontId="0" fillId="2" borderId="0" xfId="0" applyFill="1"/>
    <xf numFmtId="0" fontId="5" fillId="2" borderId="0" xfId="0" applyFont="1" applyFill="1" applyBorder="1" applyAlignment="1"/>
    <xf numFmtId="0" fontId="5" fillId="2" borderId="0" xfId="0" applyFont="1" applyFill="1" applyBorder="1"/>
    <xf numFmtId="0" fontId="5" fillId="2" borderId="5" xfId="0" applyFont="1" applyFill="1" applyBorder="1"/>
    <xf numFmtId="0" fontId="6" fillId="2" borderId="0" xfId="0" applyFont="1" applyFill="1"/>
    <xf numFmtId="0" fontId="20" fillId="2" borderId="0" xfId="0" applyFont="1" applyFill="1" applyAlignment="1">
      <alignment horizontal="center" vertical="center"/>
    </xf>
    <xf numFmtId="0" fontId="0" fillId="2" borderId="0" xfId="0" applyFill="1" applyAlignment="1">
      <alignment horizontal="center"/>
    </xf>
    <xf numFmtId="0" fontId="5" fillId="0" borderId="0" xfId="0" applyFont="1" applyFill="1" applyBorder="1" applyAlignment="1">
      <alignment horizontal="center" wrapText="1"/>
    </xf>
    <xf numFmtId="0" fontId="0" fillId="0" borderId="0" xfId="0" applyAlignment="1">
      <alignment horizontal="center" wrapText="1"/>
    </xf>
    <xf numFmtId="0" fontId="6" fillId="0" borderId="0" xfId="0" applyFont="1"/>
    <xf numFmtId="0" fontId="5" fillId="0" borderId="0" xfId="0" applyFont="1" applyFill="1" applyBorder="1" applyAlignment="1">
      <alignment horizontal="justify" vertical="center" wrapText="1"/>
    </xf>
    <xf numFmtId="0" fontId="0" fillId="0" borderId="0" xfId="0" applyAlignment="1">
      <alignment horizontal="justify" vertical="center" wrapText="1"/>
    </xf>
    <xf numFmtId="0" fontId="22" fillId="2" borderId="0" xfId="0" applyFont="1" applyFill="1"/>
    <xf numFmtId="0" fontId="7" fillId="0" borderId="6" xfId="0" applyFont="1" applyFill="1" applyBorder="1" applyAlignment="1"/>
    <xf numFmtId="0" fontId="7" fillId="0" borderId="7" xfId="0" applyFont="1" applyFill="1" applyBorder="1" applyAlignment="1"/>
    <xf numFmtId="0" fontId="0" fillId="0" borderId="0" xfId="0" applyAlignment="1">
      <alignment horizontal="center"/>
    </xf>
    <xf numFmtId="9" fontId="15" fillId="0" borderId="0" xfId="14" applyFont="1" applyFill="1" applyBorder="1"/>
    <xf numFmtId="0" fontId="15" fillId="0" borderId="0" xfId="0" applyFont="1" applyFill="1" applyBorder="1"/>
    <xf numFmtId="0" fontId="26" fillId="0" borderId="0" xfId="0" applyFont="1" applyBorder="1" applyAlignment="1">
      <alignment horizontal="center" vertical="center" wrapText="1"/>
    </xf>
    <xf numFmtId="0" fontId="26" fillId="0" borderId="0" xfId="0" applyFont="1" applyBorder="1" applyAlignment="1">
      <alignment horizontal="center" vertical="center"/>
    </xf>
    <xf numFmtId="0" fontId="26" fillId="0" borderId="0" xfId="0" applyFont="1" applyAlignment="1">
      <alignment horizontal="center" vertical="center" wrapText="1"/>
    </xf>
    <xf numFmtId="0" fontId="26" fillId="0" borderId="0" xfId="0" applyFont="1" applyAlignment="1">
      <alignment horizontal="center" vertical="center"/>
    </xf>
    <xf numFmtId="0" fontId="26" fillId="0" borderId="20" xfId="0" applyFont="1" applyBorder="1" applyAlignment="1">
      <alignment horizontal="center" vertical="center"/>
    </xf>
    <xf numFmtId="0" fontId="26" fillId="0" borderId="18" xfId="0" applyFont="1" applyBorder="1" applyAlignment="1">
      <alignment horizontal="center" vertical="center"/>
    </xf>
    <xf numFmtId="0" fontId="19" fillId="0" borderId="19" xfId="0" applyFont="1" applyFill="1" applyBorder="1" applyAlignment="1">
      <alignment vertical="center"/>
    </xf>
    <xf numFmtId="0" fontId="19" fillId="0" borderId="21" xfId="0" applyFont="1" applyFill="1" applyBorder="1" applyAlignment="1">
      <alignment vertical="center"/>
    </xf>
    <xf numFmtId="0" fontId="19" fillId="0" borderId="7" xfId="0" applyFont="1" applyFill="1" applyBorder="1" applyAlignment="1"/>
    <xf numFmtId="0" fontId="19" fillId="0" borderId="13" xfId="0" applyFont="1" applyFill="1" applyBorder="1" applyAlignment="1"/>
    <xf numFmtId="0" fontId="26" fillId="0" borderId="12" xfId="0" applyFont="1" applyBorder="1" applyAlignment="1">
      <alignment horizontal="center" vertical="center"/>
    </xf>
    <xf numFmtId="4" fontId="26" fillId="0" borderId="8" xfId="0" applyNumberFormat="1" applyFont="1" applyBorder="1" applyAlignment="1">
      <alignment horizontal="center" vertical="center"/>
    </xf>
    <xf numFmtId="10" fontId="27" fillId="7" borderId="8" xfId="14" applyNumberFormat="1" applyFont="1" applyFill="1" applyBorder="1" applyAlignment="1">
      <alignment horizontal="center" vertical="center"/>
    </xf>
    <xf numFmtId="10" fontId="27" fillId="6" borderId="8" xfId="14" applyNumberFormat="1" applyFont="1" applyFill="1" applyBorder="1" applyAlignment="1">
      <alignment horizontal="center" vertical="center"/>
    </xf>
    <xf numFmtId="9" fontId="26" fillId="0" borderId="0" xfId="14" applyFont="1"/>
    <xf numFmtId="0" fontId="26" fillId="0" borderId="0" xfId="0" applyFont="1"/>
    <xf numFmtId="10" fontId="27" fillId="4" borderId="8" xfId="14" applyNumberFormat="1" applyFont="1" applyFill="1" applyBorder="1" applyAlignment="1">
      <alignment horizontal="center" vertical="center"/>
    </xf>
    <xf numFmtId="0" fontId="15" fillId="2" borderId="3" xfId="0" applyFont="1" applyFill="1" applyBorder="1" applyAlignment="1">
      <alignment horizontal="center"/>
    </xf>
    <xf numFmtId="0" fontId="15" fillId="2" borderId="4" xfId="0" applyFont="1" applyFill="1" applyBorder="1" applyAlignment="1">
      <alignment horizontal="center"/>
    </xf>
    <xf numFmtId="0" fontId="15" fillId="2" borderId="0" xfId="0" applyFont="1" applyFill="1" applyBorder="1" applyAlignment="1">
      <alignment horizontal="center"/>
    </xf>
    <xf numFmtId="0" fontId="26" fillId="2" borderId="0" xfId="0" applyFont="1" applyFill="1" applyAlignment="1">
      <alignment horizontal="center"/>
    </xf>
    <xf numFmtId="0" fontId="5" fillId="0" borderId="0" xfId="0" applyFont="1" applyFill="1" applyBorder="1" applyAlignment="1">
      <alignment horizontal="center" vertical="center"/>
    </xf>
    <xf numFmtId="0" fontId="19" fillId="0" borderId="0" xfId="0" applyFont="1" applyFill="1" applyBorder="1" applyAlignment="1">
      <alignment horizontal="center" vertical="center"/>
    </xf>
    <xf numFmtId="10" fontId="27" fillId="2" borderId="0" xfId="14" applyNumberFormat="1" applyFont="1" applyFill="1" applyBorder="1" applyAlignment="1">
      <alignment horizontal="center" vertical="center"/>
    </xf>
    <xf numFmtId="0" fontId="0" fillId="0" borderId="0" xfId="0" applyAlignment="1">
      <alignment horizontal="center"/>
    </xf>
    <xf numFmtId="0" fontId="28" fillId="0" borderId="0" xfId="0" applyFont="1" applyFill="1" applyBorder="1" applyAlignment="1">
      <alignment horizontal="center" vertical="center" wrapText="1"/>
    </xf>
    <xf numFmtId="0" fontId="18" fillId="0" borderId="0" xfId="0" applyFont="1" applyFill="1" applyBorder="1" applyAlignment="1">
      <alignment horizontal="center" vertical="center"/>
    </xf>
    <xf numFmtId="0" fontId="28" fillId="0" borderId="0" xfId="0" applyNumberFormat="1" applyFont="1" applyFill="1" applyBorder="1" applyAlignment="1">
      <alignment horizontal="center" vertical="center" wrapText="1"/>
    </xf>
    <xf numFmtId="0" fontId="24" fillId="0" borderId="0" xfId="0" applyFont="1" applyFill="1" applyAlignment="1">
      <alignment horizontal="center" vertical="center"/>
    </xf>
    <xf numFmtId="0" fontId="28" fillId="0" borderId="0" xfId="0" applyFont="1" applyFill="1" applyBorder="1" applyAlignment="1">
      <alignment horizontal="center" vertical="center"/>
    </xf>
    <xf numFmtId="0" fontId="24" fillId="0" borderId="0" xfId="0" applyFont="1" applyFill="1" applyBorder="1" applyAlignment="1">
      <alignment horizontal="center" vertical="center"/>
    </xf>
    <xf numFmtId="0" fontId="15" fillId="2" borderId="0" xfId="0" applyFont="1" applyFill="1" applyBorder="1" applyAlignment="1">
      <alignment horizontal="center" vertical="center"/>
    </xf>
    <xf numFmtId="0" fontId="25" fillId="2" borderId="0" xfId="0" applyFont="1" applyFill="1" applyBorder="1" applyAlignment="1">
      <alignment horizontal="center" vertical="center"/>
    </xf>
    <xf numFmtId="15" fontId="25" fillId="2" borderId="0" xfId="0" applyNumberFormat="1" applyFont="1" applyFill="1" applyBorder="1" applyAlignment="1">
      <alignment horizontal="center" vertical="center"/>
    </xf>
    <xf numFmtId="0" fontId="22" fillId="2" borderId="0" xfId="0" applyFont="1" applyFill="1" applyBorder="1" applyAlignment="1">
      <alignment horizontal="center"/>
    </xf>
    <xf numFmtId="0" fontId="29" fillId="2" borderId="0" xfId="0" applyFont="1" applyFill="1" applyBorder="1"/>
    <xf numFmtId="0" fontId="29" fillId="0" borderId="0" xfId="0" applyFont="1" applyFill="1" applyBorder="1"/>
    <xf numFmtId="0" fontId="22" fillId="2" borderId="11" xfId="0" applyFont="1" applyFill="1" applyBorder="1"/>
    <xf numFmtId="0" fontId="22" fillId="2" borderId="0" xfId="0" applyFont="1" applyFill="1" applyAlignment="1">
      <alignment horizontal="center"/>
    </xf>
    <xf numFmtId="0" fontId="15" fillId="2" borderId="0" xfId="0" applyFont="1" applyFill="1" applyBorder="1" applyAlignment="1"/>
    <xf numFmtId="0" fontId="15" fillId="2" borderId="0" xfId="0" applyFont="1" applyFill="1" applyBorder="1"/>
    <xf numFmtId="0" fontId="15" fillId="2" borderId="5" xfId="0" applyFont="1" applyFill="1" applyBorder="1"/>
    <xf numFmtId="0" fontId="26" fillId="2" borderId="0" xfId="0" applyFont="1" applyFill="1"/>
    <xf numFmtId="0" fontId="15" fillId="2" borderId="23" xfId="0" applyFont="1" applyFill="1" applyBorder="1" applyAlignment="1">
      <alignment horizontal="center" vertical="center" wrapText="1"/>
    </xf>
    <xf numFmtId="0" fontId="5" fillId="5" borderId="23" xfId="0" applyFont="1" applyFill="1" applyBorder="1" applyAlignment="1">
      <alignment horizontal="center" vertical="center" wrapText="1"/>
    </xf>
    <xf numFmtId="0" fontId="15" fillId="5" borderId="23" xfId="0" applyFont="1" applyFill="1" applyBorder="1" applyAlignment="1">
      <alignment horizontal="justify" vertical="center" wrapText="1"/>
    </xf>
    <xf numFmtId="0" fontId="15" fillId="5" borderId="23" xfId="0" applyFont="1" applyFill="1" applyBorder="1" applyAlignment="1">
      <alignment horizontal="center" vertical="center" wrapText="1"/>
    </xf>
    <xf numFmtId="167" fontId="15" fillId="2" borderId="23" xfId="0" applyNumberFormat="1" applyFont="1" applyFill="1" applyBorder="1" applyAlignment="1">
      <alignment horizontal="center" vertical="center" wrapText="1"/>
    </xf>
    <xf numFmtId="164" fontId="15" fillId="2" borderId="23" xfId="0" applyNumberFormat="1" applyFont="1" applyFill="1" applyBorder="1" applyAlignment="1">
      <alignment horizontal="center" vertical="center" wrapText="1"/>
    </xf>
    <xf numFmtId="166" fontId="15" fillId="2" borderId="23" xfId="14" applyNumberFormat="1" applyFont="1" applyFill="1" applyBorder="1" applyAlignment="1">
      <alignment horizontal="center" vertical="center" wrapText="1"/>
    </xf>
    <xf numFmtId="0" fontId="5" fillId="5" borderId="23" xfId="0" applyFont="1" applyFill="1" applyBorder="1" applyAlignment="1">
      <alignment horizontal="justify" vertical="center" wrapText="1"/>
    </xf>
    <xf numFmtId="0" fontId="5" fillId="2" borderId="23" xfId="0" applyFont="1" applyFill="1" applyBorder="1" applyAlignment="1">
      <alignment horizontal="center" vertical="center" wrapText="1"/>
    </xf>
    <xf numFmtId="0" fontId="5" fillId="2" borderId="23" xfId="0" applyFont="1" applyFill="1" applyBorder="1" applyAlignment="1">
      <alignment horizontal="justify" vertical="center" wrapText="1"/>
    </xf>
    <xf numFmtId="9" fontId="15" fillId="5" borderId="23" xfId="0" applyNumberFormat="1" applyFont="1" applyFill="1" applyBorder="1" applyAlignment="1">
      <alignment horizontal="center" vertical="center" wrapText="1"/>
    </xf>
    <xf numFmtId="167" fontId="5" fillId="5" borderId="23" xfId="0" applyNumberFormat="1" applyFont="1" applyFill="1" applyBorder="1" applyAlignment="1">
      <alignment horizontal="center" vertical="center" wrapText="1"/>
    </xf>
    <xf numFmtId="0" fontId="15" fillId="2" borderId="23" xfId="0" applyFont="1" applyFill="1" applyBorder="1" applyAlignment="1">
      <alignment horizontal="justify" vertical="center" wrapText="1"/>
    </xf>
    <xf numFmtId="0" fontId="15" fillId="2" borderId="23" xfId="0" applyNumberFormat="1" applyFont="1" applyFill="1" applyBorder="1" applyAlignment="1">
      <alignment horizontal="justify" vertical="center" wrapText="1"/>
    </xf>
    <xf numFmtId="167" fontId="15" fillId="2" borderId="23" xfId="16" applyNumberFormat="1" applyFont="1" applyFill="1" applyBorder="1" applyAlignment="1">
      <alignment horizontal="center" vertical="center" wrapText="1"/>
    </xf>
    <xf numFmtId="0" fontId="15" fillId="2" borderId="23" xfId="0" applyNumberFormat="1" applyFont="1" applyFill="1" applyBorder="1" applyAlignment="1">
      <alignment horizontal="center" vertical="center" wrapText="1"/>
    </xf>
    <xf numFmtId="1" fontId="15" fillId="2" borderId="23" xfId="0" applyNumberFormat="1" applyFont="1" applyFill="1" applyBorder="1" applyAlignment="1">
      <alignment horizontal="center" vertical="center" wrapText="1"/>
    </xf>
    <xf numFmtId="2" fontId="15" fillId="5" borderId="23" xfId="0" applyNumberFormat="1" applyFont="1" applyFill="1" applyBorder="1" applyAlignment="1">
      <alignment horizontal="center" vertical="center" wrapText="1"/>
    </xf>
    <xf numFmtId="14" fontId="15" fillId="2" borderId="23" xfId="0" applyNumberFormat="1" applyFont="1" applyFill="1" applyBorder="1" applyAlignment="1">
      <alignment horizontal="center" vertical="center"/>
    </xf>
    <xf numFmtId="0" fontId="15" fillId="2" borderId="23" xfId="16" applyNumberFormat="1" applyFont="1" applyFill="1" applyBorder="1" applyAlignment="1">
      <alignment horizontal="justify" vertical="center" wrapText="1"/>
    </xf>
    <xf numFmtId="0" fontId="15" fillId="2" borderId="23" xfId="16" applyNumberFormat="1" applyFont="1" applyFill="1" applyBorder="1" applyAlignment="1">
      <alignment horizontal="center" vertical="center" wrapText="1"/>
    </xf>
    <xf numFmtId="0" fontId="15" fillId="2" borderId="23" xfId="16" applyFont="1" applyFill="1" applyBorder="1" applyAlignment="1">
      <alignment horizontal="center" vertical="center" wrapText="1"/>
    </xf>
    <xf numFmtId="0" fontId="15" fillId="2" borderId="23" xfId="16" applyFont="1" applyFill="1" applyBorder="1" applyAlignment="1">
      <alignment horizontal="justify" vertical="center" wrapText="1"/>
    </xf>
    <xf numFmtId="0" fontId="21" fillId="2" borderId="23" xfId="0" applyFont="1" applyFill="1" applyBorder="1" applyAlignment="1">
      <alignment horizontal="center" vertical="center"/>
    </xf>
    <xf numFmtId="14" fontId="15" fillId="2" borderId="23" xfId="0" applyNumberFormat="1" applyFont="1" applyFill="1" applyBorder="1" applyAlignment="1">
      <alignment horizontal="center" vertical="center" wrapText="1"/>
    </xf>
    <xf numFmtId="0" fontId="15" fillId="2" borderId="23" xfId="0" applyFont="1" applyFill="1" applyBorder="1" applyAlignment="1">
      <alignment horizontal="justify" vertical="center"/>
    </xf>
    <xf numFmtId="168" fontId="15" fillId="2" borderId="23" xfId="14" applyNumberFormat="1" applyFont="1" applyFill="1" applyBorder="1" applyAlignment="1">
      <alignment horizontal="center" vertical="center" wrapText="1"/>
    </xf>
    <xf numFmtId="0" fontId="21" fillId="2" borderId="23" xfId="0" applyFont="1" applyFill="1" applyBorder="1" applyAlignment="1">
      <alignment horizontal="center" vertical="center" wrapText="1"/>
    </xf>
    <xf numFmtId="0" fontId="15" fillId="2" borderId="23" xfId="0" applyFont="1" applyFill="1" applyBorder="1" applyAlignment="1">
      <alignment horizontal="center" vertical="center"/>
    </xf>
    <xf numFmtId="0" fontId="15" fillId="2" borderId="23" xfId="0" applyNumberFormat="1" applyFont="1" applyFill="1" applyBorder="1" applyAlignment="1">
      <alignment horizontal="center" vertical="center"/>
    </xf>
    <xf numFmtId="0" fontId="26" fillId="2" borderId="23" xfId="0" applyFont="1" applyFill="1" applyBorder="1" applyAlignment="1">
      <alignment horizontal="center" vertical="center"/>
    </xf>
    <xf numFmtId="0" fontId="25" fillId="0" borderId="0" xfId="0" applyFont="1" applyFill="1" applyBorder="1" applyAlignment="1">
      <alignment horizontal="center" vertical="center"/>
    </xf>
    <xf numFmtId="15" fontId="25" fillId="0" borderId="0" xfId="0" applyNumberFormat="1" applyFont="1" applyFill="1" applyBorder="1" applyAlignment="1">
      <alignment horizontal="center" vertical="center"/>
    </xf>
    <xf numFmtId="0" fontId="22" fillId="0" borderId="0" xfId="0" applyFont="1" applyFill="1" applyBorder="1" applyAlignment="1">
      <alignment horizontal="center"/>
    </xf>
    <xf numFmtId="0" fontId="20" fillId="0" borderId="0" xfId="0" applyFont="1" applyFill="1" applyAlignment="1">
      <alignment horizontal="center" vertical="center"/>
    </xf>
    <xf numFmtId="0" fontId="0" fillId="0" borderId="0" xfId="0" applyFill="1" applyAlignment="1">
      <alignment horizontal="center"/>
    </xf>
    <xf numFmtId="0" fontId="18" fillId="8" borderId="24" xfId="0" applyFont="1" applyFill="1" applyBorder="1" applyAlignment="1">
      <alignment horizontal="center" vertical="center" wrapText="1"/>
    </xf>
    <xf numFmtId="0" fontId="18" fillId="9" borderId="24" xfId="0" applyFont="1" applyFill="1" applyBorder="1" applyAlignment="1">
      <alignment horizontal="center" vertical="center" wrapText="1"/>
    </xf>
    <xf numFmtId="9" fontId="18" fillId="8" borderId="24" xfId="14" applyFont="1" applyFill="1" applyBorder="1" applyAlignment="1">
      <alignment horizontal="center" vertical="center" wrapText="1"/>
    </xf>
    <xf numFmtId="0" fontId="18" fillId="8" borderId="24" xfId="0" applyFont="1" applyFill="1" applyBorder="1" applyAlignment="1" applyProtection="1">
      <alignment horizontal="center" vertical="center" wrapText="1"/>
    </xf>
    <xf numFmtId="167" fontId="5" fillId="2" borderId="23" xfId="0" applyNumberFormat="1" applyFont="1" applyFill="1" applyBorder="1" applyAlignment="1">
      <alignment horizontal="center" vertical="center" wrapText="1"/>
    </xf>
    <xf numFmtId="0" fontId="5" fillId="5" borderId="23" xfId="1" applyFont="1" applyFill="1" applyBorder="1" applyAlignment="1">
      <alignment horizontal="justify" vertical="center" wrapText="1"/>
    </xf>
    <xf numFmtId="9" fontId="5" fillId="5" borderId="23" xfId="0" applyNumberFormat="1" applyFont="1" applyFill="1" applyBorder="1" applyAlignment="1">
      <alignment horizontal="center" vertical="center" wrapText="1"/>
    </xf>
    <xf numFmtId="0" fontId="15" fillId="2" borderId="23" xfId="1" applyFont="1" applyFill="1" applyBorder="1" applyAlignment="1">
      <alignment horizontal="justify" vertical="center" wrapText="1"/>
    </xf>
    <xf numFmtId="167" fontId="5" fillId="5" borderId="23" xfId="1" applyNumberFormat="1" applyFont="1" applyFill="1" applyBorder="1" applyAlignment="1">
      <alignment horizontal="center" vertical="center" wrapText="1"/>
    </xf>
    <xf numFmtId="0" fontId="5" fillId="2" borderId="23" xfId="1" applyFont="1" applyFill="1" applyBorder="1" applyAlignment="1">
      <alignment horizontal="justify" vertical="center" wrapText="1"/>
    </xf>
    <xf numFmtId="0" fontId="5" fillId="5" borderId="23" xfId="1" applyNumberFormat="1" applyFont="1" applyFill="1" applyBorder="1" applyAlignment="1">
      <alignment horizontal="center" vertical="center" wrapText="1"/>
    </xf>
    <xf numFmtId="167" fontId="5" fillId="2" borderId="23" xfId="1" applyNumberFormat="1" applyFont="1" applyFill="1" applyBorder="1" applyAlignment="1">
      <alignment horizontal="justify" vertical="center" wrapText="1"/>
    </xf>
    <xf numFmtId="0" fontId="5" fillId="5" borderId="23" xfId="1" applyFont="1" applyFill="1" applyBorder="1" applyAlignment="1">
      <alignment horizontal="center" vertical="center" wrapText="1"/>
    </xf>
    <xf numFmtId="0" fontId="29" fillId="5" borderId="23" xfId="1" applyFont="1" applyFill="1" applyBorder="1" applyAlignment="1">
      <alignment horizontal="justify" vertical="center" wrapText="1"/>
    </xf>
    <xf numFmtId="167" fontId="15" fillId="2" borderId="23" xfId="1" applyNumberFormat="1" applyFont="1" applyFill="1" applyBorder="1" applyAlignment="1">
      <alignment horizontal="justify" vertical="center" wrapText="1"/>
    </xf>
    <xf numFmtId="0" fontId="15" fillId="5" borderId="23" xfId="1" applyFont="1" applyFill="1" applyBorder="1" applyAlignment="1">
      <alignment horizontal="center" vertical="center" wrapText="1"/>
    </xf>
    <xf numFmtId="49" fontId="5" fillId="5" borderId="23" xfId="1" applyNumberFormat="1" applyFont="1" applyFill="1" applyBorder="1" applyAlignment="1">
      <alignment horizontal="center" vertical="center" wrapText="1"/>
    </xf>
    <xf numFmtId="0" fontId="5" fillId="2" borderId="23" xfId="1" applyFont="1" applyFill="1" applyBorder="1" applyAlignment="1">
      <alignment horizontal="center" vertical="center" wrapText="1"/>
    </xf>
    <xf numFmtId="169" fontId="5" fillId="2" borderId="23" xfId="1" applyNumberFormat="1" applyFont="1" applyFill="1" applyBorder="1" applyAlignment="1">
      <alignment horizontal="center" vertical="center" wrapText="1"/>
    </xf>
    <xf numFmtId="0" fontId="5" fillId="2" borderId="23" xfId="1" applyNumberFormat="1" applyFont="1" applyFill="1" applyBorder="1" applyAlignment="1">
      <alignment horizontal="center" vertical="center" wrapText="1"/>
    </xf>
    <xf numFmtId="0" fontId="5" fillId="5" borderId="24" xfId="0" applyFont="1" applyFill="1" applyBorder="1" applyAlignment="1">
      <alignment horizontal="center" vertical="center" wrapText="1"/>
    </xf>
    <xf numFmtId="0" fontId="15" fillId="2" borderId="24" xfId="0" applyFont="1" applyFill="1" applyBorder="1" applyAlignment="1">
      <alignment horizontal="center" vertical="center" wrapText="1"/>
    </xf>
    <xf numFmtId="0" fontId="5" fillId="5" borderId="24" xfId="0" applyFont="1" applyFill="1" applyBorder="1" applyAlignment="1">
      <alignment horizontal="justify" vertical="center" wrapText="1"/>
    </xf>
    <xf numFmtId="0" fontId="0" fillId="0" borderId="0" xfId="0" applyAlignment="1">
      <alignment horizontal="center"/>
    </xf>
    <xf numFmtId="0" fontId="5" fillId="0" borderId="0" xfId="0" applyFont="1" applyFill="1" applyBorder="1" applyAlignment="1">
      <alignment horizontal="center"/>
    </xf>
    <xf numFmtId="0" fontId="7" fillId="0" borderId="7" xfId="0" applyFont="1" applyFill="1" applyBorder="1" applyAlignment="1">
      <alignment horizontal="center"/>
    </xf>
    <xf numFmtId="0" fontId="0" fillId="0" borderId="0" xfId="0" applyAlignment="1">
      <alignment horizontal="center"/>
    </xf>
    <xf numFmtId="0" fontId="0" fillId="0" borderId="0" xfId="0" applyAlignment="1">
      <alignment horizontal="center"/>
    </xf>
    <xf numFmtId="0" fontId="15" fillId="2" borderId="23" xfId="1" applyFont="1" applyFill="1" applyBorder="1" applyAlignment="1">
      <alignment horizontal="center" vertical="center" wrapText="1"/>
    </xf>
    <xf numFmtId="0" fontId="18" fillId="0" borderId="0" xfId="0" applyFont="1" applyAlignment="1">
      <alignment horizontal="center" vertical="center"/>
    </xf>
    <xf numFmtId="0" fontId="15" fillId="2" borderId="24" xfId="0" applyFont="1" applyFill="1" applyBorder="1" applyAlignment="1" applyProtection="1">
      <alignment horizontal="center" vertical="center" wrapText="1"/>
    </xf>
    <xf numFmtId="0" fontId="5" fillId="10" borderId="24" xfId="0" applyFont="1" applyFill="1" applyBorder="1" applyAlignment="1">
      <alignment horizontal="center" vertical="center" wrapText="1"/>
    </xf>
    <xf numFmtId="165" fontId="5" fillId="10" borderId="24" xfId="0" applyNumberFormat="1" applyFont="1" applyFill="1" applyBorder="1" applyAlignment="1">
      <alignment horizontal="center" vertical="center" wrapText="1"/>
    </xf>
    <xf numFmtId="10" fontId="27" fillId="7" borderId="8" xfId="19" applyNumberFormat="1" applyFont="1" applyFill="1" applyBorder="1" applyAlignment="1">
      <alignment horizontal="center" vertical="center"/>
    </xf>
    <xf numFmtId="10" fontId="27" fillId="4" borderId="8" xfId="19" applyNumberFormat="1" applyFont="1" applyFill="1" applyBorder="1" applyAlignment="1">
      <alignment horizontal="center" vertical="center"/>
    </xf>
    <xf numFmtId="169" fontId="15" fillId="2" borderId="23" xfId="0" applyNumberFormat="1" applyFont="1" applyFill="1" applyBorder="1" applyAlignment="1">
      <alignment horizontal="center" vertical="center"/>
    </xf>
    <xf numFmtId="0" fontId="15" fillId="10" borderId="24" xfId="0" applyFont="1" applyFill="1" applyBorder="1" applyAlignment="1">
      <alignment horizontal="center" vertical="center" wrapText="1"/>
    </xf>
    <xf numFmtId="0" fontId="15" fillId="5" borderId="24" xfId="0" applyFont="1" applyFill="1" applyBorder="1" applyAlignment="1">
      <alignment horizontal="center" vertical="center" wrapText="1"/>
    </xf>
    <xf numFmtId="0" fontId="15" fillId="2" borderId="0" xfId="0" applyFont="1" applyFill="1" applyAlignment="1">
      <alignment horizontal="center" vertical="center" wrapText="1"/>
    </xf>
    <xf numFmtId="43" fontId="15" fillId="2" borderId="23" xfId="15" applyFont="1" applyFill="1" applyBorder="1" applyAlignment="1">
      <alignment horizontal="center" vertical="center" wrapText="1"/>
    </xf>
    <xf numFmtId="0" fontId="15" fillId="2" borderId="5" xfId="0" applyFont="1" applyFill="1" applyBorder="1" applyAlignment="1">
      <alignment horizontal="center" vertical="center"/>
    </xf>
    <xf numFmtId="0" fontId="26" fillId="2" borderId="0" xfId="0" applyFont="1" applyFill="1" applyAlignment="1">
      <alignment horizontal="center" vertical="center"/>
    </xf>
    <xf numFmtId="0" fontId="5" fillId="2" borderId="24" xfId="0" applyFont="1" applyFill="1" applyBorder="1" applyAlignment="1">
      <alignment horizontal="center" vertical="center" wrapText="1"/>
    </xf>
    <xf numFmtId="0" fontId="18" fillId="2" borderId="24" xfId="0" applyFont="1" applyFill="1" applyBorder="1" applyAlignment="1">
      <alignment horizontal="center" vertical="center" wrapText="1"/>
    </xf>
    <xf numFmtId="0" fontId="5" fillId="2" borderId="24" xfId="0" applyFont="1" applyFill="1" applyBorder="1" applyAlignment="1">
      <alignment horizontal="justify" vertical="center" wrapText="1"/>
    </xf>
    <xf numFmtId="167" fontId="5" fillId="2" borderId="24" xfId="0" applyNumberFormat="1" applyFont="1" applyFill="1" applyBorder="1" applyAlignment="1">
      <alignment horizontal="center" vertical="center" wrapText="1"/>
    </xf>
    <xf numFmtId="0" fontId="5" fillId="2" borderId="24" xfId="0" applyNumberFormat="1" applyFont="1" applyFill="1" applyBorder="1" applyAlignment="1">
      <alignment horizontal="center" vertical="center" wrapText="1"/>
    </xf>
    <xf numFmtId="169" fontId="5" fillId="2" borderId="24" xfId="0" applyNumberFormat="1" applyFont="1" applyFill="1" applyBorder="1" applyAlignment="1">
      <alignment horizontal="center" vertical="center" wrapText="1"/>
    </xf>
    <xf numFmtId="0" fontId="5" fillId="2" borderId="23" xfId="0" applyNumberFormat="1" applyFont="1" applyFill="1" applyBorder="1" applyAlignment="1">
      <alignment horizontal="justify" vertical="center" wrapText="1"/>
    </xf>
    <xf numFmtId="0" fontId="5" fillId="2" borderId="23" xfId="0" applyFont="1" applyFill="1" applyBorder="1" applyAlignment="1">
      <alignment horizontal="justify" vertical="center"/>
    </xf>
    <xf numFmtId="0" fontId="15" fillId="2" borderId="23" xfId="0" applyNumberFormat="1" applyFont="1" applyFill="1" applyBorder="1" applyAlignment="1">
      <alignment horizontal="left" vertical="center" wrapText="1"/>
    </xf>
    <xf numFmtId="9" fontId="15" fillId="2" borderId="23" xfId="0" applyNumberFormat="1" applyFont="1" applyFill="1" applyBorder="1" applyAlignment="1">
      <alignment horizontal="justify" vertical="center" wrapText="1"/>
    </xf>
    <xf numFmtId="9" fontId="15" fillId="2" borderId="23" xfId="0" applyNumberFormat="1" applyFont="1" applyFill="1" applyBorder="1" applyAlignment="1">
      <alignment horizontal="center" vertical="center" wrapText="1"/>
    </xf>
    <xf numFmtId="0" fontId="15" fillId="2" borderId="23" xfId="0" applyFont="1" applyFill="1" applyBorder="1" applyAlignment="1">
      <alignment vertical="center" wrapText="1" shrinkToFit="1"/>
    </xf>
    <xf numFmtId="0" fontId="15" fillId="2" borderId="23" xfId="0" applyFont="1" applyFill="1" applyBorder="1" applyAlignment="1">
      <alignment horizontal="justify" vertical="center" wrapText="1" shrinkToFit="1"/>
    </xf>
    <xf numFmtId="0" fontId="15" fillId="2" borderId="23" xfId="1" applyNumberFormat="1" applyFont="1" applyFill="1" applyBorder="1" applyAlignment="1">
      <alignment horizontal="center" vertical="center" wrapText="1"/>
    </xf>
    <xf numFmtId="167" fontId="15" fillId="2" borderId="23" xfId="1" applyNumberFormat="1" applyFont="1" applyFill="1" applyBorder="1" applyAlignment="1">
      <alignment horizontal="center" vertical="center" wrapText="1"/>
    </xf>
    <xf numFmtId="0" fontId="15" fillId="2" borderId="23" xfId="1" applyNumberFormat="1" applyFont="1" applyFill="1" applyBorder="1" applyAlignment="1">
      <alignment horizontal="justify" vertical="center" wrapText="1"/>
    </xf>
    <xf numFmtId="4" fontId="15" fillId="2" borderId="23" xfId="0" applyNumberFormat="1" applyFont="1" applyFill="1" applyBorder="1" applyAlignment="1">
      <alignment horizontal="center"/>
    </xf>
    <xf numFmtId="0" fontId="15" fillId="2" borderId="23" xfId="0" applyFont="1" applyFill="1" applyBorder="1"/>
    <xf numFmtId="170" fontId="15" fillId="2" borderId="23" xfId="14" applyNumberFormat="1" applyFont="1" applyFill="1" applyBorder="1" applyAlignment="1">
      <alignment horizontal="center" vertical="center" wrapText="1"/>
    </xf>
    <xf numFmtId="0" fontId="5" fillId="2" borderId="0" xfId="0" applyFont="1" applyFill="1" applyAlignment="1">
      <alignment horizontal="justify" vertical="center" wrapText="1"/>
    </xf>
    <xf numFmtId="1" fontId="15" fillId="5" borderId="23" xfId="0" applyNumberFormat="1" applyFont="1" applyFill="1" applyBorder="1" applyAlignment="1">
      <alignment horizontal="center" vertical="center" wrapText="1"/>
    </xf>
    <xf numFmtId="0" fontId="33" fillId="2" borderId="0" xfId="0" applyFont="1" applyFill="1" applyAlignment="1">
      <alignment horizontal="justify" vertical="center" wrapText="1"/>
    </xf>
    <xf numFmtId="0" fontId="26" fillId="2" borderId="24" xfId="0" applyFont="1" applyFill="1" applyBorder="1" applyAlignment="1" applyProtection="1">
      <alignment horizontal="center" vertical="center" wrapText="1"/>
    </xf>
    <xf numFmtId="0" fontId="5" fillId="0" borderId="6"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1" xfId="0" applyFont="1" applyFill="1" applyBorder="1" applyAlignment="1">
      <alignment horizontal="center" vertical="center"/>
    </xf>
    <xf numFmtId="0" fontId="19" fillId="0" borderId="9" xfId="0" applyFont="1" applyFill="1" applyBorder="1" applyAlignment="1">
      <alignment horizontal="center" vertical="center"/>
    </xf>
    <xf numFmtId="0" fontId="19" fillId="0" borderId="8" xfId="0" applyFont="1" applyFill="1" applyBorder="1" applyAlignment="1">
      <alignment horizontal="center" vertical="center"/>
    </xf>
    <xf numFmtId="0" fontId="19" fillId="0" borderId="9" xfId="0" applyFont="1" applyBorder="1" applyAlignment="1">
      <alignment horizontal="center" vertical="center" wrapText="1"/>
    </xf>
    <xf numFmtId="0" fontId="19" fillId="0" borderId="8" xfId="0" applyFont="1" applyBorder="1" applyAlignment="1">
      <alignment horizontal="center" vertical="center"/>
    </xf>
    <xf numFmtId="0" fontId="19" fillId="0" borderId="14" xfId="0" applyFont="1" applyFill="1" applyBorder="1" applyAlignment="1">
      <alignment horizontal="center" vertical="center"/>
    </xf>
    <xf numFmtId="0" fontId="19" fillId="0" borderId="15" xfId="0" applyFont="1" applyFill="1" applyBorder="1" applyAlignment="1">
      <alignment horizontal="center" vertical="center"/>
    </xf>
    <xf numFmtId="0" fontId="19" fillId="0" borderId="17" xfId="0" applyFont="1" applyFill="1" applyBorder="1" applyAlignment="1">
      <alignment horizontal="center" vertical="center"/>
    </xf>
    <xf numFmtId="0" fontId="19" fillId="0" borderId="16" xfId="0" applyFont="1" applyFill="1" applyBorder="1" applyAlignment="1">
      <alignment horizontal="center" vertical="center"/>
    </xf>
    <xf numFmtId="0" fontId="19" fillId="0" borderId="5" xfId="0" applyFont="1" applyFill="1" applyBorder="1" applyAlignment="1">
      <alignment horizontal="center" vertical="center"/>
    </xf>
    <xf numFmtId="0" fontId="19" fillId="0" borderId="10" xfId="0" applyFont="1" applyFill="1" applyBorder="1" applyAlignment="1">
      <alignment horizontal="center" vertical="center"/>
    </xf>
    <xf numFmtId="0" fontId="19" fillId="0" borderId="6" xfId="0" applyFont="1" applyFill="1" applyBorder="1" applyAlignment="1">
      <alignment horizontal="center" vertical="center"/>
    </xf>
    <xf numFmtId="0" fontId="19" fillId="0" borderId="1" xfId="0" applyFont="1" applyFill="1" applyBorder="1" applyAlignment="1">
      <alignment horizontal="center" vertical="center"/>
    </xf>
    <xf numFmtId="0" fontId="7" fillId="2" borderId="23" xfId="0" applyFont="1" applyFill="1" applyBorder="1" applyAlignment="1">
      <alignment horizontal="center" vertical="center" wrapText="1"/>
    </xf>
    <xf numFmtId="0" fontId="32" fillId="0" borderId="3" xfId="0" applyFont="1" applyFill="1" applyBorder="1" applyAlignment="1"/>
    <xf numFmtId="0" fontId="16" fillId="0" borderId="0" xfId="0" applyFont="1" applyFill="1" applyBorder="1" applyAlignment="1"/>
    <xf numFmtId="0" fontId="5" fillId="0" borderId="0" xfId="0" applyFont="1" applyFill="1" applyBorder="1" applyAlignment="1"/>
    <xf numFmtId="0" fontId="15" fillId="2" borderId="6" xfId="0" applyFont="1" applyFill="1" applyBorder="1" applyAlignment="1">
      <alignment horizontal="center"/>
    </xf>
    <xf numFmtId="0" fontId="15" fillId="2" borderId="7" xfId="0" applyFont="1" applyFill="1" applyBorder="1" applyAlignment="1">
      <alignment horizontal="center"/>
    </xf>
    <xf numFmtId="0" fontId="15" fillId="2" borderId="1" xfId="0" applyFont="1" applyFill="1" applyBorder="1" applyAlignment="1">
      <alignment horizontal="center"/>
    </xf>
    <xf numFmtId="0" fontId="5" fillId="0" borderId="6"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15" fillId="0" borderId="0" xfId="0" applyFont="1" applyFill="1" applyBorder="1" applyAlignment="1">
      <alignment horizontal="center"/>
    </xf>
    <xf numFmtId="0" fontId="5" fillId="0" borderId="0" xfId="0" applyFont="1" applyFill="1" applyBorder="1" applyAlignment="1">
      <alignment horizontal="center"/>
    </xf>
    <xf numFmtId="0" fontId="7" fillId="0" borderId="0" xfId="0" applyFont="1" applyFill="1" applyBorder="1" applyAlignment="1">
      <alignment horizontal="left"/>
    </xf>
    <xf numFmtId="0" fontId="19" fillId="0" borderId="6" xfId="0" applyFont="1" applyFill="1" applyBorder="1" applyAlignment="1">
      <alignment horizontal="center"/>
    </xf>
    <xf numFmtId="0" fontId="7" fillId="0" borderId="7" xfId="0" applyFont="1" applyFill="1" applyBorder="1" applyAlignment="1">
      <alignment horizontal="center"/>
    </xf>
    <xf numFmtId="0" fontId="7" fillId="0" borderId="22" xfId="0" applyFont="1" applyFill="1" applyBorder="1" applyAlignment="1">
      <alignment horizontal="center"/>
    </xf>
  </cellXfs>
  <cellStyles count="32">
    <cellStyle name="Millares" xfId="15" builtinId="3"/>
    <cellStyle name="Millares 2" xfId="20" xr:uid="{757B1AAE-6027-4EC9-9400-A48672338970}"/>
    <cellStyle name="Millares 3" xfId="29" xr:uid="{4C1A1BE3-862D-4139-A3F2-C75597EAEA56}"/>
    <cellStyle name="Normal" xfId="0" builtinId="0"/>
    <cellStyle name="Normal 10" xfId="23" xr:uid="{35B8BCBE-B331-423A-847F-004600274886}"/>
    <cellStyle name="Normal 13 2" xfId="1" xr:uid="{00000000-0005-0000-0000-000002000000}"/>
    <cellStyle name="Normal 2" xfId="2" xr:uid="{00000000-0005-0000-0000-000003000000}"/>
    <cellStyle name="Normal 2 2" xfId="24" xr:uid="{0ED642E3-7CAF-4C14-BF1D-662445CB9683}"/>
    <cellStyle name="Normal 2 3 2" xfId="3" xr:uid="{00000000-0005-0000-0000-000004000000}"/>
    <cellStyle name="Normal 3" xfId="4" xr:uid="{00000000-0005-0000-0000-000005000000}"/>
    <cellStyle name="Normal 4" xfId="5" xr:uid="{00000000-0005-0000-0000-000006000000}"/>
    <cellStyle name="Normal 4 2" xfId="6" xr:uid="{00000000-0005-0000-0000-000007000000}"/>
    <cellStyle name="Normal 4 2 2" xfId="25" xr:uid="{F34402E4-E1AB-4278-9F5A-36EF7C7AC01A}"/>
    <cellStyle name="Normal 4 3" xfId="7" xr:uid="{00000000-0005-0000-0000-000008000000}"/>
    <cellStyle name="Normal 5" xfId="8" xr:uid="{00000000-0005-0000-0000-000009000000}"/>
    <cellStyle name="Normal 5 2" xfId="9" xr:uid="{00000000-0005-0000-0000-00000A000000}"/>
    <cellStyle name="Normal 6" xfId="10" xr:uid="{00000000-0005-0000-0000-00000B000000}"/>
    <cellStyle name="Normal 6 2" xfId="26" xr:uid="{148CB59B-4FF7-42E9-B376-C1C50E29C40E}"/>
    <cellStyle name="Normal 7" xfId="11" xr:uid="{00000000-0005-0000-0000-00000C000000}"/>
    <cellStyle name="Normal 7 2" xfId="16" xr:uid="{00000000-0005-0000-0000-00000D000000}"/>
    <cellStyle name="Normal 8" xfId="12" xr:uid="{00000000-0005-0000-0000-00000E000000}"/>
    <cellStyle name="Normal 8 2" xfId="27" xr:uid="{14E5824D-04D6-45A8-892E-6DC674F73F41}"/>
    <cellStyle name="Normal 9" xfId="17" xr:uid="{00000000-0005-0000-0000-00000F000000}"/>
    <cellStyle name="Normal 9 2" xfId="21" xr:uid="{1AED0840-40CB-4AA0-81E1-0773C5508AAA}"/>
    <cellStyle name="Normal 9 3" xfId="30" xr:uid="{EFB032C6-F561-40F5-9B3E-77157DD81026}"/>
    <cellStyle name="Porcentaje" xfId="14" builtinId="5"/>
    <cellStyle name="Porcentaje 2" xfId="18" xr:uid="{00000000-0005-0000-0000-000011000000}"/>
    <cellStyle name="Porcentaje 2 2" xfId="31" xr:uid="{8B6BF7F0-4D2C-4A44-8874-1604551B096B}"/>
    <cellStyle name="Porcentaje 2 3" xfId="13" xr:uid="{00000000-0005-0000-0000-000012000000}"/>
    <cellStyle name="Porcentaje 2 3 2" xfId="28" xr:uid="{18407A24-D771-4F32-82CB-D5F3CFD355A8}"/>
    <cellStyle name="Porcentaje 3" xfId="19" xr:uid="{141E453C-9FC6-4295-A6AC-5246DA752946}"/>
    <cellStyle name="Porcentaje 3 2" xfId="22" xr:uid="{EFB49E58-2ACD-42F8-860E-6D1F538F9185}"/>
  </cellStyles>
  <dxfs count="1092">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C000"/>
        </patternFill>
      </fill>
    </dxf>
    <dxf>
      <font>
        <color rgb="FF9C0006"/>
      </font>
      <fill>
        <patternFill>
          <bgColor rgb="FFFFC7CE"/>
        </patternFill>
      </fill>
    </dxf>
    <dxf>
      <fill>
        <patternFill>
          <bgColor rgb="FFFFC000"/>
        </patternFill>
      </fill>
    </dxf>
    <dxf>
      <font>
        <color rgb="FF9C0006"/>
      </font>
      <fill>
        <patternFill>
          <bgColor rgb="FFFFC7CE"/>
        </patternFill>
      </fill>
    </dxf>
    <dxf>
      <fill>
        <patternFill>
          <bgColor rgb="FFFFC000"/>
        </patternFill>
      </fill>
    </dxf>
    <dxf>
      <font>
        <color rgb="FF9C0006"/>
      </font>
      <fill>
        <patternFill>
          <bgColor rgb="FFFFC7CE"/>
        </patternFill>
      </fill>
    </dxf>
    <dxf>
      <fill>
        <patternFill>
          <bgColor rgb="FFFFC000"/>
        </patternFill>
      </fill>
    </dxf>
    <dxf>
      <font>
        <color rgb="FF9C0006"/>
      </font>
      <fill>
        <patternFill>
          <bgColor rgb="FFFFC7CE"/>
        </patternFill>
      </fill>
    </dxf>
    <dxf>
      <fill>
        <patternFill>
          <bgColor rgb="FFFFC000"/>
        </patternFill>
      </fill>
    </dxf>
    <dxf>
      <font>
        <color rgb="FF9C0006"/>
      </font>
      <fill>
        <patternFill>
          <bgColor rgb="FFFFC7CE"/>
        </patternFill>
      </fill>
    </dxf>
    <dxf>
      <font>
        <color theme="0"/>
      </font>
    </dxf>
    <dxf>
      <font>
        <color theme="0"/>
      </font>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9C0006"/>
      </font>
      <fill>
        <patternFill>
          <bgColor rgb="FFFFC7CE"/>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s>
  <tableStyles count="2" defaultTableStyle="TableStyleMedium9" defaultPivotStyle="PivotStyleLight16">
    <tableStyle name="Seguimiento OCI" table="0" count="14" xr9:uid="{00000000-0011-0000-FFFF-FFFF00000000}">
      <tableStyleElement type="wholeTable" dxfId="1091"/>
      <tableStyleElement type="headerRow" dxfId="1090"/>
      <tableStyleElement type="totalRow" dxfId="1089"/>
      <tableStyleElement type="firstColumn" dxfId="1088"/>
      <tableStyleElement type="firstRowStripe" dxfId="1087"/>
      <tableStyleElement type="secondRowStripe" dxfId="1086"/>
      <tableStyleElement type="firstColumnStripe" dxfId="1085"/>
      <tableStyleElement type="firstSubtotalColumn" dxfId="1084"/>
      <tableStyleElement type="firstSubtotalRow" dxfId="1083"/>
      <tableStyleElement type="secondSubtotalRow" dxfId="1082"/>
      <tableStyleElement type="firstRowSubheading" dxfId="1081"/>
      <tableStyleElement type="secondRowSubheading" dxfId="1080"/>
      <tableStyleElement type="pageFieldLabels" dxfId="1079"/>
      <tableStyleElement type="pageFieldValues" dxfId="1078"/>
    </tableStyle>
    <tableStyle name="Seguimiento OCI 2" table="0" count="14" xr9:uid="{00000000-0011-0000-FFFF-FFFF01000000}">
      <tableStyleElement type="wholeTable" dxfId="1077"/>
      <tableStyleElement type="headerRow" dxfId="1076"/>
      <tableStyleElement type="totalRow" dxfId="1075"/>
      <tableStyleElement type="firstColumn" dxfId="1074"/>
      <tableStyleElement type="firstRowStripe" dxfId="1073"/>
      <tableStyleElement type="secondRowStripe" dxfId="1072"/>
      <tableStyleElement type="firstColumnStripe" dxfId="1071"/>
      <tableStyleElement type="firstSubtotalColumn" dxfId="1070"/>
      <tableStyleElement type="firstSubtotalRow" dxfId="1069"/>
      <tableStyleElement type="secondSubtotalRow" dxfId="1068"/>
      <tableStyleElement type="firstRowSubheading" dxfId="1067"/>
      <tableStyleElement type="secondRowSubheading" dxfId="1066"/>
      <tableStyleElement type="pageFieldLabels" dxfId="1065"/>
      <tableStyleElement type="pageFieldValues" dxfId="1064"/>
    </tableStyle>
  </tableStyles>
  <colors>
    <mruColors>
      <color rgb="FF82D6EA"/>
      <color rgb="FFC399DB"/>
      <color rgb="FFFFFB53"/>
      <color rgb="FFD35C55"/>
      <color rgb="FF8FDF8B"/>
      <color rgb="FFFEF800"/>
      <color rgb="FFFFFF71"/>
      <color rgb="FFFCF600"/>
      <color rgb="FF8FE78B"/>
      <color rgb="FFC7636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theme="3" tint="0.59999389629810485"/>
    <pageSetUpPr fitToPage="1"/>
  </sheetPr>
  <dimension ref="A1:AP688"/>
  <sheetViews>
    <sheetView showGridLines="0" tabSelected="1" topLeftCell="E1" zoomScale="80" zoomScaleNormal="80" zoomScaleSheetLayoutView="80" zoomScalePageLayoutView="60" workbookViewId="0">
      <pane ySplit="1" topLeftCell="A2" activePane="bottomLeft" state="frozen"/>
      <selection pane="bottomLeft" activeCell="E1" sqref="E1"/>
    </sheetView>
  </sheetViews>
  <sheetFormatPr baseColWidth="10" defaultRowHeight="12.75" x14ac:dyDescent="0.2"/>
  <cols>
    <col min="1" max="1" width="11.42578125" style="50" hidden="1" customWidth="1"/>
    <col min="2" max="2" width="10.85546875" style="16" hidden="1" customWidth="1"/>
    <col min="3" max="3" width="11.85546875" style="72" hidden="1" customWidth="1"/>
    <col min="4" max="4" width="12.7109375" style="72" hidden="1" customWidth="1"/>
    <col min="5" max="5" width="10.7109375" style="150" customWidth="1"/>
    <col min="6" max="6" width="132" customWidth="1"/>
    <col min="7" max="7" width="53.140625" customWidth="1"/>
    <col min="8" max="8" width="52.85546875" customWidth="1"/>
    <col min="9" max="9" width="52.85546875" style="23" customWidth="1"/>
    <col min="10" max="10" width="30.7109375" style="20" customWidth="1"/>
    <col min="11" max="11" width="15.5703125" customWidth="1"/>
    <col min="12" max="12" width="15.140625" customWidth="1"/>
    <col min="13" max="13" width="13" customWidth="1"/>
    <col min="14" max="14" width="19.85546875" customWidth="1"/>
    <col min="15" max="15" width="20.28515625" style="21" customWidth="1"/>
    <col min="16" max="16" width="15.140625" customWidth="1"/>
    <col min="17" max="17" width="32.140625" style="135" hidden="1" customWidth="1"/>
    <col min="18" max="18" width="23.5703125" style="44" customWidth="1"/>
    <col min="19" max="19" width="17.85546875" style="45" hidden="1" customWidth="1"/>
    <col min="20" max="20" width="20.85546875" style="45" hidden="1" customWidth="1"/>
    <col min="21" max="21" width="18.140625" style="45" hidden="1" customWidth="1"/>
    <col min="22" max="22" width="13.7109375" style="45" hidden="1" customWidth="1"/>
    <col min="23" max="24" width="14.5703125" style="32" customWidth="1"/>
    <col min="25" max="25" width="14.5703125" style="33" customWidth="1"/>
    <col min="26" max="27" width="14.5703125" style="33" bestFit="1" customWidth="1"/>
    <col min="28" max="28" width="33.85546875" style="33" customWidth="1"/>
    <col min="29" max="29" width="12" style="60" hidden="1" customWidth="1"/>
    <col min="30" max="30" width="9.42578125" style="60" hidden="1" customWidth="1"/>
    <col min="31" max="31" width="13.85546875" style="60" hidden="1" customWidth="1"/>
    <col min="32" max="32" width="11.42578125" style="58" hidden="1" customWidth="1"/>
    <col min="33" max="33" width="22.85546875" style="24" hidden="1" customWidth="1"/>
    <col min="34" max="34" width="19.28515625" style="24" hidden="1" customWidth="1"/>
    <col min="35" max="35" width="11.42578125" style="24"/>
    <col min="36" max="42" width="11.42578125" style="12"/>
  </cols>
  <sheetData>
    <row r="1" spans="1:42" s="11" customFormat="1" ht="48.75" customHeight="1" x14ac:dyDescent="0.2">
      <c r="A1" s="109" t="s">
        <v>1737</v>
      </c>
      <c r="B1" s="109" t="s">
        <v>651</v>
      </c>
      <c r="C1" s="109" t="s">
        <v>1736</v>
      </c>
      <c r="D1" s="109" t="s">
        <v>308</v>
      </c>
      <c r="E1" s="145" t="s">
        <v>11</v>
      </c>
      <c r="F1" s="140" t="s">
        <v>1738</v>
      </c>
      <c r="G1" s="140" t="s">
        <v>12</v>
      </c>
      <c r="H1" s="140" t="s">
        <v>13</v>
      </c>
      <c r="I1" s="140" t="s">
        <v>304</v>
      </c>
      <c r="J1" s="140" t="s">
        <v>1739</v>
      </c>
      <c r="K1" s="140" t="s">
        <v>1740</v>
      </c>
      <c r="L1" s="141" t="s">
        <v>1741</v>
      </c>
      <c r="M1" s="141" t="s">
        <v>1742</v>
      </c>
      <c r="N1" s="140" t="s">
        <v>1743</v>
      </c>
      <c r="O1" s="110" t="s">
        <v>2134</v>
      </c>
      <c r="P1" s="140" t="s">
        <v>305</v>
      </c>
      <c r="Q1" s="140" t="s">
        <v>14</v>
      </c>
      <c r="R1" s="111" t="s">
        <v>1085</v>
      </c>
      <c r="S1" s="109" t="s">
        <v>6</v>
      </c>
      <c r="T1" s="109" t="s">
        <v>5</v>
      </c>
      <c r="U1" s="109" t="s">
        <v>7</v>
      </c>
      <c r="V1" s="109" t="s">
        <v>48</v>
      </c>
      <c r="W1" s="112" t="s">
        <v>194</v>
      </c>
      <c r="X1" s="112" t="s">
        <v>195</v>
      </c>
      <c r="Y1" s="112" t="s">
        <v>198</v>
      </c>
      <c r="Z1" s="112" t="s">
        <v>49</v>
      </c>
      <c r="AA1" s="112" t="s">
        <v>307</v>
      </c>
      <c r="AB1" s="112" t="s">
        <v>306</v>
      </c>
      <c r="AC1" s="55" t="s">
        <v>196</v>
      </c>
      <c r="AD1" s="55" t="s">
        <v>197</v>
      </c>
      <c r="AE1" s="55" t="s">
        <v>202</v>
      </c>
      <c r="AF1" s="55" t="s">
        <v>203</v>
      </c>
      <c r="AG1" s="62" t="s">
        <v>230</v>
      </c>
      <c r="AH1" s="63">
        <v>44197</v>
      </c>
      <c r="AI1" s="64"/>
      <c r="AJ1" s="17"/>
      <c r="AK1" s="18"/>
      <c r="AL1" s="18"/>
      <c r="AM1" s="18"/>
      <c r="AN1" s="18"/>
      <c r="AO1" s="18"/>
      <c r="AP1" s="18"/>
    </row>
    <row r="2" spans="1:42" s="108" customFormat="1" ht="357" customHeight="1" x14ac:dyDescent="0.2">
      <c r="A2" s="130">
        <v>1</v>
      </c>
      <c r="B2" s="151">
        <v>1</v>
      </c>
      <c r="C2" s="152"/>
      <c r="D2" s="130" t="s">
        <v>2310</v>
      </c>
      <c r="E2" s="130" t="s">
        <v>2299</v>
      </c>
      <c r="F2" s="153" t="s">
        <v>2323</v>
      </c>
      <c r="G2" s="153" t="s">
        <v>2324</v>
      </c>
      <c r="H2" s="153" t="s">
        <v>2313</v>
      </c>
      <c r="I2" s="153" t="s">
        <v>2325</v>
      </c>
      <c r="J2" s="153" t="s">
        <v>2309</v>
      </c>
      <c r="K2" s="151">
        <v>1</v>
      </c>
      <c r="L2" s="154">
        <v>44084</v>
      </c>
      <c r="M2" s="154">
        <v>44196</v>
      </c>
      <c r="N2" s="78">
        <f t="shared" ref="N2:N12" si="0">(+M2-L2)/7</f>
        <v>16</v>
      </c>
      <c r="O2" s="130" t="s">
        <v>2318</v>
      </c>
      <c r="P2" s="76">
        <v>0</v>
      </c>
      <c r="Q2" s="151" t="s">
        <v>1910</v>
      </c>
      <c r="R2" s="79">
        <f t="shared" ref="R2" si="1">IF(P2/K2&gt;1,100,+P2/K2*100)</f>
        <v>0</v>
      </c>
      <c r="S2" s="89">
        <f t="shared" ref="S2" si="2">+N2*R2/100</f>
        <v>0</v>
      </c>
      <c r="T2" s="89">
        <f t="shared" ref="T2" si="3">IF(M2&lt;=$AH$1,S2,0)</f>
        <v>0</v>
      </c>
      <c r="U2" s="89">
        <f t="shared" ref="U2" si="4">IF($AH$1&gt;=M2,N2,0)</f>
        <v>16</v>
      </c>
      <c r="V2" s="73"/>
      <c r="W2" s="100" t="str">
        <f t="shared" ref="W2" si="5">IF(R2=100,"CUMPLIDA",IF(M2-$AH$1&lt;0,"VENCIDA",IF(M2-$AH$1&lt;=30,"PRÓXIMA A VENCER",IF(R2&gt;0,"CON AVANCE","EN TERMINO"))))</f>
        <v>VENCIDA</v>
      </c>
      <c r="X2" s="100" t="str">
        <f t="shared" ref="X2" si="6">IF(A2&lt;&gt;"",IF(AD2=1,"VENCIDO",IF(AD2=2,"PRÓXIMO A VENCER",IF(AD2=3,"EN TERMINO",IF(AD2=4,"CON AVANCE",IF(AD2=5,"CUMPLIDO",))))),"")</f>
        <v>VENCIDO</v>
      </c>
      <c r="Y2" s="173" t="s">
        <v>2384</v>
      </c>
      <c r="Z2" s="103" t="str">
        <f t="shared" ref="Z2" si="7">AF2</f>
        <v>H1AT75</v>
      </c>
      <c r="AA2" s="103">
        <f>IF(A2&lt;&gt;"",1,AA1+1)</f>
        <v>1</v>
      </c>
      <c r="AB2" s="103" t="str">
        <f t="shared" ref="AB2" si="8">CONCATENATE(Z2," - ",AA2)</f>
        <v>H1AT75 - 1</v>
      </c>
      <c r="AC2" s="138">
        <f t="shared" ref="AC2" si="9">IF(W2="VENCIDA",1,IF(W2="PRÓXIMA A VENCER",2,IF(W2="EN TERMINO",3,IF(W2="CON AVANCE",4,IF(W2="CUMPLIDA",5,)))))</f>
        <v>1</v>
      </c>
      <c r="AD2" s="138">
        <f>IF(AA7=AA2+1,MIN(AC2,AD7),AC2)</f>
        <v>1</v>
      </c>
      <c r="AE2" s="138" t="str">
        <f>IF(A2&lt;&gt;"",MID(F2,1,FIND(" ",F2,1)-1),AE1)</f>
        <v>H1AT75.</v>
      </c>
      <c r="AF2" s="138" t="str">
        <f t="shared" ref="AF2:AF13" si="10">IFERROR(MID(AE2,1,FIND(".",AE2,1)-1),AE2)</f>
        <v>H1AT75</v>
      </c>
      <c r="AG2" s="104"/>
      <c r="AH2" s="105"/>
      <c r="AI2" s="106"/>
      <c r="AJ2" s="107"/>
    </row>
    <row r="3" spans="1:42" s="108" customFormat="1" ht="357" customHeight="1" x14ac:dyDescent="0.2">
      <c r="A3" s="130"/>
      <c r="B3" s="151">
        <v>2</v>
      </c>
      <c r="C3" s="152"/>
      <c r="D3" s="130" t="s">
        <v>2310</v>
      </c>
      <c r="E3" s="130" t="s">
        <v>2299</v>
      </c>
      <c r="F3" s="153" t="s">
        <v>2326</v>
      </c>
      <c r="G3" s="153" t="s">
        <v>2327</v>
      </c>
      <c r="H3" s="153" t="s">
        <v>2314</v>
      </c>
      <c r="I3" s="153" t="s">
        <v>2311</v>
      </c>
      <c r="J3" s="151" t="s">
        <v>1702</v>
      </c>
      <c r="K3" s="151">
        <v>16</v>
      </c>
      <c r="L3" s="154">
        <v>44104</v>
      </c>
      <c r="M3" s="154">
        <v>44561</v>
      </c>
      <c r="N3" s="78">
        <f t="shared" si="0"/>
        <v>65.285714285714292</v>
      </c>
      <c r="O3" s="130" t="s">
        <v>805</v>
      </c>
      <c r="P3" s="76">
        <v>0</v>
      </c>
      <c r="Q3" s="151" t="s">
        <v>1910</v>
      </c>
      <c r="R3" s="79">
        <f t="shared" ref="R3:R14" si="11">IF(P3/K3&gt;1,100,+P3/K3*100)</f>
        <v>0</v>
      </c>
      <c r="S3" s="89">
        <f t="shared" ref="S3:S14" si="12">+N3*R3/100</f>
        <v>0</v>
      </c>
      <c r="T3" s="89">
        <f t="shared" ref="T3:T14" si="13">IF(M3&lt;=$AH$1,S3,0)</f>
        <v>0</v>
      </c>
      <c r="U3" s="89">
        <f t="shared" ref="U3:U14" si="14">IF($AH$1&gt;=M3,N3,0)</f>
        <v>0</v>
      </c>
      <c r="V3" s="73"/>
      <c r="W3" s="100" t="str">
        <f t="shared" ref="W3:W14" si="15">IF(R3=100,"CUMPLIDA",IF(M3-$AH$1&lt;0,"VENCIDA",IF(M3-$AH$1&lt;=30,"PRÓXIMA A VENCER",IF(R3&gt;0,"CON AVANCE","EN TERMINO"))))</f>
        <v>EN TERMINO</v>
      </c>
      <c r="X3" s="100" t="str">
        <f t="shared" ref="X3:X14" si="16">IF(A3&lt;&gt;"",IF(AD3=1,"VENCIDO",IF(AD3=2,"PRÓXIMO A VENCER",IF(AD3=3,"EN TERMINO",IF(AD3=4,"CON AVANCE",IF(AD3=5,"CUMPLIDO",))))),"")</f>
        <v/>
      </c>
      <c r="Y3" s="173" t="s">
        <v>2384</v>
      </c>
      <c r="Z3" s="103" t="str">
        <f t="shared" ref="Z3:Z11" si="17">AF3</f>
        <v>H1AT75</v>
      </c>
      <c r="AA3" s="103">
        <f t="shared" ref="AA3:AA12" si="18">IF(A3&lt;&gt;"",1,AA2+1)</f>
        <v>2</v>
      </c>
      <c r="AB3" s="103" t="str">
        <f t="shared" ref="AB3:AB12" si="19">CONCATENATE(Z3," - ",AA3)</f>
        <v>H1AT75 - 2</v>
      </c>
      <c r="AC3" s="138">
        <f t="shared" ref="AC3:AC12" si="20">IF(W3="VENCIDA",1,IF(W3="PRÓXIMA A VENCER",2,IF(W3="EN TERMINO",3,IF(W3="CON AVANCE",4,IF(W3="CUMPLIDA",5,)))))</f>
        <v>3</v>
      </c>
      <c r="AD3" s="138">
        <f t="shared" ref="AD3:AD12" si="21">IF(AA8=AA3+1,MIN(AC3,AD8),AC3)</f>
        <v>3</v>
      </c>
      <c r="AE3" s="138" t="str">
        <f t="shared" ref="AE3:AE12" si="22">IF(A3&lt;&gt;"",MID(F3,1,FIND(" ",F3,1)-1),AE2)</f>
        <v>H1AT75.</v>
      </c>
      <c r="AF3" s="138" t="str">
        <f t="shared" ref="AF3:AF12" si="23">IFERROR(MID(AE3,1,FIND(".",AE3,1)-1),AE3)</f>
        <v>H1AT75</v>
      </c>
      <c r="AG3" s="104"/>
      <c r="AH3" s="105"/>
      <c r="AI3" s="106"/>
      <c r="AJ3" s="107"/>
    </row>
    <row r="4" spans="1:42" s="108" customFormat="1" ht="357" customHeight="1" x14ac:dyDescent="0.2">
      <c r="A4" s="130"/>
      <c r="B4" s="151">
        <v>3</v>
      </c>
      <c r="C4" s="152"/>
      <c r="D4" s="130" t="s">
        <v>2310</v>
      </c>
      <c r="E4" s="130" t="s">
        <v>2299</v>
      </c>
      <c r="F4" s="153" t="s">
        <v>2328</v>
      </c>
      <c r="G4" s="153" t="s">
        <v>2329</v>
      </c>
      <c r="H4" s="153" t="s">
        <v>2330</v>
      </c>
      <c r="I4" s="153" t="s">
        <v>2331</v>
      </c>
      <c r="J4" s="153" t="s">
        <v>2312</v>
      </c>
      <c r="K4" s="151">
        <v>1</v>
      </c>
      <c r="L4" s="154">
        <v>44084</v>
      </c>
      <c r="M4" s="154">
        <v>44196</v>
      </c>
      <c r="N4" s="78">
        <f t="shared" si="0"/>
        <v>16</v>
      </c>
      <c r="O4" s="130" t="s">
        <v>805</v>
      </c>
      <c r="P4" s="76">
        <v>0</v>
      </c>
      <c r="Q4" s="151" t="s">
        <v>2354</v>
      </c>
      <c r="R4" s="79">
        <f t="shared" si="11"/>
        <v>0</v>
      </c>
      <c r="S4" s="89">
        <f t="shared" si="12"/>
        <v>0</v>
      </c>
      <c r="T4" s="89">
        <f t="shared" si="13"/>
        <v>0</v>
      </c>
      <c r="U4" s="89">
        <f t="shared" si="14"/>
        <v>16</v>
      </c>
      <c r="V4" s="73"/>
      <c r="W4" s="100" t="str">
        <f t="shared" si="15"/>
        <v>VENCIDA</v>
      </c>
      <c r="X4" s="100" t="str">
        <f t="shared" si="16"/>
        <v/>
      </c>
      <c r="Y4" s="173" t="s">
        <v>2384</v>
      </c>
      <c r="Z4" s="103" t="str">
        <f t="shared" si="17"/>
        <v>H1AT75</v>
      </c>
      <c r="AA4" s="103">
        <f t="shared" si="18"/>
        <v>3</v>
      </c>
      <c r="AB4" s="103" t="str">
        <f t="shared" si="19"/>
        <v>H1AT75 - 3</v>
      </c>
      <c r="AC4" s="138">
        <f t="shared" si="20"/>
        <v>1</v>
      </c>
      <c r="AD4" s="138">
        <f t="shared" si="21"/>
        <v>1</v>
      </c>
      <c r="AE4" s="138" t="str">
        <f t="shared" si="22"/>
        <v>H1AT75.</v>
      </c>
      <c r="AF4" s="138" t="str">
        <f t="shared" si="23"/>
        <v>H1AT75</v>
      </c>
      <c r="AG4" s="104"/>
      <c r="AH4" s="105"/>
      <c r="AI4" s="106"/>
      <c r="AJ4" s="107"/>
    </row>
    <row r="5" spans="1:42" s="108" customFormat="1" ht="357" customHeight="1" x14ac:dyDescent="0.2">
      <c r="A5" s="130"/>
      <c r="B5" s="151">
        <v>4</v>
      </c>
      <c r="C5" s="152"/>
      <c r="D5" s="130" t="s">
        <v>2310</v>
      </c>
      <c r="E5" s="130" t="s">
        <v>2299</v>
      </c>
      <c r="F5" s="153" t="s">
        <v>2332</v>
      </c>
      <c r="G5" s="153" t="s">
        <v>2333</v>
      </c>
      <c r="H5" s="153" t="s">
        <v>2334</v>
      </c>
      <c r="I5" s="153" t="s">
        <v>2315</v>
      </c>
      <c r="J5" s="153" t="s">
        <v>2316</v>
      </c>
      <c r="K5" s="151">
        <v>1</v>
      </c>
      <c r="L5" s="154">
        <v>44084</v>
      </c>
      <c r="M5" s="154">
        <v>44196</v>
      </c>
      <c r="N5" s="78">
        <f t="shared" si="0"/>
        <v>16</v>
      </c>
      <c r="O5" s="130" t="s">
        <v>805</v>
      </c>
      <c r="P5" s="76">
        <v>0</v>
      </c>
      <c r="Q5" s="151" t="s">
        <v>2354</v>
      </c>
      <c r="R5" s="79">
        <f t="shared" si="11"/>
        <v>0</v>
      </c>
      <c r="S5" s="89">
        <f t="shared" si="12"/>
        <v>0</v>
      </c>
      <c r="T5" s="89">
        <f t="shared" si="13"/>
        <v>0</v>
      </c>
      <c r="U5" s="89">
        <f t="shared" si="14"/>
        <v>16</v>
      </c>
      <c r="V5" s="73"/>
      <c r="W5" s="100" t="str">
        <f t="shared" si="15"/>
        <v>VENCIDA</v>
      </c>
      <c r="X5" s="100" t="str">
        <f t="shared" si="16"/>
        <v/>
      </c>
      <c r="Y5" s="173" t="s">
        <v>2384</v>
      </c>
      <c r="Z5" s="103" t="str">
        <f t="shared" si="17"/>
        <v>H1AT75</v>
      </c>
      <c r="AA5" s="103">
        <f t="shared" si="18"/>
        <v>4</v>
      </c>
      <c r="AB5" s="103" t="str">
        <f t="shared" si="19"/>
        <v>H1AT75 - 4</v>
      </c>
      <c r="AC5" s="138">
        <f t="shared" si="20"/>
        <v>1</v>
      </c>
      <c r="AD5" s="138">
        <f t="shared" si="21"/>
        <v>1</v>
      </c>
      <c r="AE5" s="138" t="str">
        <f t="shared" si="22"/>
        <v>H1AT75.</v>
      </c>
      <c r="AF5" s="138" t="str">
        <f t="shared" si="23"/>
        <v>H1AT75</v>
      </c>
      <c r="AG5" s="104"/>
      <c r="AH5" s="105"/>
      <c r="AI5" s="106"/>
      <c r="AJ5" s="107"/>
    </row>
    <row r="6" spans="1:42" s="108" customFormat="1" ht="357" customHeight="1" x14ac:dyDescent="0.2">
      <c r="A6" s="130"/>
      <c r="B6" s="151">
        <v>5</v>
      </c>
      <c r="C6" s="152"/>
      <c r="D6" s="130" t="s">
        <v>2310</v>
      </c>
      <c r="E6" s="130" t="s">
        <v>2299</v>
      </c>
      <c r="F6" s="153" t="s">
        <v>2335</v>
      </c>
      <c r="G6" s="153" t="s">
        <v>2333</v>
      </c>
      <c r="H6" s="153" t="s">
        <v>2336</v>
      </c>
      <c r="I6" s="153" t="s">
        <v>2337</v>
      </c>
      <c r="J6" s="153" t="s">
        <v>2317</v>
      </c>
      <c r="K6" s="151">
        <v>1</v>
      </c>
      <c r="L6" s="154">
        <v>44084</v>
      </c>
      <c r="M6" s="154">
        <v>44196</v>
      </c>
      <c r="N6" s="78">
        <f t="shared" si="0"/>
        <v>16</v>
      </c>
      <c r="O6" s="130" t="s">
        <v>805</v>
      </c>
      <c r="P6" s="76">
        <v>0</v>
      </c>
      <c r="Q6" s="151" t="s">
        <v>1910</v>
      </c>
      <c r="R6" s="79">
        <f t="shared" si="11"/>
        <v>0</v>
      </c>
      <c r="S6" s="89">
        <f t="shared" si="12"/>
        <v>0</v>
      </c>
      <c r="T6" s="89">
        <f t="shared" si="13"/>
        <v>0</v>
      </c>
      <c r="U6" s="89">
        <f t="shared" si="14"/>
        <v>16</v>
      </c>
      <c r="V6" s="73"/>
      <c r="W6" s="100" t="str">
        <f t="shared" si="15"/>
        <v>VENCIDA</v>
      </c>
      <c r="X6" s="100" t="str">
        <f t="shared" si="16"/>
        <v/>
      </c>
      <c r="Y6" s="173" t="s">
        <v>2384</v>
      </c>
      <c r="Z6" s="103" t="str">
        <f t="shared" si="17"/>
        <v>H1AT75</v>
      </c>
      <c r="AA6" s="103">
        <f t="shared" si="18"/>
        <v>5</v>
      </c>
      <c r="AB6" s="103" t="str">
        <f t="shared" si="19"/>
        <v>H1AT75 - 5</v>
      </c>
      <c r="AC6" s="138">
        <f t="shared" si="20"/>
        <v>1</v>
      </c>
      <c r="AD6" s="138">
        <f t="shared" si="21"/>
        <v>1</v>
      </c>
      <c r="AE6" s="138" t="str">
        <f t="shared" si="22"/>
        <v>H1AT75.</v>
      </c>
      <c r="AF6" s="138" t="str">
        <f t="shared" si="23"/>
        <v>H1AT75</v>
      </c>
      <c r="AG6" s="104"/>
      <c r="AH6" s="105"/>
      <c r="AI6" s="106"/>
      <c r="AJ6" s="107"/>
    </row>
    <row r="7" spans="1:42" s="108" customFormat="1" ht="287.25" customHeight="1" x14ac:dyDescent="0.2">
      <c r="A7" s="130">
        <v>2</v>
      </c>
      <c r="B7" s="151">
        <v>6</v>
      </c>
      <c r="C7" s="152"/>
      <c r="D7" s="130" t="s">
        <v>2310</v>
      </c>
      <c r="E7" s="130" t="s">
        <v>2299</v>
      </c>
      <c r="F7" s="153" t="s">
        <v>2338</v>
      </c>
      <c r="G7" s="153" t="s">
        <v>2339</v>
      </c>
      <c r="H7" s="153" t="s">
        <v>2313</v>
      </c>
      <c r="I7" s="153" t="s">
        <v>2325</v>
      </c>
      <c r="J7" s="151" t="s">
        <v>2309</v>
      </c>
      <c r="K7" s="151">
        <v>1</v>
      </c>
      <c r="L7" s="154">
        <v>44084</v>
      </c>
      <c r="M7" s="154">
        <v>44196</v>
      </c>
      <c r="N7" s="78">
        <f t="shared" si="0"/>
        <v>16</v>
      </c>
      <c r="O7" s="130" t="s">
        <v>2318</v>
      </c>
      <c r="P7" s="76">
        <v>0</v>
      </c>
      <c r="Q7" s="151" t="s">
        <v>1910</v>
      </c>
      <c r="R7" s="79">
        <f t="shared" si="11"/>
        <v>0</v>
      </c>
      <c r="S7" s="89">
        <f t="shared" si="12"/>
        <v>0</v>
      </c>
      <c r="T7" s="89">
        <f t="shared" si="13"/>
        <v>0</v>
      </c>
      <c r="U7" s="89">
        <f t="shared" si="14"/>
        <v>16</v>
      </c>
      <c r="V7" s="73"/>
      <c r="W7" s="100" t="str">
        <f t="shared" si="15"/>
        <v>VENCIDA</v>
      </c>
      <c r="X7" s="100" t="str">
        <f t="shared" si="16"/>
        <v>VENCIDO</v>
      </c>
      <c r="Y7" s="173" t="s">
        <v>2384</v>
      </c>
      <c r="Z7" s="103" t="str">
        <f t="shared" si="17"/>
        <v>H2AT75</v>
      </c>
      <c r="AA7" s="103">
        <f t="shared" si="18"/>
        <v>1</v>
      </c>
      <c r="AB7" s="103" t="str">
        <f t="shared" si="19"/>
        <v>H2AT75 - 1</v>
      </c>
      <c r="AC7" s="138">
        <f t="shared" si="20"/>
        <v>1</v>
      </c>
      <c r="AD7" s="138">
        <f t="shared" si="21"/>
        <v>1</v>
      </c>
      <c r="AE7" s="138" t="str">
        <f t="shared" si="22"/>
        <v>H2AT75.</v>
      </c>
      <c r="AF7" s="138" t="str">
        <f t="shared" si="23"/>
        <v>H2AT75</v>
      </c>
      <c r="AG7" s="104"/>
      <c r="AH7" s="105"/>
      <c r="AI7" s="106"/>
      <c r="AJ7" s="107"/>
    </row>
    <row r="8" spans="1:42" s="108" customFormat="1" ht="287.25" customHeight="1" x14ac:dyDescent="0.2">
      <c r="A8" s="130"/>
      <c r="B8" s="151">
        <v>7</v>
      </c>
      <c r="C8" s="152"/>
      <c r="D8" s="130" t="s">
        <v>2310</v>
      </c>
      <c r="E8" s="130" t="s">
        <v>2299</v>
      </c>
      <c r="F8" s="153" t="s">
        <v>2350</v>
      </c>
      <c r="G8" s="153" t="s">
        <v>2351</v>
      </c>
      <c r="H8" s="153" t="s">
        <v>2314</v>
      </c>
      <c r="I8" s="153" t="s">
        <v>2311</v>
      </c>
      <c r="J8" s="151" t="s">
        <v>1702</v>
      </c>
      <c r="K8" s="151">
        <v>16</v>
      </c>
      <c r="L8" s="154">
        <v>44104</v>
      </c>
      <c r="M8" s="154">
        <v>44561</v>
      </c>
      <c r="N8" s="78">
        <f t="shared" si="0"/>
        <v>65.285714285714292</v>
      </c>
      <c r="O8" s="130" t="s">
        <v>805</v>
      </c>
      <c r="P8" s="76">
        <v>0</v>
      </c>
      <c r="Q8" s="151" t="s">
        <v>1910</v>
      </c>
      <c r="R8" s="79">
        <f t="shared" si="11"/>
        <v>0</v>
      </c>
      <c r="S8" s="89">
        <f t="shared" si="12"/>
        <v>0</v>
      </c>
      <c r="T8" s="89">
        <f t="shared" si="13"/>
        <v>0</v>
      </c>
      <c r="U8" s="89">
        <f t="shared" si="14"/>
        <v>0</v>
      </c>
      <c r="V8" s="73"/>
      <c r="W8" s="100" t="str">
        <f t="shared" si="15"/>
        <v>EN TERMINO</v>
      </c>
      <c r="X8" s="100" t="str">
        <f t="shared" si="16"/>
        <v/>
      </c>
      <c r="Y8" s="173" t="s">
        <v>2384</v>
      </c>
      <c r="Z8" s="103" t="str">
        <f t="shared" si="17"/>
        <v>H2AT75</v>
      </c>
      <c r="AA8" s="103">
        <f t="shared" si="18"/>
        <v>2</v>
      </c>
      <c r="AB8" s="103" t="str">
        <f t="shared" si="19"/>
        <v>H2AT75 - 2</v>
      </c>
      <c r="AC8" s="138">
        <f t="shared" si="20"/>
        <v>3</v>
      </c>
      <c r="AD8" s="138">
        <f t="shared" si="21"/>
        <v>3</v>
      </c>
      <c r="AE8" s="138" t="str">
        <f t="shared" si="22"/>
        <v>H2AT75.</v>
      </c>
      <c r="AF8" s="138" t="str">
        <f t="shared" si="23"/>
        <v>H2AT75</v>
      </c>
      <c r="AG8" s="104"/>
      <c r="AH8" s="105"/>
      <c r="AI8" s="106"/>
      <c r="AJ8" s="107"/>
    </row>
    <row r="9" spans="1:42" s="108" customFormat="1" ht="287.25" customHeight="1" x14ac:dyDescent="0.2">
      <c r="A9" s="130"/>
      <c r="B9" s="151">
        <v>8</v>
      </c>
      <c r="C9" s="152"/>
      <c r="D9" s="130" t="s">
        <v>2310</v>
      </c>
      <c r="E9" s="130" t="s">
        <v>2299</v>
      </c>
      <c r="F9" s="153" t="s">
        <v>2352</v>
      </c>
      <c r="G9" s="153" t="s">
        <v>2340</v>
      </c>
      <c r="H9" s="153" t="s">
        <v>2330</v>
      </c>
      <c r="I9" s="153" t="s">
        <v>2331</v>
      </c>
      <c r="J9" s="151" t="s">
        <v>2312</v>
      </c>
      <c r="K9" s="151">
        <v>1</v>
      </c>
      <c r="L9" s="154">
        <v>44084</v>
      </c>
      <c r="M9" s="154">
        <v>44196</v>
      </c>
      <c r="N9" s="78">
        <f t="shared" si="0"/>
        <v>16</v>
      </c>
      <c r="O9" s="130" t="s">
        <v>805</v>
      </c>
      <c r="P9" s="76">
        <v>0</v>
      </c>
      <c r="Q9" s="151" t="s">
        <v>2354</v>
      </c>
      <c r="R9" s="79">
        <f t="shared" si="11"/>
        <v>0</v>
      </c>
      <c r="S9" s="89">
        <f t="shared" si="12"/>
        <v>0</v>
      </c>
      <c r="T9" s="89">
        <f t="shared" si="13"/>
        <v>0</v>
      </c>
      <c r="U9" s="89">
        <f t="shared" si="14"/>
        <v>16</v>
      </c>
      <c r="V9" s="73"/>
      <c r="W9" s="100" t="str">
        <f t="shared" si="15"/>
        <v>VENCIDA</v>
      </c>
      <c r="X9" s="100" t="str">
        <f t="shared" si="16"/>
        <v/>
      </c>
      <c r="Y9" s="173" t="s">
        <v>2384</v>
      </c>
      <c r="Z9" s="103" t="str">
        <f t="shared" si="17"/>
        <v>H2AT75</v>
      </c>
      <c r="AA9" s="103">
        <f t="shared" si="18"/>
        <v>3</v>
      </c>
      <c r="AB9" s="103" t="str">
        <f t="shared" si="19"/>
        <v>H2AT75 - 3</v>
      </c>
      <c r="AC9" s="138">
        <f t="shared" si="20"/>
        <v>1</v>
      </c>
      <c r="AD9" s="138">
        <f t="shared" si="21"/>
        <v>1</v>
      </c>
      <c r="AE9" s="138" t="str">
        <f t="shared" si="22"/>
        <v>H2AT75.</v>
      </c>
      <c r="AF9" s="138" t="str">
        <f t="shared" si="23"/>
        <v>H2AT75</v>
      </c>
      <c r="AG9" s="104"/>
      <c r="AH9" s="105"/>
      <c r="AI9" s="106"/>
      <c r="AJ9" s="107"/>
    </row>
    <row r="10" spans="1:42" s="108" customFormat="1" ht="174.75" customHeight="1" x14ac:dyDescent="0.2">
      <c r="A10" s="130">
        <v>3</v>
      </c>
      <c r="B10" s="151">
        <v>9</v>
      </c>
      <c r="C10" s="152"/>
      <c r="D10" s="130" t="s">
        <v>2310</v>
      </c>
      <c r="E10" s="130" t="s">
        <v>2353</v>
      </c>
      <c r="F10" s="153" t="s">
        <v>2341</v>
      </c>
      <c r="G10" s="153" t="s">
        <v>2319</v>
      </c>
      <c r="H10" s="153" t="s">
        <v>2320</v>
      </c>
      <c r="I10" s="153" t="s">
        <v>2321</v>
      </c>
      <c r="J10" s="153" t="s">
        <v>2342</v>
      </c>
      <c r="K10" s="151">
        <v>1</v>
      </c>
      <c r="L10" s="154">
        <v>44084</v>
      </c>
      <c r="M10" s="154">
        <v>44196</v>
      </c>
      <c r="N10" s="78">
        <f t="shared" si="0"/>
        <v>16</v>
      </c>
      <c r="O10" s="130" t="s">
        <v>805</v>
      </c>
      <c r="P10" s="76">
        <v>0</v>
      </c>
      <c r="Q10" s="129" t="s">
        <v>1910</v>
      </c>
      <c r="R10" s="79">
        <f t="shared" si="11"/>
        <v>0</v>
      </c>
      <c r="S10" s="89">
        <f t="shared" si="12"/>
        <v>0</v>
      </c>
      <c r="T10" s="89">
        <f t="shared" si="13"/>
        <v>0</v>
      </c>
      <c r="U10" s="89">
        <f t="shared" si="14"/>
        <v>16</v>
      </c>
      <c r="V10" s="73"/>
      <c r="W10" s="100" t="str">
        <f t="shared" si="15"/>
        <v>VENCIDA</v>
      </c>
      <c r="X10" s="100" t="str">
        <f t="shared" si="16"/>
        <v>VENCIDO</v>
      </c>
      <c r="Y10" s="173" t="s">
        <v>2384</v>
      </c>
      <c r="Z10" s="103" t="str">
        <f t="shared" si="17"/>
        <v>H3AT75</v>
      </c>
      <c r="AA10" s="103">
        <f t="shared" si="18"/>
        <v>1</v>
      </c>
      <c r="AB10" s="103" t="str">
        <f t="shared" si="19"/>
        <v>H3AT75 - 1</v>
      </c>
      <c r="AC10" s="138">
        <f t="shared" si="20"/>
        <v>1</v>
      </c>
      <c r="AD10" s="138">
        <f t="shared" si="21"/>
        <v>1</v>
      </c>
      <c r="AE10" s="138" t="str">
        <f t="shared" si="22"/>
        <v>H3AT75.</v>
      </c>
      <c r="AF10" s="138" t="str">
        <f t="shared" si="23"/>
        <v>H3AT75</v>
      </c>
      <c r="AG10" s="104"/>
      <c r="AH10" s="105"/>
      <c r="AI10" s="106"/>
      <c r="AJ10" s="107"/>
    </row>
    <row r="11" spans="1:42" s="108" customFormat="1" ht="219" customHeight="1" x14ac:dyDescent="0.2">
      <c r="A11" s="130">
        <v>4</v>
      </c>
      <c r="B11" s="151">
        <v>10</v>
      </c>
      <c r="C11" s="152"/>
      <c r="D11" s="130" t="s">
        <v>2310</v>
      </c>
      <c r="E11" s="130" t="s">
        <v>2299</v>
      </c>
      <c r="F11" s="153" t="s">
        <v>2343</v>
      </c>
      <c r="G11" s="153" t="s">
        <v>2344</v>
      </c>
      <c r="H11" s="153" t="s">
        <v>2345</v>
      </c>
      <c r="I11" s="153" t="s">
        <v>2346</v>
      </c>
      <c r="J11" s="151" t="s">
        <v>2322</v>
      </c>
      <c r="K11" s="155">
        <v>1</v>
      </c>
      <c r="L11" s="156">
        <v>44084</v>
      </c>
      <c r="M11" s="154">
        <v>44196</v>
      </c>
      <c r="N11" s="78">
        <f t="shared" si="0"/>
        <v>16</v>
      </c>
      <c r="O11" s="130" t="s">
        <v>805</v>
      </c>
      <c r="P11" s="76">
        <v>0</v>
      </c>
      <c r="Q11" s="151" t="s">
        <v>2354</v>
      </c>
      <c r="R11" s="79">
        <f t="shared" si="11"/>
        <v>0</v>
      </c>
      <c r="S11" s="89">
        <f t="shared" si="12"/>
        <v>0</v>
      </c>
      <c r="T11" s="89">
        <f t="shared" si="13"/>
        <v>0</v>
      </c>
      <c r="U11" s="89">
        <f t="shared" si="14"/>
        <v>16</v>
      </c>
      <c r="V11" s="73"/>
      <c r="W11" s="100" t="str">
        <f t="shared" si="15"/>
        <v>VENCIDA</v>
      </c>
      <c r="X11" s="100" t="str">
        <f t="shared" si="16"/>
        <v>VENCIDO</v>
      </c>
      <c r="Y11" s="173" t="s">
        <v>2384</v>
      </c>
      <c r="Z11" s="103" t="str">
        <f t="shared" si="17"/>
        <v>H20AT75</v>
      </c>
      <c r="AA11" s="103">
        <f t="shared" si="18"/>
        <v>1</v>
      </c>
      <c r="AB11" s="103" t="str">
        <f t="shared" si="19"/>
        <v>H20AT75 - 1</v>
      </c>
      <c r="AC11" s="138">
        <f t="shared" si="20"/>
        <v>1</v>
      </c>
      <c r="AD11" s="138">
        <f t="shared" si="21"/>
        <v>1</v>
      </c>
      <c r="AE11" s="138" t="str">
        <f t="shared" si="22"/>
        <v>H20AT75.</v>
      </c>
      <c r="AF11" s="138" t="str">
        <f t="shared" si="23"/>
        <v>H20AT75</v>
      </c>
      <c r="AG11" s="104"/>
      <c r="AH11" s="105"/>
      <c r="AI11" s="106"/>
      <c r="AJ11" s="107"/>
    </row>
    <row r="12" spans="1:42" s="108" customFormat="1" ht="186" customHeight="1" x14ac:dyDescent="0.2">
      <c r="A12" s="130">
        <v>5</v>
      </c>
      <c r="B12" s="151">
        <v>11</v>
      </c>
      <c r="C12" s="152"/>
      <c r="D12" s="130" t="s">
        <v>2310</v>
      </c>
      <c r="E12" s="130" t="s">
        <v>2299</v>
      </c>
      <c r="F12" s="153" t="s">
        <v>2347</v>
      </c>
      <c r="G12" s="153" t="s">
        <v>2344</v>
      </c>
      <c r="H12" s="153" t="s">
        <v>2348</v>
      </c>
      <c r="I12" s="153" t="s">
        <v>2349</v>
      </c>
      <c r="J12" s="151" t="s">
        <v>2322</v>
      </c>
      <c r="K12" s="151">
        <v>1</v>
      </c>
      <c r="L12" s="156">
        <v>44084</v>
      </c>
      <c r="M12" s="154">
        <v>44196</v>
      </c>
      <c r="N12" s="78">
        <f t="shared" si="0"/>
        <v>16</v>
      </c>
      <c r="O12" s="130" t="s">
        <v>805</v>
      </c>
      <c r="P12" s="76">
        <v>0</v>
      </c>
      <c r="Q12" s="129" t="s">
        <v>1910</v>
      </c>
      <c r="R12" s="79">
        <f t="shared" si="11"/>
        <v>0</v>
      </c>
      <c r="S12" s="89">
        <f t="shared" si="12"/>
        <v>0</v>
      </c>
      <c r="T12" s="89">
        <f t="shared" si="13"/>
        <v>0</v>
      </c>
      <c r="U12" s="89">
        <f t="shared" si="14"/>
        <v>16</v>
      </c>
      <c r="V12" s="73"/>
      <c r="W12" s="100" t="str">
        <f t="shared" si="15"/>
        <v>VENCIDA</v>
      </c>
      <c r="X12" s="100" t="str">
        <f t="shared" si="16"/>
        <v>VENCIDO</v>
      </c>
      <c r="Y12" s="173" t="s">
        <v>2384</v>
      </c>
      <c r="Z12" s="103" t="str">
        <f t="shared" ref="Z12" si="24">AF12</f>
        <v>H22AT75</v>
      </c>
      <c r="AA12" s="103">
        <f t="shared" si="18"/>
        <v>1</v>
      </c>
      <c r="AB12" s="103" t="str">
        <f t="shared" si="19"/>
        <v>H22AT75 - 1</v>
      </c>
      <c r="AC12" s="138">
        <f t="shared" si="20"/>
        <v>1</v>
      </c>
      <c r="AD12" s="138">
        <f t="shared" si="21"/>
        <v>1</v>
      </c>
      <c r="AE12" s="138" t="str">
        <f t="shared" si="22"/>
        <v>H22AT75.</v>
      </c>
      <c r="AF12" s="138" t="str">
        <f t="shared" si="23"/>
        <v>H22AT75</v>
      </c>
      <c r="AG12" s="104"/>
      <c r="AH12" s="105"/>
      <c r="AI12" s="106"/>
      <c r="AJ12" s="107"/>
    </row>
    <row r="13" spans="1:42" s="18" customFormat="1" ht="220.5" customHeight="1" x14ac:dyDescent="0.2">
      <c r="A13" s="130">
        <v>6</v>
      </c>
      <c r="B13" s="151">
        <v>12</v>
      </c>
      <c r="C13" s="130"/>
      <c r="D13" s="73" t="s">
        <v>1046</v>
      </c>
      <c r="E13" s="146" t="s">
        <v>2299</v>
      </c>
      <c r="F13" s="82" t="s">
        <v>2293</v>
      </c>
      <c r="G13" s="82" t="s">
        <v>2294</v>
      </c>
      <c r="H13" s="85" t="s">
        <v>2295</v>
      </c>
      <c r="I13" s="85" t="s">
        <v>2295</v>
      </c>
      <c r="J13" s="75" t="s">
        <v>2291</v>
      </c>
      <c r="K13" s="76">
        <v>1</v>
      </c>
      <c r="L13" s="77">
        <v>44055</v>
      </c>
      <c r="M13" s="77">
        <v>44104</v>
      </c>
      <c r="N13" s="78">
        <f t="shared" ref="N13:N37" si="25">(+M13-L13)/7</f>
        <v>7</v>
      </c>
      <c r="O13" s="146" t="s">
        <v>805</v>
      </c>
      <c r="P13" s="76">
        <v>0</v>
      </c>
      <c r="Q13" s="129" t="s">
        <v>1910</v>
      </c>
      <c r="R13" s="79">
        <f t="shared" si="11"/>
        <v>0</v>
      </c>
      <c r="S13" s="89">
        <f t="shared" si="12"/>
        <v>0</v>
      </c>
      <c r="T13" s="89">
        <f t="shared" si="13"/>
        <v>0</v>
      </c>
      <c r="U13" s="89">
        <f t="shared" si="14"/>
        <v>7</v>
      </c>
      <c r="V13" s="73"/>
      <c r="W13" s="100" t="str">
        <f t="shared" si="15"/>
        <v>VENCIDA</v>
      </c>
      <c r="X13" s="100" t="str">
        <f t="shared" si="16"/>
        <v>VENCIDO</v>
      </c>
      <c r="Y13" s="103" t="s">
        <v>2298</v>
      </c>
      <c r="Z13" s="103" t="str">
        <f t="shared" ref="Z13" si="26">AF13</f>
        <v>H11AEFC</v>
      </c>
      <c r="AA13" s="103">
        <f t="shared" ref="AA13" si="27">IF(A13&lt;&gt;"",1,AA12+1)</f>
        <v>1</v>
      </c>
      <c r="AB13" s="103" t="str">
        <f t="shared" ref="AB13" si="28">CONCATENATE(Z13," - ",AA13)</f>
        <v>H11AEFC - 1</v>
      </c>
      <c r="AC13" s="138">
        <f t="shared" ref="AC13" si="29">IF(W13="VENCIDA",1,IF(W13="PRÓXIMA A VENCER",2,IF(W13="EN TERMINO",3,IF(W13="CON AVANCE",4,IF(W13="CUMPLIDA",5,)))))</f>
        <v>1</v>
      </c>
      <c r="AD13" s="138">
        <f t="shared" ref="AD13" si="30">IF(AA18=AA13+1,MIN(AC13,AD18),AC13)</f>
        <v>1</v>
      </c>
      <c r="AE13" s="138" t="str">
        <f t="shared" ref="AE13" si="31">IF(A13&lt;&gt;"",MID(F13,1,FIND(" ",F13,1)-1),AE12)</f>
        <v>H11AEFC.</v>
      </c>
      <c r="AF13" s="138" t="str">
        <f t="shared" si="10"/>
        <v>H11AEFC</v>
      </c>
      <c r="AG13" s="62"/>
      <c r="AH13" s="63"/>
      <c r="AI13" s="64"/>
      <c r="AJ13" s="17"/>
    </row>
    <row r="14" spans="1:42" s="18" customFormat="1" ht="219.75" customHeight="1" x14ac:dyDescent="0.2">
      <c r="A14" s="130"/>
      <c r="B14" s="151">
        <v>13</v>
      </c>
      <c r="C14" s="130"/>
      <c r="D14" s="73" t="s">
        <v>1046</v>
      </c>
      <c r="E14" s="146" t="s">
        <v>2299</v>
      </c>
      <c r="F14" s="82" t="s">
        <v>2296</v>
      </c>
      <c r="G14" s="82" t="s">
        <v>2294</v>
      </c>
      <c r="H14" s="75" t="s">
        <v>2297</v>
      </c>
      <c r="I14" s="75" t="s">
        <v>2297</v>
      </c>
      <c r="J14" s="75" t="s">
        <v>2292</v>
      </c>
      <c r="K14" s="76">
        <v>1</v>
      </c>
      <c r="L14" s="77">
        <v>44105</v>
      </c>
      <c r="M14" s="77">
        <v>44165</v>
      </c>
      <c r="N14" s="78">
        <f t="shared" si="25"/>
        <v>8.5714285714285712</v>
      </c>
      <c r="O14" s="146" t="s">
        <v>805</v>
      </c>
      <c r="P14" s="76">
        <v>0</v>
      </c>
      <c r="Q14" s="129" t="s">
        <v>1910</v>
      </c>
      <c r="R14" s="79">
        <f t="shared" si="11"/>
        <v>0</v>
      </c>
      <c r="S14" s="89">
        <f t="shared" si="12"/>
        <v>0</v>
      </c>
      <c r="T14" s="89">
        <f t="shared" si="13"/>
        <v>0</v>
      </c>
      <c r="U14" s="89">
        <f t="shared" si="14"/>
        <v>8.5714285714285712</v>
      </c>
      <c r="V14" s="73"/>
      <c r="W14" s="100" t="str">
        <f t="shared" si="15"/>
        <v>VENCIDA</v>
      </c>
      <c r="X14" s="100" t="str">
        <f t="shared" si="16"/>
        <v/>
      </c>
      <c r="Y14" s="103" t="s">
        <v>2298</v>
      </c>
      <c r="Z14" s="103" t="str">
        <f>AF14</f>
        <v>H11AEFC</v>
      </c>
      <c r="AA14" s="103">
        <f>IF(A14&lt;&gt;"",1,AA13+1)</f>
        <v>2</v>
      </c>
      <c r="AB14" s="103" t="str">
        <f>CONCATENATE(Z14," - ",AA14)</f>
        <v>H11AEFC - 2</v>
      </c>
      <c r="AC14" s="138">
        <f>IF(W14="VENCIDA",1,IF(W14="PRÓXIMA A VENCER",2,IF(W14="EN TERMINO",3,IF(W14="CON AVANCE",4,IF(W14="CUMPLIDA",5,)))))</f>
        <v>1</v>
      </c>
      <c r="AD14" s="138">
        <f>IF(AA15=AA14+1,MIN(AC14,AD15),AC14)</f>
        <v>1</v>
      </c>
      <c r="AE14" s="138" t="str">
        <f>IF(A14&lt;&gt;"",MID(F14,1,FIND(" ",F14,1)-1),AE13)</f>
        <v>H11AEFC.</v>
      </c>
      <c r="AF14" s="138" t="str">
        <f>IFERROR(MID(AE14,1,FIND(".",AE14,1)-1),AE14)</f>
        <v>H11AEFC</v>
      </c>
      <c r="AG14" s="62"/>
      <c r="AH14" s="63"/>
      <c r="AI14" s="64"/>
      <c r="AJ14" s="17"/>
    </row>
    <row r="15" spans="1:42" s="108" customFormat="1" ht="350.1" customHeight="1" x14ac:dyDescent="0.2">
      <c r="A15" s="130">
        <v>7</v>
      </c>
      <c r="B15" s="151">
        <v>14</v>
      </c>
      <c r="C15" s="130"/>
      <c r="D15" s="73" t="s">
        <v>1046</v>
      </c>
      <c r="E15" s="73" t="s">
        <v>2015</v>
      </c>
      <c r="F15" s="82" t="s">
        <v>2022</v>
      </c>
      <c r="G15" s="82" t="s">
        <v>2023</v>
      </c>
      <c r="H15" s="85" t="s">
        <v>2024</v>
      </c>
      <c r="I15" s="85" t="s">
        <v>2025</v>
      </c>
      <c r="J15" s="76" t="s">
        <v>2026</v>
      </c>
      <c r="K15" s="76">
        <v>1</v>
      </c>
      <c r="L15" s="77">
        <v>44056</v>
      </c>
      <c r="M15" s="77">
        <v>44255</v>
      </c>
      <c r="N15" s="78">
        <f t="shared" si="25"/>
        <v>28.428571428571427</v>
      </c>
      <c r="O15" s="76" t="s">
        <v>2020</v>
      </c>
      <c r="P15" s="76">
        <v>0</v>
      </c>
      <c r="Q15" s="129" t="s">
        <v>1910</v>
      </c>
      <c r="R15" s="79">
        <f>IF(P15/K15&gt;1,100,+P15/K15*100)</f>
        <v>0</v>
      </c>
      <c r="S15" s="89">
        <f>+N15*R15/100</f>
        <v>0</v>
      </c>
      <c r="T15" s="89">
        <f>IF(M15&lt;=$AH$1,S15,0)</f>
        <v>0</v>
      </c>
      <c r="U15" s="89">
        <f>IF($AH$1&gt;=M15,N15,0)</f>
        <v>0</v>
      </c>
      <c r="V15" s="73"/>
      <c r="W15" s="100" t="str">
        <f>IF(R15=100,"CUMPLIDA",IF(M15-$AH$1&lt;0,"VENCIDA",IF(M15-$AH$1&lt;=30,"PRÓXIMA A VENCER",IF(R15&gt;0,"CON AVANCE","EN TERMINO"))))</f>
        <v>EN TERMINO</v>
      </c>
      <c r="X15" s="100" t="str">
        <f t="shared" ref="X15" si="32">IF(A15&lt;&gt;"",IF(AD15=1,"VENCIDO",IF(AD15=2,"PRÓXIMO A VENCER",IF(AD15=3,"EN TERMINO",IF(AD15=4,"CON AVANCE",IF(AD15=5,"CUMPLIDO",))))),"")</f>
        <v>EN TERMINO</v>
      </c>
      <c r="Y15" s="103" t="s">
        <v>2126</v>
      </c>
      <c r="Z15" s="103" t="str">
        <f>AF15</f>
        <v>H1AF19</v>
      </c>
      <c r="AA15" s="103">
        <f t="shared" ref="AA15:AA17" si="33">IF(A15&lt;&gt;"",1,AA14+1)</f>
        <v>1</v>
      </c>
      <c r="AB15" s="103" t="str">
        <f>CONCATENATE(Z15," - ",AA15)</f>
        <v>H1AF19 - 1</v>
      </c>
      <c r="AC15" s="138">
        <f t="shared" ref="AC15:AC77" si="34">IF(W15="VENCIDA",1,IF(W15="PRÓXIMA A VENCER",2,IF(W15="EN TERMINO",3,IF(W15="CON AVANCE",4,IF(W15="CUMPLIDA",5,)))))</f>
        <v>3</v>
      </c>
      <c r="AD15" s="138">
        <f t="shared" ref="AD15:AD77" si="35">IF(AA16=AA15+1,MIN(AC15,AD16),AC15)</f>
        <v>3</v>
      </c>
      <c r="AE15" s="138" t="str">
        <f t="shared" ref="AE15:AE17" si="36">IF(A15&lt;&gt;"",MID(F15,1,FIND(" ",F15,1)-1),AE14)</f>
        <v>H1AF19.</v>
      </c>
      <c r="AF15" s="138" t="str">
        <f t="shared" ref="AF15:AF17" si="37">IFERROR(MID(AE15,1,FIND(".",AE15,1)-1),AE15)</f>
        <v>H1AF19</v>
      </c>
      <c r="AG15" s="104"/>
      <c r="AH15" s="105"/>
      <c r="AI15" s="106"/>
      <c r="AJ15" s="107"/>
    </row>
    <row r="16" spans="1:42" s="108" customFormat="1" ht="350.1" customHeight="1" x14ac:dyDescent="0.2">
      <c r="A16" s="130">
        <v>8</v>
      </c>
      <c r="B16" s="151">
        <v>15</v>
      </c>
      <c r="C16" s="130"/>
      <c r="D16" s="73" t="s">
        <v>1045</v>
      </c>
      <c r="E16" s="73" t="s">
        <v>2027</v>
      </c>
      <c r="F16" s="80" t="s">
        <v>2028</v>
      </c>
      <c r="G16" s="80" t="s">
        <v>2029</v>
      </c>
      <c r="H16" s="75" t="s">
        <v>2145</v>
      </c>
      <c r="I16" s="75" t="s">
        <v>2030</v>
      </c>
      <c r="J16" s="76" t="s">
        <v>2031</v>
      </c>
      <c r="K16" s="76">
        <v>6</v>
      </c>
      <c r="L16" s="77">
        <v>44056</v>
      </c>
      <c r="M16" s="77">
        <v>44226</v>
      </c>
      <c r="N16" s="78">
        <f t="shared" si="25"/>
        <v>24.285714285714285</v>
      </c>
      <c r="O16" s="76" t="s">
        <v>2104</v>
      </c>
      <c r="P16" s="76">
        <v>4</v>
      </c>
      <c r="Q16" s="129" t="s">
        <v>1910</v>
      </c>
      <c r="R16" s="79">
        <f t="shared" ref="R16:R74" si="38">IF(P16/K16&gt;1,100,+P16/K16*100)</f>
        <v>66.666666666666657</v>
      </c>
      <c r="S16" s="89">
        <f t="shared" ref="S16:S74" si="39">+N16*R16/100</f>
        <v>16.19047619047619</v>
      </c>
      <c r="T16" s="89">
        <f t="shared" ref="T16:T74" si="40">IF(M16&lt;=$AH$1,S16,0)</f>
        <v>0</v>
      </c>
      <c r="U16" s="89">
        <f t="shared" ref="U16:U74" si="41">IF($AH$1&gt;=M16,N16,0)</f>
        <v>0</v>
      </c>
      <c r="V16" s="73"/>
      <c r="W16" s="100" t="str">
        <f t="shared" ref="W16:W75" si="42">IF(R16=100,"CUMPLIDA",IF(M16-$AH$1&lt;0,"VENCIDA",IF(M16-$AH$1&lt;=30,"PRÓXIMA A VENCER",IF(R16&gt;0,"CON AVANCE","EN TERMINO"))))</f>
        <v>PRÓXIMA A VENCER</v>
      </c>
      <c r="X16" s="100" t="str">
        <f t="shared" ref="X16:X74" si="43">IF(A16&lt;&gt;"",IF(AD16=1,"VENCIDO",IF(AD16=2,"PRÓXIMO A VENCER",IF(AD16=3,"EN TERMINO",IF(AD16=4,"CON AVANCE",IF(AD16=5,"CUMPLIDO",))))),"")</f>
        <v>PRÓXIMO A VENCER</v>
      </c>
      <c r="Y16" s="103" t="s">
        <v>2126</v>
      </c>
      <c r="Z16" s="103" t="str">
        <f t="shared" ref="Z16:Z75" si="44">AF16</f>
        <v>H2AF19</v>
      </c>
      <c r="AA16" s="103">
        <f t="shared" si="33"/>
        <v>1</v>
      </c>
      <c r="AB16" s="103" t="str">
        <f t="shared" ref="AB16:AB75" si="45">CONCATENATE(Z16," - ",AA16)</f>
        <v>H2AF19 - 1</v>
      </c>
      <c r="AC16" s="138">
        <f t="shared" si="34"/>
        <v>2</v>
      </c>
      <c r="AD16" s="138">
        <f t="shared" si="35"/>
        <v>2</v>
      </c>
      <c r="AE16" s="138" t="str">
        <f t="shared" si="36"/>
        <v>H2AF19.</v>
      </c>
      <c r="AF16" s="138" t="str">
        <f t="shared" si="37"/>
        <v>H2AF19</v>
      </c>
      <c r="AG16" s="104"/>
      <c r="AH16" s="105"/>
      <c r="AI16" s="106"/>
      <c r="AJ16" s="107"/>
    </row>
    <row r="17" spans="1:36" s="108" customFormat="1" ht="350.1" customHeight="1" x14ac:dyDescent="0.2">
      <c r="A17" s="130">
        <v>9</v>
      </c>
      <c r="B17" s="151">
        <v>16</v>
      </c>
      <c r="C17" s="130"/>
      <c r="D17" s="73" t="s">
        <v>2032</v>
      </c>
      <c r="E17" s="73" t="s">
        <v>2033</v>
      </c>
      <c r="F17" s="80" t="s">
        <v>2034</v>
      </c>
      <c r="G17" s="80" t="s">
        <v>2035</v>
      </c>
      <c r="H17" s="75" t="s">
        <v>2036</v>
      </c>
      <c r="I17" s="75" t="s">
        <v>2037</v>
      </c>
      <c r="J17" s="76" t="s">
        <v>2038</v>
      </c>
      <c r="K17" s="76">
        <v>1</v>
      </c>
      <c r="L17" s="77">
        <v>44056</v>
      </c>
      <c r="M17" s="77">
        <v>44196</v>
      </c>
      <c r="N17" s="78">
        <f t="shared" si="25"/>
        <v>20</v>
      </c>
      <c r="O17" s="76" t="s">
        <v>2020</v>
      </c>
      <c r="P17" s="76">
        <v>0</v>
      </c>
      <c r="Q17" s="129" t="s">
        <v>1910</v>
      </c>
      <c r="R17" s="79">
        <f t="shared" si="38"/>
        <v>0</v>
      </c>
      <c r="S17" s="89">
        <f t="shared" si="39"/>
        <v>0</v>
      </c>
      <c r="T17" s="89">
        <f t="shared" si="40"/>
        <v>0</v>
      </c>
      <c r="U17" s="89">
        <f t="shared" si="41"/>
        <v>20</v>
      </c>
      <c r="V17" s="73"/>
      <c r="W17" s="100" t="str">
        <f t="shared" si="42"/>
        <v>VENCIDA</v>
      </c>
      <c r="X17" s="100" t="str">
        <f t="shared" si="43"/>
        <v>VENCIDO</v>
      </c>
      <c r="Y17" s="103" t="s">
        <v>2126</v>
      </c>
      <c r="Z17" s="103" t="str">
        <f t="shared" si="44"/>
        <v>H3AF19</v>
      </c>
      <c r="AA17" s="103">
        <f t="shared" si="33"/>
        <v>1</v>
      </c>
      <c r="AB17" s="103" t="str">
        <f t="shared" si="45"/>
        <v>H3AF19 - 1</v>
      </c>
      <c r="AC17" s="138">
        <f t="shared" si="34"/>
        <v>1</v>
      </c>
      <c r="AD17" s="138">
        <f t="shared" si="35"/>
        <v>1</v>
      </c>
      <c r="AE17" s="138" t="str">
        <f t="shared" si="36"/>
        <v>H3AF19.</v>
      </c>
      <c r="AF17" s="138" t="str">
        <f t="shared" si="37"/>
        <v>H3AF19</v>
      </c>
      <c r="AG17" s="104"/>
      <c r="AH17" s="105"/>
      <c r="AI17" s="106"/>
      <c r="AJ17" s="107"/>
    </row>
    <row r="18" spans="1:36" s="108" customFormat="1" ht="350.1" customHeight="1" x14ac:dyDescent="0.2">
      <c r="A18" s="130">
        <v>10</v>
      </c>
      <c r="B18" s="151">
        <v>17</v>
      </c>
      <c r="C18" s="130"/>
      <c r="D18" s="73" t="s">
        <v>2032</v>
      </c>
      <c r="E18" s="73" t="s">
        <v>2033</v>
      </c>
      <c r="F18" s="80" t="s">
        <v>2039</v>
      </c>
      <c r="G18" s="80" t="s">
        <v>2040</v>
      </c>
      <c r="H18" s="75" t="s">
        <v>2041</v>
      </c>
      <c r="I18" s="75" t="s">
        <v>2042</v>
      </c>
      <c r="J18" s="76" t="s">
        <v>2043</v>
      </c>
      <c r="K18" s="76">
        <v>1</v>
      </c>
      <c r="L18" s="77">
        <v>44056</v>
      </c>
      <c r="M18" s="77">
        <v>44165</v>
      </c>
      <c r="N18" s="78">
        <f t="shared" si="25"/>
        <v>15.571428571428571</v>
      </c>
      <c r="O18" s="76" t="s">
        <v>2020</v>
      </c>
      <c r="P18" s="76">
        <v>0</v>
      </c>
      <c r="Q18" s="129" t="s">
        <v>1910</v>
      </c>
      <c r="R18" s="79">
        <f t="shared" si="38"/>
        <v>0</v>
      </c>
      <c r="S18" s="89">
        <f t="shared" si="39"/>
        <v>0</v>
      </c>
      <c r="T18" s="89">
        <f t="shared" si="40"/>
        <v>0</v>
      </c>
      <c r="U18" s="89">
        <f t="shared" si="41"/>
        <v>15.571428571428571</v>
      </c>
      <c r="V18" s="73"/>
      <c r="W18" s="100" t="str">
        <f t="shared" si="42"/>
        <v>VENCIDA</v>
      </c>
      <c r="X18" s="100" t="str">
        <f t="shared" si="43"/>
        <v>VENCIDO</v>
      </c>
      <c r="Y18" s="103" t="s">
        <v>2126</v>
      </c>
      <c r="Z18" s="103" t="str">
        <f t="shared" si="44"/>
        <v>H4AF19</v>
      </c>
      <c r="AA18" s="103">
        <f t="shared" ref="AA18:AA74" si="46">IF(A18&lt;&gt;"",1,AA17+1)</f>
        <v>1</v>
      </c>
      <c r="AB18" s="103" t="str">
        <f t="shared" si="45"/>
        <v>H4AF19 - 1</v>
      </c>
      <c r="AC18" s="138">
        <f t="shared" si="34"/>
        <v>1</v>
      </c>
      <c r="AD18" s="138">
        <f t="shared" si="35"/>
        <v>1</v>
      </c>
      <c r="AE18" s="138" t="str">
        <f t="shared" ref="AE18:AE77" si="47">IF(A18&lt;&gt;"",MID(F18,1,FIND(" ",F18,1)-1),AE17)</f>
        <v>H4AF19.</v>
      </c>
      <c r="AF18" s="138" t="str">
        <f t="shared" ref="AF18:AF77" si="48">IFERROR(MID(AE18,1,FIND(".",AE18,1)-1),AE18)</f>
        <v>H4AF19</v>
      </c>
      <c r="AG18" s="104"/>
      <c r="AH18" s="105"/>
      <c r="AI18" s="106"/>
      <c r="AJ18" s="107"/>
    </row>
    <row r="19" spans="1:36" s="108" customFormat="1" ht="350.1" customHeight="1" x14ac:dyDescent="0.2">
      <c r="A19" s="130">
        <v>11</v>
      </c>
      <c r="B19" s="151">
        <v>18</v>
      </c>
      <c r="C19" s="130"/>
      <c r="D19" s="73" t="s">
        <v>2044</v>
      </c>
      <c r="E19" s="73" t="s">
        <v>2015</v>
      </c>
      <c r="F19" s="80" t="s">
        <v>2045</v>
      </c>
      <c r="G19" s="80" t="s">
        <v>2046</v>
      </c>
      <c r="H19" s="75" t="s">
        <v>2047</v>
      </c>
      <c r="I19" s="75" t="s">
        <v>2048</v>
      </c>
      <c r="J19" s="76" t="s">
        <v>2005</v>
      </c>
      <c r="K19" s="76">
        <v>1</v>
      </c>
      <c r="L19" s="77">
        <v>44056</v>
      </c>
      <c r="M19" s="77">
        <v>44165</v>
      </c>
      <c r="N19" s="78">
        <f t="shared" si="25"/>
        <v>15.571428571428571</v>
      </c>
      <c r="O19" s="76" t="s">
        <v>2020</v>
      </c>
      <c r="P19" s="76">
        <v>0</v>
      </c>
      <c r="Q19" s="129" t="s">
        <v>1910</v>
      </c>
      <c r="R19" s="79">
        <f t="shared" si="38"/>
        <v>0</v>
      </c>
      <c r="S19" s="89">
        <f t="shared" si="39"/>
        <v>0</v>
      </c>
      <c r="T19" s="89">
        <f t="shared" si="40"/>
        <v>0</v>
      </c>
      <c r="U19" s="89">
        <f t="shared" si="41"/>
        <v>15.571428571428571</v>
      </c>
      <c r="V19" s="73"/>
      <c r="W19" s="100" t="str">
        <f t="shared" si="42"/>
        <v>VENCIDA</v>
      </c>
      <c r="X19" s="100" t="str">
        <f t="shared" si="43"/>
        <v>VENCIDO</v>
      </c>
      <c r="Y19" s="103" t="s">
        <v>2126</v>
      </c>
      <c r="Z19" s="103" t="str">
        <f t="shared" si="44"/>
        <v>H5AF19</v>
      </c>
      <c r="AA19" s="103">
        <f t="shared" si="46"/>
        <v>1</v>
      </c>
      <c r="AB19" s="103" t="str">
        <f t="shared" si="45"/>
        <v>H5AF19 - 1</v>
      </c>
      <c r="AC19" s="138">
        <f t="shared" si="34"/>
        <v>1</v>
      </c>
      <c r="AD19" s="138">
        <f t="shared" si="35"/>
        <v>1</v>
      </c>
      <c r="AE19" s="138" t="str">
        <f t="shared" si="47"/>
        <v>H5AF19.</v>
      </c>
      <c r="AF19" s="138" t="str">
        <f t="shared" si="48"/>
        <v>H5AF19</v>
      </c>
      <c r="AG19" s="104"/>
      <c r="AH19" s="105"/>
      <c r="AI19" s="106"/>
      <c r="AJ19" s="107"/>
    </row>
    <row r="20" spans="1:36" s="108" customFormat="1" ht="350.1" customHeight="1" x14ac:dyDescent="0.2">
      <c r="A20" s="130">
        <v>12</v>
      </c>
      <c r="B20" s="151">
        <v>19</v>
      </c>
      <c r="C20" s="130"/>
      <c r="D20" s="73" t="s">
        <v>2044</v>
      </c>
      <c r="E20" s="73" t="s">
        <v>2015</v>
      </c>
      <c r="F20" s="82" t="s">
        <v>2049</v>
      </c>
      <c r="G20" s="82" t="s">
        <v>2050</v>
      </c>
      <c r="H20" s="75" t="s">
        <v>2047</v>
      </c>
      <c r="I20" s="75" t="s">
        <v>2048</v>
      </c>
      <c r="J20" s="76" t="s">
        <v>2005</v>
      </c>
      <c r="K20" s="76">
        <v>1</v>
      </c>
      <c r="L20" s="77">
        <v>44056</v>
      </c>
      <c r="M20" s="77">
        <v>44165</v>
      </c>
      <c r="N20" s="78">
        <f t="shared" si="25"/>
        <v>15.571428571428571</v>
      </c>
      <c r="O20" s="76" t="s">
        <v>2020</v>
      </c>
      <c r="P20" s="76">
        <v>0</v>
      </c>
      <c r="Q20" s="129" t="s">
        <v>1910</v>
      </c>
      <c r="R20" s="79">
        <f t="shared" si="38"/>
        <v>0</v>
      </c>
      <c r="S20" s="89">
        <f t="shared" si="39"/>
        <v>0</v>
      </c>
      <c r="T20" s="89">
        <f t="shared" si="40"/>
        <v>0</v>
      </c>
      <c r="U20" s="89">
        <f t="shared" si="41"/>
        <v>15.571428571428571</v>
      </c>
      <c r="V20" s="73"/>
      <c r="W20" s="100" t="str">
        <f t="shared" si="42"/>
        <v>VENCIDA</v>
      </c>
      <c r="X20" s="100" t="str">
        <f t="shared" si="43"/>
        <v>VENCIDO</v>
      </c>
      <c r="Y20" s="103" t="s">
        <v>2126</v>
      </c>
      <c r="Z20" s="103" t="str">
        <f t="shared" si="44"/>
        <v>H6AF19</v>
      </c>
      <c r="AA20" s="103">
        <f t="shared" si="46"/>
        <v>1</v>
      </c>
      <c r="AB20" s="103" t="str">
        <f t="shared" si="45"/>
        <v>H6AF19 - 1</v>
      </c>
      <c r="AC20" s="138">
        <f t="shared" si="34"/>
        <v>1</v>
      </c>
      <c r="AD20" s="138">
        <f t="shared" si="35"/>
        <v>1</v>
      </c>
      <c r="AE20" s="138" t="str">
        <f t="shared" si="47"/>
        <v>H6AF19.</v>
      </c>
      <c r="AF20" s="138" t="str">
        <f t="shared" si="48"/>
        <v>H6AF19</v>
      </c>
      <c r="AG20" s="104"/>
      <c r="AH20" s="105"/>
      <c r="AI20" s="106"/>
      <c r="AJ20" s="107"/>
    </row>
    <row r="21" spans="1:36" s="108" customFormat="1" ht="350.1" customHeight="1" x14ac:dyDescent="0.2">
      <c r="A21" s="130">
        <v>13</v>
      </c>
      <c r="B21" s="151">
        <v>20</v>
      </c>
      <c r="C21" s="130"/>
      <c r="D21" s="73" t="s">
        <v>2044</v>
      </c>
      <c r="E21" s="76" t="s">
        <v>2015</v>
      </c>
      <c r="F21" s="82" t="s">
        <v>2101</v>
      </c>
      <c r="G21" s="82" t="s">
        <v>2051</v>
      </c>
      <c r="H21" s="75" t="s">
        <v>2052</v>
      </c>
      <c r="I21" s="75" t="s">
        <v>2053</v>
      </c>
      <c r="J21" s="76" t="s">
        <v>2054</v>
      </c>
      <c r="K21" s="76">
        <v>2</v>
      </c>
      <c r="L21" s="77">
        <v>44056</v>
      </c>
      <c r="M21" s="77">
        <v>44135</v>
      </c>
      <c r="N21" s="78">
        <f t="shared" si="25"/>
        <v>11.285714285714286</v>
      </c>
      <c r="O21" s="76" t="s">
        <v>2140</v>
      </c>
      <c r="P21" s="76">
        <v>0</v>
      </c>
      <c r="Q21" s="129" t="s">
        <v>1910</v>
      </c>
      <c r="R21" s="79">
        <f t="shared" si="38"/>
        <v>0</v>
      </c>
      <c r="S21" s="89">
        <f t="shared" si="39"/>
        <v>0</v>
      </c>
      <c r="T21" s="89">
        <f t="shared" si="40"/>
        <v>0</v>
      </c>
      <c r="U21" s="89">
        <f t="shared" si="41"/>
        <v>11.285714285714286</v>
      </c>
      <c r="V21" s="73"/>
      <c r="W21" s="100" t="str">
        <f t="shared" si="42"/>
        <v>VENCIDA</v>
      </c>
      <c r="X21" s="100" t="str">
        <f t="shared" si="43"/>
        <v>VENCIDO</v>
      </c>
      <c r="Y21" s="103" t="s">
        <v>2126</v>
      </c>
      <c r="Z21" s="103" t="str">
        <f t="shared" si="44"/>
        <v>H7AF19</v>
      </c>
      <c r="AA21" s="103">
        <f t="shared" si="46"/>
        <v>1</v>
      </c>
      <c r="AB21" s="103" t="str">
        <f t="shared" si="45"/>
        <v>H7AF19 - 1</v>
      </c>
      <c r="AC21" s="138">
        <f t="shared" si="34"/>
        <v>1</v>
      </c>
      <c r="AD21" s="138">
        <f t="shared" si="35"/>
        <v>1</v>
      </c>
      <c r="AE21" s="138" t="str">
        <f t="shared" si="47"/>
        <v>H7AF19.</v>
      </c>
      <c r="AF21" s="138" t="str">
        <f t="shared" si="48"/>
        <v>H7AF19</v>
      </c>
      <c r="AG21" s="104"/>
      <c r="AH21" s="105"/>
      <c r="AI21" s="106"/>
      <c r="AJ21" s="107"/>
    </row>
    <row r="22" spans="1:36" s="108" customFormat="1" ht="350.1" customHeight="1" x14ac:dyDescent="0.2">
      <c r="A22" s="130">
        <v>14</v>
      </c>
      <c r="B22" s="151">
        <v>21</v>
      </c>
      <c r="C22" s="130"/>
      <c r="D22" s="73" t="s">
        <v>1046</v>
      </c>
      <c r="E22" s="76" t="s">
        <v>2015</v>
      </c>
      <c r="F22" s="82" t="s">
        <v>2055</v>
      </c>
      <c r="G22" s="82" t="s">
        <v>2056</v>
      </c>
      <c r="H22" s="75" t="s">
        <v>2018</v>
      </c>
      <c r="I22" s="75" t="s">
        <v>2019</v>
      </c>
      <c r="J22" s="76" t="s">
        <v>2005</v>
      </c>
      <c r="K22" s="76">
        <v>1</v>
      </c>
      <c r="L22" s="77">
        <v>44056</v>
      </c>
      <c r="M22" s="77">
        <v>44135</v>
      </c>
      <c r="N22" s="78">
        <f t="shared" si="25"/>
        <v>11.285714285714286</v>
      </c>
      <c r="O22" s="76" t="s">
        <v>2020</v>
      </c>
      <c r="P22" s="76">
        <v>1</v>
      </c>
      <c r="Q22" s="131" t="s">
        <v>2379</v>
      </c>
      <c r="R22" s="79">
        <f t="shared" si="38"/>
        <v>100</v>
      </c>
      <c r="S22" s="89">
        <f t="shared" si="39"/>
        <v>11.285714285714286</v>
      </c>
      <c r="T22" s="89">
        <f t="shared" si="40"/>
        <v>11.285714285714286</v>
      </c>
      <c r="U22" s="89">
        <f t="shared" si="41"/>
        <v>11.285714285714286</v>
      </c>
      <c r="V22" s="73"/>
      <c r="W22" s="100" t="str">
        <f t="shared" si="42"/>
        <v>CUMPLIDA</v>
      </c>
      <c r="X22" s="100" t="str">
        <f t="shared" si="43"/>
        <v>CUMPLIDO</v>
      </c>
      <c r="Y22" s="103" t="s">
        <v>2126</v>
      </c>
      <c r="Z22" s="103" t="str">
        <f t="shared" si="44"/>
        <v>H8AF19</v>
      </c>
      <c r="AA22" s="103">
        <f t="shared" si="46"/>
        <v>1</v>
      </c>
      <c r="AB22" s="103" t="str">
        <f t="shared" si="45"/>
        <v>H8AF19 - 1</v>
      </c>
      <c r="AC22" s="138">
        <f t="shared" si="34"/>
        <v>5</v>
      </c>
      <c r="AD22" s="138">
        <f t="shared" si="35"/>
        <v>5</v>
      </c>
      <c r="AE22" s="138" t="str">
        <f t="shared" si="47"/>
        <v>H8AF19.</v>
      </c>
      <c r="AF22" s="138" t="str">
        <f t="shared" si="48"/>
        <v>H8AF19</v>
      </c>
      <c r="AG22" s="104"/>
      <c r="AH22" s="105"/>
      <c r="AI22" s="106"/>
      <c r="AJ22" s="107"/>
    </row>
    <row r="23" spans="1:36" s="108" customFormat="1" ht="350.1" customHeight="1" x14ac:dyDescent="0.2">
      <c r="A23" s="130">
        <v>15</v>
      </c>
      <c r="B23" s="151">
        <v>22</v>
      </c>
      <c r="C23" s="130"/>
      <c r="D23" s="73" t="s">
        <v>1046</v>
      </c>
      <c r="E23" s="76" t="s">
        <v>2033</v>
      </c>
      <c r="F23" s="82" t="s">
        <v>2057</v>
      </c>
      <c r="G23" s="82" t="s">
        <v>2058</v>
      </c>
      <c r="H23" s="75" t="s">
        <v>2059</v>
      </c>
      <c r="I23" s="75" t="s">
        <v>2030</v>
      </c>
      <c r="J23" s="76" t="s">
        <v>2031</v>
      </c>
      <c r="K23" s="76">
        <v>6</v>
      </c>
      <c r="L23" s="77">
        <v>44056</v>
      </c>
      <c r="M23" s="77">
        <v>44226</v>
      </c>
      <c r="N23" s="78">
        <f t="shared" si="25"/>
        <v>24.285714285714285</v>
      </c>
      <c r="O23" s="76" t="s">
        <v>2105</v>
      </c>
      <c r="P23" s="76">
        <v>4</v>
      </c>
      <c r="Q23" s="129" t="s">
        <v>1910</v>
      </c>
      <c r="R23" s="79">
        <f t="shared" si="38"/>
        <v>66.666666666666657</v>
      </c>
      <c r="S23" s="89">
        <f t="shared" si="39"/>
        <v>16.19047619047619</v>
      </c>
      <c r="T23" s="89">
        <f t="shared" si="40"/>
        <v>0</v>
      </c>
      <c r="U23" s="89">
        <f t="shared" si="41"/>
        <v>0</v>
      </c>
      <c r="V23" s="73"/>
      <c r="W23" s="100" t="str">
        <f t="shared" si="42"/>
        <v>PRÓXIMA A VENCER</v>
      </c>
      <c r="X23" s="100" t="str">
        <f t="shared" si="43"/>
        <v>PRÓXIMO A VENCER</v>
      </c>
      <c r="Y23" s="103" t="s">
        <v>2126</v>
      </c>
      <c r="Z23" s="103" t="str">
        <f t="shared" si="44"/>
        <v>H9AF19</v>
      </c>
      <c r="AA23" s="103">
        <f t="shared" si="46"/>
        <v>1</v>
      </c>
      <c r="AB23" s="103" t="str">
        <f t="shared" si="45"/>
        <v>H9AF19 - 1</v>
      </c>
      <c r="AC23" s="138">
        <f t="shared" si="34"/>
        <v>2</v>
      </c>
      <c r="AD23" s="138">
        <f t="shared" si="35"/>
        <v>2</v>
      </c>
      <c r="AE23" s="138" t="str">
        <f t="shared" si="47"/>
        <v>H9AF19.</v>
      </c>
      <c r="AF23" s="138" t="str">
        <f t="shared" si="48"/>
        <v>H9AF19</v>
      </c>
      <c r="AG23" s="104"/>
      <c r="AH23" s="105"/>
      <c r="AI23" s="106"/>
      <c r="AJ23" s="107"/>
    </row>
    <row r="24" spans="1:36" s="108" customFormat="1" ht="350.1" customHeight="1" x14ac:dyDescent="0.2">
      <c r="A24" s="130">
        <v>16</v>
      </c>
      <c r="B24" s="151">
        <v>23</v>
      </c>
      <c r="C24" s="130"/>
      <c r="D24" s="73" t="s">
        <v>1046</v>
      </c>
      <c r="E24" s="76" t="s">
        <v>2015</v>
      </c>
      <c r="F24" s="82" t="s">
        <v>2060</v>
      </c>
      <c r="G24" s="82" t="s">
        <v>2061</v>
      </c>
      <c r="H24" s="75" t="s">
        <v>2129</v>
      </c>
      <c r="I24" s="75" t="s">
        <v>2130</v>
      </c>
      <c r="J24" s="76" t="s">
        <v>2131</v>
      </c>
      <c r="K24" s="76">
        <v>1</v>
      </c>
      <c r="L24" s="77">
        <v>44056</v>
      </c>
      <c r="M24" s="77">
        <v>44135</v>
      </c>
      <c r="N24" s="78">
        <f t="shared" si="25"/>
        <v>11.285714285714286</v>
      </c>
      <c r="O24" s="76" t="s">
        <v>2106</v>
      </c>
      <c r="P24" s="76">
        <v>0</v>
      </c>
      <c r="Q24" s="129" t="s">
        <v>1910</v>
      </c>
      <c r="R24" s="79">
        <f t="shared" si="38"/>
        <v>0</v>
      </c>
      <c r="S24" s="89">
        <f t="shared" si="39"/>
        <v>0</v>
      </c>
      <c r="T24" s="89">
        <f t="shared" si="40"/>
        <v>0</v>
      </c>
      <c r="U24" s="89">
        <f t="shared" si="41"/>
        <v>11.285714285714286</v>
      </c>
      <c r="V24" s="73"/>
      <c r="W24" s="100" t="str">
        <f t="shared" si="42"/>
        <v>VENCIDA</v>
      </c>
      <c r="X24" s="100" t="str">
        <f t="shared" si="43"/>
        <v>VENCIDO</v>
      </c>
      <c r="Y24" s="103" t="s">
        <v>2126</v>
      </c>
      <c r="Z24" s="103" t="str">
        <f t="shared" si="44"/>
        <v>H10AF19</v>
      </c>
      <c r="AA24" s="103">
        <f t="shared" si="46"/>
        <v>1</v>
      </c>
      <c r="AB24" s="103" t="str">
        <f t="shared" si="45"/>
        <v>H10AF19 - 1</v>
      </c>
      <c r="AC24" s="138">
        <f t="shared" si="34"/>
        <v>1</v>
      </c>
      <c r="AD24" s="138">
        <f t="shared" si="35"/>
        <v>1</v>
      </c>
      <c r="AE24" s="138" t="str">
        <f t="shared" si="47"/>
        <v>H10AF19.</v>
      </c>
      <c r="AF24" s="138" t="str">
        <f t="shared" si="48"/>
        <v>H10AF19</v>
      </c>
      <c r="AG24" s="104"/>
      <c r="AH24" s="105"/>
      <c r="AI24" s="106"/>
      <c r="AJ24" s="107"/>
    </row>
    <row r="25" spans="1:36" s="108" customFormat="1" ht="350.1" customHeight="1" x14ac:dyDescent="0.2">
      <c r="A25" s="130">
        <v>17</v>
      </c>
      <c r="B25" s="151">
        <v>24</v>
      </c>
      <c r="C25" s="130"/>
      <c r="D25" s="73" t="s">
        <v>1046</v>
      </c>
      <c r="E25" s="76" t="s">
        <v>2015</v>
      </c>
      <c r="F25" s="82" t="s">
        <v>2062</v>
      </c>
      <c r="G25" s="82" t="s">
        <v>2063</v>
      </c>
      <c r="H25" s="75" t="s">
        <v>2129</v>
      </c>
      <c r="I25" s="75" t="s">
        <v>2130</v>
      </c>
      <c r="J25" s="76" t="s">
        <v>2131</v>
      </c>
      <c r="K25" s="76">
        <v>1</v>
      </c>
      <c r="L25" s="77">
        <v>44056</v>
      </c>
      <c r="M25" s="77">
        <v>44135</v>
      </c>
      <c r="N25" s="78">
        <f t="shared" si="25"/>
        <v>11.285714285714286</v>
      </c>
      <c r="O25" s="76" t="s">
        <v>2106</v>
      </c>
      <c r="P25" s="76">
        <v>0</v>
      </c>
      <c r="Q25" s="129" t="s">
        <v>1910</v>
      </c>
      <c r="R25" s="79">
        <f t="shared" si="38"/>
        <v>0</v>
      </c>
      <c r="S25" s="89">
        <f t="shared" si="39"/>
        <v>0</v>
      </c>
      <c r="T25" s="89">
        <f t="shared" si="40"/>
        <v>0</v>
      </c>
      <c r="U25" s="89">
        <f t="shared" si="41"/>
        <v>11.285714285714286</v>
      </c>
      <c r="V25" s="73"/>
      <c r="W25" s="100" t="str">
        <f t="shared" si="42"/>
        <v>VENCIDA</v>
      </c>
      <c r="X25" s="100" t="str">
        <f t="shared" si="43"/>
        <v>VENCIDO</v>
      </c>
      <c r="Y25" s="103" t="s">
        <v>2126</v>
      </c>
      <c r="Z25" s="103" t="str">
        <f t="shared" si="44"/>
        <v>H11AF19</v>
      </c>
      <c r="AA25" s="103">
        <f t="shared" si="46"/>
        <v>1</v>
      </c>
      <c r="AB25" s="103" t="str">
        <f t="shared" si="45"/>
        <v>H11AF19 - 1</v>
      </c>
      <c r="AC25" s="138">
        <f t="shared" si="34"/>
        <v>1</v>
      </c>
      <c r="AD25" s="138">
        <f t="shared" si="35"/>
        <v>1</v>
      </c>
      <c r="AE25" s="138" t="str">
        <f t="shared" si="47"/>
        <v>H11AF19.</v>
      </c>
      <c r="AF25" s="138" t="str">
        <f t="shared" si="48"/>
        <v>H11AF19</v>
      </c>
      <c r="AG25" s="104"/>
      <c r="AH25" s="105"/>
      <c r="AI25" s="106"/>
      <c r="AJ25" s="107"/>
    </row>
    <row r="26" spans="1:36" s="108" customFormat="1" ht="350.1" customHeight="1" x14ac:dyDescent="0.2">
      <c r="A26" s="130">
        <v>18</v>
      </c>
      <c r="B26" s="151">
        <v>25</v>
      </c>
      <c r="C26" s="130"/>
      <c r="D26" s="73" t="s">
        <v>1046</v>
      </c>
      <c r="E26" s="76" t="s">
        <v>2033</v>
      </c>
      <c r="F26" s="82" t="s">
        <v>2064</v>
      </c>
      <c r="G26" s="82" t="s">
        <v>2065</v>
      </c>
      <c r="H26" s="85" t="s">
        <v>2066</v>
      </c>
      <c r="I26" s="85" t="s">
        <v>2067</v>
      </c>
      <c r="J26" s="76" t="s">
        <v>2068</v>
      </c>
      <c r="K26" s="76">
        <v>1</v>
      </c>
      <c r="L26" s="77">
        <v>44056</v>
      </c>
      <c r="M26" s="77">
        <v>44165</v>
      </c>
      <c r="N26" s="78">
        <f t="shared" si="25"/>
        <v>15.571428571428571</v>
      </c>
      <c r="O26" s="76" t="s">
        <v>2140</v>
      </c>
      <c r="P26" s="76">
        <v>0</v>
      </c>
      <c r="Q26" s="129" t="s">
        <v>1910</v>
      </c>
      <c r="R26" s="79">
        <f t="shared" si="38"/>
        <v>0</v>
      </c>
      <c r="S26" s="89">
        <f t="shared" si="39"/>
        <v>0</v>
      </c>
      <c r="T26" s="89">
        <f t="shared" si="40"/>
        <v>0</v>
      </c>
      <c r="U26" s="89">
        <f t="shared" si="41"/>
        <v>15.571428571428571</v>
      </c>
      <c r="V26" s="73"/>
      <c r="W26" s="100" t="str">
        <f t="shared" si="42"/>
        <v>VENCIDA</v>
      </c>
      <c r="X26" s="100" t="str">
        <f t="shared" si="43"/>
        <v>VENCIDO</v>
      </c>
      <c r="Y26" s="103" t="s">
        <v>2126</v>
      </c>
      <c r="Z26" s="103" t="str">
        <f t="shared" si="44"/>
        <v>H12AF19</v>
      </c>
      <c r="AA26" s="103">
        <f t="shared" si="46"/>
        <v>1</v>
      </c>
      <c r="AB26" s="103" t="str">
        <f t="shared" si="45"/>
        <v>H12AF19 - 1</v>
      </c>
      <c r="AC26" s="138">
        <f t="shared" si="34"/>
        <v>1</v>
      </c>
      <c r="AD26" s="138">
        <f t="shared" si="35"/>
        <v>1</v>
      </c>
      <c r="AE26" s="138" t="str">
        <f t="shared" si="47"/>
        <v>H12AF19.</v>
      </c>
      <c r="AF26" s="138" t="str">
        <f t="shared" si="48"/>
        <v>H12AF19</v>
      </c>
      <c r="AG26" s="104"/>
      <c r="AH26" s="105"/>
      <c r="AI26" s="106"/>
      <c r="AJ26" s="107"/>
    </row>
    <row r="27" spans="1:36" s="108" customFormat="1" ht="350.1" customHeight="1" x14ac:dyDescent="0.2">
      <c r="A27" s="130">
        <v>19</v>
      </c>
      <c r="B27" s="151">
        <v>26</v>
      </c>
      <c r="C27" s="130"/>
      <c r="D27" s="73" t="s">
        <v>1045</v>
      </c>
      <c r="E27" s="76" t="s">
        <v>2033</v>
      </c>
      <c r="F27" s="82" t="s">
        <v>2132</v>
      </c>
      <c r="G27" s="82" t="s">
        <v>2133</v>
      </c>
      <c r="H27" s="75" t="s">
        <v>2052</v>
      </c>
      <c r="I27" s="75" t="s">
        <v>2069</v>
      </c>
      <c r="J27" s="76" t="s">
        <v>2054</v>
      </c>
      <c r="K27" s="76">
        <v>2</v>
      </c>
      <c r="L27" s="77">
        <v>44056</v>
      </c>
      <c r="M27" s="77">
        <v>44135</v>
      </c>
      <c r="N27" s="78">
        <f t="shared" si="25"/>
        <v>11.285714285714286</v>
      </c>
      <c r="O27" s="76" t="s">
        <v>2140</v>
      </c>
      <c r="P27" s="76">
        <v>0</v>
      </c>
      <c r="Q27" s="129" t="s">
        <v>1910</v>
      </c>
      <c r="R27" s="79">
        <f t="shared" si="38"/>
        <v>0</v>
      </c>
      <c r="S27" s="89">
        <f t="shared" si="39"/>
        <v>0</v>
      </c>
      <c r="T27" s="89">
        <f t="shared" si="40"/>
        <v>0</v>
      </c>
      <c r="U27" s="89">
        <f t="shared" si="41"/>
        <v>11.285714285714286</v>
      </c>
      <c r="V27" s="73"/>
      <c r="W27" s="100" t="str">
        <f t="shared" si="42"/>
        <v>VENCIDA</v>
      </c>
      <c r="X27" s="100" t="str">
        <f t="shared" si="43"/>
        <v>VENCIDO</v>
      </c>
      <c r="Y27" s="103" t="s">
        <v>2126</v>
      </c>
      <c r="Z27" s="103" t="str">
        <f t="shared" si="44"/>
        <v>H13AF19</v>
      </c>
      <c r="AA27" s="103">
        <f t="shared" si="46"/>
        <v>1</v>
      </c>
      <c r="AB27" s="103" t="str">
        <f t="shared" si="45"/>
        <v>H13AF19 - 1</v>
      </c>
      <c r="AC27" s="138">
        <f t="shared" si="34"/>
        <v>1</v>
      </c>
      <c r="AD27" s="138">
        <f t="shared" si="35"/>
        <v>1</v>
      </c>
      <c r="AE27" s="138" t="str">
        <f t="shared" si="47"/>
        <v>H13AF19.</v>
      </c>
      <c r="AF27" s="138" t="str">
        <f t="shared" si="48"/>
        <v>H13AF19</v>
      </c>
      <c r="AG27" s="104"/>
      <c r="AH27" s="105"/>
      <c r="AI27" s="106"/>
      <c r="AJ27" s="107"/>
    </row>
    <row r="28" spans="1:36" s="108" customFormat="1" ht="350.1" customHeight="1" x14ac:dyDescent="0.2">
      <c r="A28" s="130">
        <v>20</v>
      </c>
      <c r="B28" s="151">
        <v>27</v>
      </c>
      <c r="C28" s="130"/>
      <c r="D28" s="73" t="s">
        <v>1046</v>
      </c>
      <c r="E28" s="76" t="s">
        <v>2070</v>
      </c>
      <c r="F28" s="80" t="s">
        <v>2071</v>
      </c>
      <c r="G28" s="80" t="s">
        <v>2072</v>
      </c>
      <c r="H28" s="75" t="s">
        <v>2135</v>
      </c>
      <c r="I28" s="75" t="s">
        <v>2136</v>
      </c>
      <c r="J28" s="76" t="s">
        <v>2137</v>
      </c>
      <c r="K28" s="76">
        <v>1</v>
      </c>
      <c r="L28" s="77">
        <v>44056</v>
      </c>
      <c r="M28" s="77">
        <v>44165</v>
      </c>
      <c r="N28" s="78">
        <f t="shared" si="25"/>
        <v>15.571428571428571</v>
      </c>
      <c r="O28" s="76" t="s">
        <v>2183</v>
      </c>
      <c r="P28" s="76">
        <v>1</v>
      </c>
      <c r="Q28" s="153" t="s">
        <v>2374</v>
      </c>
      <c r="R28" s="79">
        <f t="shared" si="38"/>
        <v>100</v>
      </c>
      <c r="S28" s="89">
        <f t="shared" si="39"/>
        <v>15.571428571428571</v>
      </c>
      <c r="T28" s="89">
        <f t="shared" si="40"/>
        <v>15.571428571428571</v>
      </c>
      <c r="U28" s="89">
        <f t="shared" si="41"/>
        <v>15.571428571428571</v>
      </c>
      <c r="V28" s="73"/>
      <c r="W28" s="100" t="str">
        <f t="shared" si="42"/>
        <v>CUMPLIDA</v>
      </c>
      <c r="X28" s="100" t="str">
        <f t="shared" si="43"/>
        <v>CUMPLIDO</v>
      </c>
      <c r="Y28" s="103" t="s">
        <v>2126</v>
      </c>
      <c r="Z28" s="103" t="str">
        <f t="shared" si="44"/>
        <v>H14AF19</v>
      </c>
      <c r="AA28" s="103">
        <f>IF(A28&lt;&gt;"",1,#REF!+1)</f>
        <v>1</v>
      </c>
      <c r="AB28" s="103" t="str">
        <f t="shared" si="45"/>
        <v>H14AF19 - 1</v>
      </c>
      <c r="AC28" s="138">
        <f t="shared" si="34"/>
        <v>5</v>
      </c>
      <c r="AD28" s="138">
        <f t="shared" si="35"/>
        <v>5</v>
      </c>
      <c r="AE28" s="138" t="str">
        <f t="shared" si="47"/>
        <v>H14AF19.</v>
      </c>
      <c r="AF28" s="138" t="str">
        <f t="shared" si="48"/>
        <v>H14AF19</v>
      </c>
      <c r="AG28" s="104"/>
      <c r="AH28" s="105"/>
      <c r="AI28" s="106"/>
      <c r="AJ28" s="107"/>
    </row>
    <row r="29" spans="1:36" s="108" customFormat="1" ht="350.1" customHeight="1" x14ac:dyDescent="0.2">
      <c r="A29" s="130">
        <v>21</v>
      </c>
      <c r="B29" s="151">
        <v>28</v>
      </c>
      <c r="C29" s="130"/>
      <c r="D29" s="73" t="s">
        <v>1046</v>
      </c>
      <c r="E29" s="76" t="s">
        <v>2070</v>
      </c>
      <c r="F29" s="80" t="s">
        <v>2073</v>
      </c>
      <c r="G29" s="80" t="s">
        <v>2074</v>
      </c>
      <c r="H29" s="75" t="s">
        <v>1997</v>
      </c>
      <c r="I29" s="75" t="s">
        <v>2009</v>
      </c>
      <c r="J29" s="76" t="s">
        <v>1999</v>
      </c>
      <c r="K29" s="76">
        <v>1</v>
      </c>
      <c r="L29" s="77">
        <v>44056</v>
      </c>
      <c r="M29" s="77">
        <v>44196</v>
      </c>
      <c r="N29" s="78">
        <f t="shared" si="25"/>
        <v>20</v>
      </c>
      <c r="O29" s="76" t="s">
        <v>2141</v>
      </c>
      <c r="P29" s="76">
        <v>0</v>
      </c>
      <c r="Q29" s="129" t="s">
        <v>1910</v>
      </c>
      <c r="R29" s="79">
        <f t="shared" si="38"/>
        <v>0</v>
      </c>
      <c r="S29" s="89">
        <f t="shared" si="39"/>
        <v>0</v>
      </c>
      <c r="T29" s="89">
        <f t="shared" si="40"/>
        <v>0</v>
      </c>
      <c r="U29" s="89">
        <f t="shared" si="41"/>
        <v>20</v>
      </c>
      <c r="V29" s="73"/>
      <c r="W29" s="100" t="str">
        <f t="shared" si="42"/>
        <v>VENCIDA</v>
      </c>
      <c r="X29" s="100" t="str">
        <f t="shared" si="43"/>
        <v>VENCIDO</v>
      </c>
      <c r="Y29" s="103" t="s">
        <v>2126</v>
      </c>
      <c r="Z29" s="103" t="str">
        <f t="shared" si="44"/>
        <v>H15AF19</v>
      </c>
      <c r="AA29" s="103">
        <f t="shared" si="46"/>
        <v>1</v>
      </c>
      <c r="AB29" s="103" t="str">
        <f t="shared" si="45"/>
        <v>H15AF19 - 1</v>
      </c>
      <c r="AC29" s="138">
        <f t="shared" si="34"/>
        <v>1</v>
      </c>
      <c r="AD29" s="138">
        <f t="shared" si="35"/>
        <v>1</v>
      </c>
      <c r="AE29" s="138" t="str">
        <f t="shared" si="47"/>
        <v>H15AF19.</v>
      </c>
      <c r="AF29" s="138" t="str">
        <f t="shared" si="48"/>
        <v>H15AF19</v>
      </c>
      <c r="AG29" s="104"/>
      <c r="AH29" s="105"/>
      <c r="AI29" s="106"/>
      <c r="AJ29" s="107"/>
    </row>
    <row r="30" spans="1:36" s="108" customFormat="1" ht="350.1" customHeight="1" x14ac:dyDescent="0.2">
      <c r="A30" s="130">
        <v>22</v>
      </c>
      <c r="B30" s="151">
        <v>29</v>
      </c>
      <c r="C30" s="130"/>
      <c r="D30" s="73" t="s">
        <v>1045</v>
      </c>
      <c r="E30" s="76" t="s">
        <v>2000</v>
      </c>
      <c r="F30" s="80" t="s">
        <v>2075</v>
      </c>
      <c r="G30" s="80" t="s">
        <v>2102</v>
      </c>
      <c r="H30" s="75" t="s">
        <v>1997</v>
      </c>
      <c r="I30" s="75" t="s">
        <v>2009</v>
      </c>
      <c r="J30" s="76" t="s">
        <v>1999</v>
      </c>
      <c r="K30" s="76">
        <v>1</v>
      </c>
      <c r="L30" s="77">
        <v>44056</v>
      </c>
      <c r="M30" s="77">
        <v>44196</v>
      </c>
      <c r="N30" s="78">
        <f t="shared" si="25"/>
        <v>20</v>
      </c>
      <c r="O30" s="76" t="s">
        <v>2142</v>
      </c>
      <c r="P30" s="76">
        <v>0</v>
      </c>
      <c r="Q30" s="129" t="s">
        <v>1910</v>
      </c>
      <c r="R30" s="79">
        <f t="shared" si="38"/>
        <v>0</v>
      </c>
      <c r="S30" s="89">
        <f t="shared" si="39"/>
        <v>0</v>
      </c>
      <c r="T30" s="89">
        <f t="shared" si="40"/>
        <v>0</v>
      </c>
      <c r="U30" s="89">
        <f t="shared" si="41"/>
        <v>20</v>
      </c>
      <c r="V30" s="73"/>
      <c r="W30" s="100" t="str">
        <f t="shared" si="42"/>
        <v>VENCIDA</v>
      </c>
      <c r="X30" s="100" t="str">
        <f t="shared" si="43"/>
        <v>VENCIDO</v>
      </c>
      <c r="Y30" s="103" t="s">
        <v>2126</v>
      </c>
      <c r="Z30" s="103" t="str">
        <f t="shared" si="44"/>
        <v>H16AF19</v>
      </c>
      <c r="AA30" s="103">
        <f t="shared" si="46"/>
        <v>1</v>
      </c>
      <c r="AB30" s="103" t="str">
        <f t="shared" si="45"/>
        <v>H16AF19 - 1</v>
      </c>
      <c r="AC30" s="138">
        <f t="shared" si="34"/>
        <v>1</v>
      </c>
      <c r="AD30" s="138">
        <f t="shared" si="35"/>
        <v>1</v>
      </c>
      <c r="AE30" s="138" t="str">
        <f t="shared" si="47"/>
        <v>H16AF19.</v>
      </c>
      <c r="AF30" s="138" t="str">
        <f t="shared" si="48"/>
        <v>H16AF19</v>
      </c>
      <c r="AG30" s="104"/>
      <c r="AH30" s="105"/>
      <c r="AI30" s="106"/>
      <c r="AJ30" s="107"/>
    </row>
    <row r="31" spans="1:36" s="108" customFormat="1" ht="350.1" customHeight="1" x14ac:dyDescent="0.2">
      <c r="A31" s="130">
        <v>23</v>
      </c>
      <c r="B31" s="151">
        <v>30</v>
      </c>
      <c r="C31" s="130"/>
      <c r="D31" s="73" t="s">
        <v>1045</v>
      </c>
      <c r="E31" s="76" t="s">
        <v>2000</v>
      </c>
      <c r="F31" s="80" t="s">
        <v>2076</v>
      </c>
      <c r="G31" s="80" t="s">
        <v>2077</v>
      </c>
      <c r="H31" s="75" t="s">
        <v>1997</v>
      </c>
      <c r="I31" s="75" t="s">
        <v>2009</v>
      </c>
      <c r="J31" s="76" t="s">
        <v>1999</v>
      </c>
      <c r="K31" s="76">
        <v>1</v>
      </c>
      <c r="L31" s="77">
        <v>44056</v>
      </c>
      <c r="M31" s="77">
        <v>44196</v>
      </c>
      <c r="N31" s="78">
        <f t="shared" si="25"/>
        <v>20</v>
      </c>
      <c r="O31" s="76" t="s">
        <v>2143</v>
      </c>
      <c r="P31" s="76">
        <v>0</v>
      </c>
      <c r="Q31" s="129" t="s">
        <v>1910</v>
      </c>
      <c r="R31" s="79">
        <f t="shared" si="38"/>
        <v>0</v>
      </c>
      <c r="S31" s="89">
        <f t="shared" si="39"/>
        <v>0</v>
      </c>
      <c r="T31" s="89">
        <f t="shared" si="40"/>
        <v>0</v>
      </c>
      <c r="U31" s="89">
        <f t="shared" si="41"/>
        <v>20</v>
      </c>
      <c r="V31" s="73"/>
      <c r="W31" s="100" t="str">
        <f t="shared" si="42"/>
        <v>VENCIDA</v>
      </c>
      <c r="X31" s="100" t="str">
        <f t="shared" si="43"/>
        <v>VENCIDO</v>
      </c>
      <c r="Y31" s="103" t="s">
        <v>2126</v>
      </c>
      <c r="Z31" s="103" t="str">
        <f t="shared" si="44"/>
        <v>H17AF19</v>
      </c>
      <c r="AA31" s="103">
        <f t="shared" si="46"/>
        <v>1</v>
      </c>
      <c r="AB31" s="103" t="str">
        <f t="shared" si="45"/>
        <v>H17AF19 - 1</v>
      </c>
      <c r="AC31" s="138">
        <f t="shared" si="34"/>
        <v>1</v>
      </c>
      <c r="AD31" s="138">
        <f t="shared" si="35"/>
        <v>1</v>
      </c>
      <c r="AE31" s="138" t="str">
        <f t="shared" si="47"/>
        <v>H17AF19.</v>
      </c>
      <c r="AF31" s="138" t="str">
        <f t="shared" si="48"/>
        <v>H17AF19</v>
      </c>
      <c r="AG31" s="104"/>
      <c r="AH31" s="105"/>
      <c r="AI31" s="106"/>
      <c r="AJ31" s="107"/>
    </row>
    <row r="32" spans="1:36" s="108" customFormat="1" ht="350.1" customHeight="1" x14ac:dyDescent="0.2">
      <c r="A32" s="130">
        <v>24</v>
      </c>
      <c r="B32" s="151">
        <v>31</v>
      </c>
      <c r="C32" s="130"/>
      <c r="D32" s="147" t="s">
        <v>2078</v>
      </c>
      <c r="E32" s="76" t="s">
        <v>2000</v>
      </c>
      <c r="F32" s="80" t="s">
        <v>2103</v>
      </c>
      <c r="G32" s="80" t="s">
        <v>2079</v>
      </c>
      <c r="H32" s="75" t="s">
        <v>1997</v>
      </c>
      <c r="I32" s="75" t="s">
        <v>2009</v>
      </c>
      <c r="J32" s="76" t="s">
        <v>1999</v>
      </c>
      <c r="K32" s="76">
        <v>1</v>
      </c>
      <c r="L32" s="77">
        <v>44056</v>
      </c>
      <c r="M32" s="77">
        <v>44196</v>
      </c>
      <c r="N32" s="78">
        <f t="shared" si="25"/>
        <v>20</v>
      </c>
      <c r="O32" s="76" t="s">
        <v>2138</v>
      </c>
      <c r="P32" s="76">
        <v>0</v>
      </c>
      <c r="Q32" s="129" t="s">
        <v>1910</v>
      </c>
      <c r="R32" s="79">
        <f t="shared" si="38"/>
        <v>0</v>
      </c>
      <c r="S32" s="89">
        <f t="shared" si="39"/>
        <v>0</v>
      </c>
      <c r="T32" s="89">
        <f t="shared" si="40"/>
        <v>0</v>
      </c>
      <c r="U32" s="89">
        <f t="shared" si="41"/>
        <v>20</v>
      </c>
      <c r="V32" s="73"/>
      <c r="W32" s="100" t="str">
        <f t="shared" si="42"/>
        <v>VENCIDA</v>
      </c>
      <c r="X32" s="100" t="str">
        <f t="shared" si="43"/>
        <v>VENCIDO</v>
      </c>
      <c r="Y32" s="103" t="s">
        <v>2126</v>
      </c>
      <c r="Z32" s="103" t="str">
        <f t="shared" si="44"/>
        <v>H18AF19</v>
      </c>
      <c r="AA32" s="103">
        <f t="shared" si="46"/>
        <v>1</v>
      </c>
      <c r="AB32" s="103" t="str">
        <f t="shared" si="45"/>
        <v>H18AF19 - 1</v>
      </c>
      <c r="AC32" s="138">
        <f t="shared" si="34"/>
        <v>1</v>
      </c>
      <c r="AD32" s="138">
        <f t="shared" si="35"/>
        <v>1</v>
      </c>
      <c r="AE32" s="138" t="str">
        <f t="shared" si="47"/>
        <v>H18AF19.</v>
      </c>
      <c r="AF32" s="138" t="str">
        <f t="shared" si="48"/>
        <v>H18AF19</v>
      </c>
      <c r="AG32" s="104"/>
      <c r="AH32" s="105"/>
      <c r="AI32" s="106"/>
      <c r="AJ32" s="107"/>
    </row>
    <row r="33" spans="1:42" s="108" customFormat="1" ht="350.1" customHeight="1" x14ac:dyDescent="0.2">
      <c r="A33" s="130">
        <v>25</v>
      </c>
      <c r="B33" s="151">
        <v>32</v>
      </c>
      <c r="C33" s="130"/>
      <c r="D33" s="73" t="s">
        <v>1045</v>
      </c>
      <c r="E33" s="76" t="s">
        <v>2080</v>
      </c>
      <c r="F33" s="82" t="s">
        <v>2081</v>
      </c>
      <c r="G33" s="82" t="s">
        <v>2082</v>
      </c>
      <c r="H33" s="75" t="s">
        <v>1997</v>
      </c>
      <c r="I33" s="75" t="s">
        <v>2009</v>
      </c>
      <c r="J33" s="76" t="s">
        <v>1999</v>
      </c>
      <c r="K33" s="76">
        <v>1</v>
      </c>
      <c r="L33" s="77">
        <v>44056</v>
      </c>
      <c r="M33" s="77">
        <v>44196</v>
      </c>
      <c r="N33" s="78">
        <f t="shared" si="25"/>
        <v>20</v>
      </c>
      <c r="O33" s="76" t="s">
        <v>2107</v>
      </c>
      <c r="P33" s="76">
        <v>0</v>
      </c>
      <c r="Q33" s="129" t="s">
        <v>1910</v>
      </c>
      <c r="R33" s="79">
        <f t="shared" si="38"/>
        <v>0</v>
      </c>
      <c r="S33" s="89">
        <f t="shared" si="39"/>
        <v>0</v>
      </c>
      <c r="T33" s="89">
        <f t="shared" si="40"/>
        <v>0</v>
      </c>
      <c r="U33" s="89">
        <f t="shared" si="41"/>
        <v>20</v>
      </c>
      <c r="V33" s="73"/>
      <c r="W33" s="100" t="str">
        <f t="shared" si="42"/>
        <v>VENCIDA</v>
      </c>
      <c r="X33" s="100" t="str">
        <f t="shared" si="43"/>
        <v>VENCIDO</v>
      </c>
      <c r="Y33" s="103" t="s">
        <v>2126</v>
      </c>
      <c r="Z33" s="103" t="str">
        <f t="shared" si="44"/>
        <v>H19AF19</v>
      </c>
      <c r="AA33" s="103">
        <f t="shared" si="46"/>
        <v>1</v>
      </c>
      <c r="AB33" s="103" t="str">
        <f t="shared" si="45"/>
        <v>H19AF19 - 1</v>
      </c>
      <c r="AC33" s="138">
        <f t="shared" si="34"/>
        <v>1</v>
      </c>
      <c r="AD33" s="138">
        <f t="shared" si="35"/>
        <v>1</v>
      </c>
      <c r="AE33" s="138" t="str">
        <f t="shared" si="47"/>
        <v>H19AF19.</v>
      </c>
      <c r="AF33" s="138" t="str">
        <f t="shared" si="48"/>
        <v>H19AF19</v>
      </c>
      <c r="AG33" s="104"/>
      <c r="AH33" s="105"/>
      <c r="AI33" s="106"/>
      <c r="AJ33" s="107"/>
    </row>
    <row r="34" spans="1:42" s="108" customFormat="1" ht="350.1" customHeight="1" x14ac:dyDescent="0.2">
      <c r="A34" s="130">
        <v>26</v>
      </c>
      <c r="B34" s="151">
        <v>33</v>
      </c>
      <c r="C34" s="130"/>
      <c r="D34" s="73" t="s">
        <v>2083</v>
      </c>
      <c r="E34" s="76" t="s">
        <v>2080</v>
      </c>
      <c r="F34" s="82" t="s">
        <v>2084</v>
      </c>
      <c r="G34" s="80" t="s">
        <v>2085</v>
      </c>
      <c r="H34" s="75" t="s">
        <v>2086</v>
      </c>
      <c r="I34" s="75" t="s">
        <v>2087</v>
      </c>
      <c r="J34" s="76" t="s">
        <v>2088</v>
      </c>
      <c r="K34" s="76">
        <v>5</v>
      </c>
      <c r="L34" s="77">
        <v>44056</v>
      </c>
      <c r="M34" s="77">
        <v>44196</v>
      </c>
      <c r="N34" s="78">
        <f t="shared" si="25"/>
        <v>20</v>
      </c>
      <c r="O34" s="76" t="s">
        <v>2108</v>
      </c>
      <c r="P34" s="76">
        <v>5</v>
      </c>
      <c r="Q34" s="131" t="s">
        <v>2380</v>
      </c>
      <c r="R34" s="79">
        <f t="shared" si="38"/>
        <v>100</v>
      </c>
      <c r="S34" s="89">
        <f t="shared" si="39"/>
        <v>20</v>
      </c>
      <c r="T34" s="89">
        <f t="shared" si="40"/>
        <v>20</v>
      </c>
      <c r="U34" s="89">
        <f t="shared" si="41"/>
        <v>20</v>
      </c>
      <c r="V34" s="73"/>
      <c r="W34" s="100" t="str">
        <f t="shared" si="42"/>
        <v>CUMPLIDA</v>
      </c>
      <c r="X34" s="100" t="str">
        <f t="shared" si="43"/>
        <v>CUMPLIDO</v>
      </c>
      <c r="Y34" s="103" t="s">
        <v>2126</v>
      </c>
      <c r="Z34" s="103" t="str">
        <f t="shared" si="44"/>
        <v>H20AF19</v>
      </c>
      <c r="AA34" s="103">
        <f t="shared" si="46"/>
        <v>1</v>
      </c>
      <c r="AB34" s="103" t="str">
        <f t="shared" si="45"/>
        <v>H20AF19 - 1</v>
      </c>
      <c r="AC34" s="138">
        <f t="shared" si="34"/>
        <v>5</v>
      </c>
      <c r="AD34" s="138">
        <f t="shared" si="35"/>
        <v>5</v>
      </c>
      <c r="AE34" s="138" t="str">
        <f t="shared" si="47"/>
        <v>H20AF19.</v>
      </c>
      <c r="AF34" s="138" t="str">
        <f t="shared" si="48"/>
        <v>H20AF19</v>
      </c>
      <c r="AG34" s="104"/>
      <c r="AH34" s="105"/>
      <c r="AI34" s="106"/>
      <c r="AJ34" s="107"/>
    </row>
    <row r="35" spans="1:42" s="108" customFormat="1" ht="350.1" customHeight="1" x14ac:dyDescent="0.2">
      <c r="A35" s="130">
        <v>27</v>
      </c>
      <c r="B35" s="151">
        <v>34</v>
      </c>
      <c r="C35" s="130"/>
      <c r="D35" s="73" t="s">
        <v>2089</v>
      </c>
      <c r="E35" s="76" t="s">
        <v>2090</v>
      </c>
      <c r="F35" s="82" t="s">
        <v>2180</v>
      </c>
      <c r="G35" s="80" t="s">
        <v>2091</v>
      </c>
      <c r="H35" s="75" t="s">
        <v>2092</v>
      </c>
      <c r="I35" s="75" t="s">
        <v>2093</v>
      </c>
      <c r="J35" s="76" t="s">
        <v>2094</v>
      </c>
      <c r="K35" s="73">
        <v>1</v>
      </c>
      <c r="L35" s="77">
        <v>44056</v>
      </c>
      <c r="M35" s="77">
        <v>44165</v>
      </c>
      <c r="N35" s="78">
        <f t="shared" si="25"/>
        <v>15.571428571428571</v>
      </c>
      <c r="O35" s="76" t="s">
        <v>2357</v>
      </c>
      <c r="P35" s="76">
        <v>0</v>
      </c>
      <c r="Q35" s="131" t="s">
        <v>2358</v>
      </c>
      <c r="R35" s="79">
        <f t="shared" si="38"/>
        <v>0</v>
      </c>
      <c r="S35" s="89">
        <f t="shared" si="39"/>
        <v>0</v>
      </c>
      <c r="T35" s="89">
        <f t="shared" si="40"/>
        <v>0</v>
      </c>
      <c r="U35" s="89">
        <f t="shared" si="41"/>
        <v>15.571428571428571</v>
      </c>
      <c r="V35" s="73"/>
      <c r="W35" s="100" t="str">
        <f t="shared" si="42"/>
        <v>VENCIDA</v>
      </c>
      <c r="X35" s="100" t="str">
        <f t="shared" si="43"/>
        <v>VENCIDO</v>
      </c>
      <c r="Y35" s="103" t="s">
        <v>2126</v>
      </c>
      <c r="Z35" s="103" t="str">
        <f t="shared" si="44"/>
        <v>H21AF19</v>
      </c>
      <c r="AA35" s="103">
        <f t="shared" si="46"/>
        <v>1</v>
      </c>
      <c r="AB35" s="103" t="str">
        <f t="shared" si="45"/>
        <v>H21AF19 - 1</v>
      </c>
      <c r="AC35" s="138">
        <f t="shared" si="34"/>
        <v>1</v>
      </c>
      <c r="AD35" s="138">
        <f t="shared" si="35"/>
        <v>1</v>
      </c>
      <c r="AE35" s="138" t="str">
        <f t="shared" si="47"/>
        <v>H21AF19.</v>
      </c>
      <c r="AF35" s="138" t="str">
        <f t="shared" si="48"/>
        <v>H21AF19</v>
      </c>
      <c r="AG35" s="104"/>
      <c r="AH35" s="105"/>
      <c r="AI35" s="106"/>
      <c r="AJ35" s="107"/>
    </row>
    <row r="36" spans="1:42" s="108" customFormat="1" ht="350.1" customHeight="1" x14ac:dyDescent="0.2">
      <c r="A36" s="130"/>
      <c r="B36" s="151">
        <v>35</v>
      </c>
      <c r="C36" s="130"/>
      <c r="D36" s="73" t="s">
        <v>2089</v>
      </c>
      <c r="E36" s="76" t="s">
        <v>2090</v>
      </c>
      <c r="F36" s="82" t="s">
        <v>2181</v>
      </c>
      <c r="G36" s="80" t="s">
        <v>2091</v>
      </c>
      <c r="H36" s="85" t="s">
        <v>2095</v>
      </c>
      <c r="I36" s="85" t="s">
        <v>2096</v>
      </c>
      <c r="J36" s="75" t="s">
        <v>2097</v>
      </c>
      <c r="K36" s="76">
        <v>1</v>
      </c>
      <c r="L36" s="77">
        <v>44056</v>
      </c>
      <c r="M36" s="77">
        <v>44196</v>
      </c>
      <c r="N36" s="78">
        <f t="shared" si="25"/>
        <v>20</v>
      </c>
      <c r="O36" s="76" t="s">
        <v>2139</v>
      </c>
      <c r="P36" s="76">
        <v>0</v>
      </c>
      <c r="Q36" s="129" t="s">
        <v>1910</v>
      </c>
      <c r="R36" s="79">
        <f t="shared" si="38"/>
        <v>0</v>
      </c>
      <c r="S36" s="89">
        <f t="shared" si="39"/>
        <v>0</v>
      </c>
      <c r="T36" s="89">
        <f t="shared" si="40"/>
        <v>0</v>
      </c>
      <c r="U36" s="89">
        <f t="shared" si="41"/>
        <v>20</v>
      </c>
      <c r="V36" s="73"/>
      <c r="W36" s="100" t="str">
        <f t="shared" si="42"/>
        <v>VENCIDA</v>
      </c>
      <c r="X36" s="100" t="str">
        <f t="shared" si="43"/>
        <v/>
      </c>
      <c r="Y36" s="103" t="s">
        <v>2126</v>
      </c>
      <c r="Z36" s="103" t="str">
        <f t="shared" si="44"/>
        <v>H21AF19</v>
      </c>
      <c r="AA36" s="103">
        <f t="shared" si="46"/>
        <v>2</v>
      </c>
      <c r="AB36" s="103" t="str">
        <f t="shared" si="45"/>
        <v>H21AF19 - 2</v>
      </c>
      <c r="AC36" s="138">
        <f t="shared" si="34"/>
        <v>1</v>
      </c>
      <c r="AD36" s="138">
        <f t="shared" si="35"/>
        <v>1</v>
      </c>
      <c r="AE36" s="138" t="str">
        <f t="shared" si="47"/>
        <v>H21AF19.</v>
      </c>
      <c r="AF36" s="138" t="str">
        <f t="shared" si="48"/>
        <v>H21AF19</v>
      </c>
      <c r="AG36" s="104"/>
      <c r="AH36" s="105"/>
      <c r="AI36" s="106"/>
      <c r="AJ36" s="107"/>
    </row>
    <row r="37" spans="1:42" s="108" customFormat="1" ht="350.1" customHeight="1" x14ac:dyDescent="0.2">
      <c r="A37" s="130"/>
      <c r="B37" s="151">
        <v>36</v>
      </c>
      <c r="C37" s="130"/>
      <c r="D37" s="73" t="s">
        <v>2089</v>
      </c>
      <c r="E37" s="76" t="s">
        <v>2090</v>
      </c>
      <c r="F37" s="82" t="s">
        <v>2182</v>
      </c>
      <c r="G37" s="80" t="s">
        <v>2091</v>
      </c>
      <c r="H37" s="75" t="s">
        <v>2098</v>
      </c>
      <c r="I37" s="75" t="s">
        <v>2099</v>
      </c>
      <c r="J37" s="75" t="s">
        <v>2100</v>
      </c>
      <c r="K37" s="76">
        <v>1</v>
      </c>
      <c r="L37" s="77">
        <v>44056</v>
      </c>
      <c r="M37" s="77">
        <v>44196</v>
      </c>
      <c r="N37" s="78">
        <f t="shared" si="25"/>
        <v>20</v>
      </c>
      <c r="O37" s="76" t="s">
        <v>2144</v>
      </c>
      <c r="P37" s="76">
        <v>0</v>
      </c>
      <c r="Q37" s="129" t="s">
        <v>1910</v>
      </c>
      <c r="R37" s="79">
        <f t="shared" si="38"/>
        <v>0</v>
      </c>
      <c r="S37" s="89">
        <f t="shared" si="39"/>
        <v>0</v>
      </c>
      <c r="T37" s="89">
        <f t="shared" si="40"/>
        <v>0</v>
      </c>
      <c r="U37" s="89">
        <f t="shared" si="41"/>
        <v>20</v>
      </c>
      <c r="V37" s="73"/>
      <c r="W37" s="100" t="str">
        <f t="shared" si="42"/>
        <v>VENCIDA</v>
      </c>
      <c r="X37" s="100" t="str">
        <f t="shared" si="43"/>
        <v/>
      </c>
      <c r="Y37" s="103" t="s">
        <v>2126</v>
      </c>
      <c r="Z37" s="103" t="str">
        <f t="shared" si="44"/>
        <v>H21AF19</v>
      </c>
      <c r="AA37" s="103">
        <f t="shared" si="46"/>
        <v>3</v>
      </c>
      <c r="AB37" s="103" t="str">
        <f t="shared" si="45"/>
        <v>H21AF19 - 3</v>
      </c>
      <c r="AC37" s="138">
        <f t="shared" si="34"/>
        <v>1</v>
      </c>
      <c r="AD37" s="138">
        <f t="shared" si="35"/>
        <v>1</v>
      </c>
      <c r="AE37" s="138" t="str">
        <f t="shared" si="47"/>
        <v>H21AF19.</v>
      </c>
      <c r="AF37" s="138" t="str">
        <f t="shared" si="48"/>
        <v>H21AF19</v>
      </c>
      <c r="AG37" s="104"/>
      <c r="AH37" s="105"/>
      <c r="AI37" s="106"/>
      <c r="AJ37" s="107"/>
    </row>
    <row r="38" spans="1:42" s="18" customFormat="1" ht="350.1" customHeight="1" x14ac:dyDescent="0.2">
      <c r="A38" s="130">
        <v>28</v>
      </c>
      <c r="B38" s="151">
        <v>37</v>
      </c>
      <c r="C38" s="130"/>
      <c r="D38" s="73" t="s">
        <v>1045</v>
      </c>
      <c r="E38" s="73" t="s">
        <v>1986</v>
      </c>
      <c r="F38" s="82" t="s">
        <v>1987</v>
      </c>
      <c r="G38" s="82" t="s">
        <v>2110</v>
      </c>
      <c r="H38" s="85" t="s">
        <v>2111</v>
      </c>
      <c r="I38" s="85" t="s">
        <v>1988</v>
      </c>
      <c r="J38" s="76" t="s">
        <v>1989</v>
      </c>
      <c r="K38" s="76">
        <v>1</v>
      </c>
      <c r="L38" s="77">
        <v>44032</v>
      </c>
      <c r="M38" s="77">
        <v>44165</v>
      </c>
      <c r="N38" s="78">
        <f t="shared" ref="N38:N44" si="49">(+M38-L38)/7</f>
        <v>19</v>
      </c>
      <c r="O38" s="76" t="s">
        <v>1990</v>
      </c>
      <c r="P38" s="76">
        <v>0</v>
      </c>
      <c r="Q38" s="129" t="s">
        <v>1910</v>
      </c>
      <c r="R38" s="79">
        <f t="shared" si="38"/>
        <v>0</v>
      </c>
      <c r="S38" s="89">
        <f t="shared" si="39"/>
        <v>0</v>
      </c>
      <c r="T38" s="89">
        <f t="shared" si="40"/>
        <v>0</v>
      </c>
      <c r="U38" s="89">
        <f t="shared" si="41"/>
        <v>19</v>
      </c>
      <c r="V38" s="73"/>
      <c r="W38" s="100" t="str">
        <f t="shared" si="42"/>
        <v>VENCIDA</v>
      </c>
      <c r="X38" s="100" t="str">
        <f t="shared" si="43"/>
        <v>VENCIDO</v>
      </c>
      <c r="Y38" s="139" t="s">
        <v>2109</v>
      </c>
      <c r="Z38" s="103" t="str">
        <f t="shared" si="44"/>
        <v>H1CPP</v>
      </c>
      <c r="AA38" s="103">
        <f t="shared" si="46"/>
        <v>1</v>
      </c>
      <c r="AB38" s="103" t="str">
        <f t="shared" si="45"/>
        <v>H1CPP - 1</v>
      </c>
      <c r="AC38" s="138">
        <f t="shared" si="34"/>
        <v>1</v>
      </c>
      <c r="AD38" s="138">
        <f t="shared" si="35"/>
        <v>1</v>
      </c>
      <c r="AE38" s="138" t="str">
        <f t="shared" si="47"/>
        <v>H1CPP.</v>
      </c>
      <c r="AF38" s="138" t="str">
        <f t="shared" si="48"/>
        <v>H1CPP</v>
      </c>
      <c r="AG38" s="62"/>
      <c r="AH38" s="63"/>
      <c r="AI38" s="64"/>
      <c r="AJ38" s="17"/>
    </row>
    <row r="39" spans="1:42" s="18" customFormat="1" ht="350.1" customHeight="1" x14ac:dyDescent="0.2">
      <c r="A39" s="130">
        <v>29</v>
      </c>
      <c r="B39" s="151">
        <v>38</v>
      </c>
      <c r="C39" s="130"/>
      <c r="D39" s="73" t="s">
        <v>1046</v>
      </c>
      <c r="E39" s="73" t="s">
        <v>1438</v>
      </c>
      <c r="F39" s="80" t="s">
        <v>1991</v>
      </c>
      <c r="G39" s="80" t="s">
        <v>1992</v>
      </c>
      <c r="H39" s="75" t="s">
        <v>1993</v>
      </c>
      <c r="I39" s="75" t="s">
        <v>2021</v>
      </c>
      <c r="J39" s="76" t="s">
        <v>9</v>
      </c>
      <c r="K39" s="76">
        <v>1</v>
      </c>
      <c r="L39" s="77">
        <v>44032</v>
      </c>
      <c r="M39" s="77">
        <v>44196</v>
      </c>
      <c r="N39" s="78">
        <f t="shared" si="49"/>
        <v>23.428571428571427</v>
      </c>
      <c r="O39" s="76" t="s">
        <v>17</v>
      </c>
      <c r="P39" s="76">
        <v>0</v>
      </c>
      <c r="Q39" s="129" t="s">
        <v>1910</v>
      </c>
      <c r="R39" s="79">
        <f t="shared" si="38"/>
        <v>0</v>
      </c>
      <c r="S39" s="89">
        <f t="shared" si="39"/>
        <v>0</v>
      </c>
      <c r="T39" s="89">
        <f t="shared" si="40"/>
        <v>0</v>
      </c>
      <c r="U39" s="89">
        <f t="shared" si="41"/>
        <v>23.428571428571427</v>
      </c>
      <c r="V39" s="73"/>
      <c r="W39" s="100" t="str">
        <f t="shared" si="42"/>
        <v>VENCIDA</v>
      </c>
      <c r="X39" s="100" t="str">
        <f t="shared" si="43"/>
        <v>VENCIDO</v>
      </c>
      <c r="Y39" s="139" t="s">
        <v>2109</v>
      </c>
      <c r="Z39" s="103" t="str">
        <f t="shared" si="44"/>
        <v>H2ACPP</v>
      </c>
      <c r="AA39" s="103">
        <f t="shared" si="46"/>
        <v>1</v>
      </c>
      <c r="AB39" s="103" t="str">
        <f t="shared" si="45"/>
        <v>H2ACPP - 1</v>
      </c>
      <c r="AC39" s="138">
        <f t="shared" si="34"/>
        <v>1</v>
      </c>
      <c r="AD39" s="138">
        <f t="shared" si="35"/>
        <v>1</v>
      </c>
      <c r="AE39" s="138" t="str">
        <f t="shared" si="47"/>
        <v>H2ACPP.</v>
      </c>
      <c r="AF39" s="138" t="str">
        <f t="shared" si="48"/>
        <v>H2ACPP</v>
      </c>
      <c r="AG39" s="62"/>
      <c r="AH39" s="63"/>
      <c r="AI39" s="64"/>
      <c r="AJ39" s="17"/>
    </row>
    <row r="40" spans="1:42" s="18" customFormat="1" ht="350.1" customHeight="1" x14ac:dyDescent="0.2">
      <c r="A40" s="130">
        <v>30</v>
      </c>
      <c r="B40" s="151">
        <v>39</v>
      </c>
      <c r="C40" s="130"/>
      <c r="D40" s="73" t="s">
        <v>1994</v>
      </c>
      <c r="E40" s="73" t="s">
        <v>1440</v>
      </c>
      <c r="F40" s="80" t="s">
        <v>1995</v>
      </c>
      <c r="G40" s="80" t="s">
        <v>1996</v>
      </c>
      <c r="H40" s="75" t="s">
        <v>1997</v>
      </c>
      <c r="I40" s="75" t="s">
        <v>1998</v>
      </c>
      <c r="J40" s="76" t="s">
        <v>1999</v>
      </c>
      <c r="K40" s="76">
        <v>1</v>
      </c>
      <c r="L40" s="77">
        <v>44032</v>
      </c>
      <c r="M40" s="77">
        <v>44196</v>
      </c>
      <c r="N40" s="78">
        <f t="shared" si="49"/>
        <v>23.428571428571427</v>
      </c>
      <c r="O40" s="76" t="s">
        <v>1096</v>
      </c>
      <c r="P40" s="76">
        <v>0</v>
      </c>
      <c r="Q40" s="129" t="s">
        <v>1910</v>
      </c>
      <c r="R40" s="79">
        <f t="shared" si="38"/>
        <v>0</v>
      </c>
      <c r="S40" s="89">
        <f t="shared" si="39"/>
        <v>0</v>
      </c>
      <c r="T40" s="89">
        <f t="shared" si="40"/>
        <v>0</v>
      </c>
      <c r="U40" s="89">
        <f t="shared" si="41"/>
        <v>23.428571428571427</v>
      </c>
      <c r="V40" s="73"/>
      <c r="W40" s="100" t="str">
        <f t="shared" si="42"/>
        <v>VENCIDA</v>
      </c>
      <c r="X40" s="100" t="str">
        <f t="shared" si="43"/>
        <v>VENCIDO</v>
      </c>
      <c r="Y40" s="139" t="s">
        <v>2109</v>
      </c>
      <c r="Z40" s="103" t="str">
        <f t="shared" si="44"/>
        <v>H3ACPP</v>
      </c>
      <c r="AA40" s="103">
        <f t="shared" si="46"/>
        <v>1</v>
      </c>
      <c r="AB40" s="103" t="str">
        <f t="shared" si="45"/>
        <v>H3ACPP - 1</v>
      </c>
      <c r="AC40" s="138">
        <f t="shared" si="34"/>
        <v>1</v>
      </c>
      <c r="AD40" s="138">
        <f t="shared" si="35"/>
        <v>1</v>
      </c>
      <c r="AE40" s="138" t="str">
        <f t="shared" si="47"/>
        <v>H3ACPP.</v>
      </c>
      <c r="AF40" s="138" t="str">
        <f t="shared" si="48"/>
        <v>H3ACPP</v>
      </c>
      <c r="AG40" s="62"/>
      <c r="AH40" s="63"/>
      <c r="AI40" s="64"/>
      <c r="AJ40" s="17"/>
    </row>
    <row r="41" spans="1:42" s="18" customFormat="1" ht="350.1" customHeight="1" x14ac:dyDescent="0.2">
      <c r="A41" s="130">
        <v>31</v>
      </c>
      <c r="B41" s="151">
        <v>40</v>
      </c>
      <c r="C41" s="130"/>
      <c r="D41" s="73" t="s">
        <v>1215</v>
      </c>
      <c r="E41" s="76" t="s">
        <v>2000</v>
      </c>
      <c r="F41" s="82" t="s">
        <v>2001</v>
      </c>
      <c r="G41" s="82" t="s">
        <v>2002</v>
      </c>
      <c r="H41" s="75" t="s">
        <v>2003</v>
      </c>
      <c r="I41" s="75" t="s">
        <v>2004</v>
      </c>
      <c r="J41" s="76" t="s">
        <v>2005</v>
      </c>
      <c r="K41" s="76">
        <v>1</v>
      </c>
      <c r="L41" s="77">
        <v>44032</v>
      </c>
      <c r="M41" s="77">
        <v>44135</v>
      </c>
      <c r="N41" s="78">
        <f t="shared" si="49"/>
        <v>14.714285714285714</v>
      </c>
      <c r="O41" s="76" t="s">
        <v>2006</v>
      </c>
      <c r="P41" s="76">
        <v>1</v>
      </c>
      <c r="Q41" s="131" t="s">
        <v>2369</v>
      </c>
      <c r="R41" s="79">
        <f t="shared" si="38"/>
        <v>100</v>
      </c>
      <c r="S41" s="89">
        <f t="shared" si="39"/>
        <v>14.714285714285714</v>
      </c>
      <c r="T41" s="89">
        <f t="shared" si="40"/>
        <v>14.714285714285714</v>
      </c>
      <c r="U41" s="89">
        <f t="shared" si="41"/>
        <v>14.714285714285714</v>
      </c>
      <c r="V41" s="73"/>
      <c r="W41" s="100" t="str">
        <f t="shared" si="42"/>
        <v>CUMPLIDA</v>
      </c>
      <c r="X41" s="100" t="str">
        <f t="shared" si="43"/>
        <v>CUMPLIDO</v>
      </c>
      <c r="Y41" s="139" t="s">
        <v>2109</v>
      </c>
      <c r="Z41" s="103" t="str">
        <f t="shared" si="44"/>
        <v>H4ACPP</v>
      </c>
      <c r="AA41" s="103">
        <f t="shared" si="46"/>
        <v>1</v>
      </c>
      <c r="AB41" s="103" t="str">
        <f t="shared" si="45"/>
        <v>H4ACPP - 1</v>
      </c>
      <c r="AC41" s="138">
        <f t="shared" si="34"/>
        <v>5</v>
      </c>
      <c r="AD41" s="138">
        <f t="shared" si="35"/>
        <v>5</v>
      </c>
      <c r="AE41" s="138" t="str">
        <f t="shared" si="47"/>
        <v>H4ACPP.</v>
      </c>
      <c r="AF41" s="138" t="str">
        <f t="shared" si="48"/>
        <v>H4ACPP</v>
      </c>
      <c r="AG41" s="62"/>
      <c r="AH41" s="63"/>
      <c r="AI41" s="64"/>
      <c r="AJ41" s="17"/>
    </row>
    <row r="42" spans="1:42" s="18" customFormat="1" ht="350.1" customHeight="1" x14ac:dyDescent="0.2">
      <c r="A42" s="130">
        <v>32</v>
      </c>
      <c r="B42" s="151">
        <v>41</v>
      </c>
      <c r="C42" s="130"/>
      <c r="D42" s="73" t="s">
        <v>1045</v>
      </c>
      <c r="E42" s="76" t="s">
        <v>2000</v>
      </c>
      <c r="F42" s="82" t="s">
        <v>2007</v>
      </c>
      <c r="G42" s="82" t="s">
        <v>2008</v>
      </c>
      <c r="H42" s="75" t="s">
        <v>1997</v>
      </c>
      <c r="I42" s="75" t="s">
        <v>2009</v>
      </c>
      <c r="J42" s="76" t="s">
        <v>1999</v>
      </c>
      <c r="K42" s="76">
        <v>1</v>
      </c>
      <c r="L42" s="77">
        <v>44032</v>
      </c>
      <c r="M42" s="77">
        <v>44196</v>
      </c>
      <c r="N42" s="78">
        <f t="shared" si="49"/>
        <v>23.428571428571427</v>
      </c>
      <c r="O42" s="76" t="s">
        <v>1096</v>
      </c>
      <c r="P42" s="76">
        <v>0</v>
      </c>
      <c r="Q42" s="129" t="s">
        <v>1910</v>
      </c>
      <c r="R42" s="79">
        <f t="shared" si="38"/>
        <v>0</v>
      </c>
      <c r="S42" s="89">
        <f t="shared" si="39"/>
        <v>0</v>
      </c>
      <c r="T42" s="89">
        <f t="shared" si="40"/>
        <v>0</v>
      </c>
      <c r="U42" s="89">
        <f t="shared" si="41"/>
        <v>23.428571428571427</v>
      </c>
      <c r="V42" s="73"/>
      <c r="W42" s="100" t="str">
        <f t="shared" si="42"/>
        <v>VENCIDA</v>
      </c>
      <c r="X42" s="100" t="str">
        <f t="shared" si="43"/>
        <v>VENCIDO</v>
      </c>
      <c r="Y42" s="139" t="s">
        <v>2109</v>
      </c>
      <c r="Z42" s="103" t="str">
        <f t="shared" si="44"/>
        <v>H5ACPP</v>
      </c>
      <c r="AA42" s="103">
        <f t="shared" si="46"/>
        <v>1</v>
      </c>
      <c r="AB42" s="103" t="str">
        <f t="shared" si="45"/>
        <v>H5ACPP - 1</v>
      </c>
      <c r="AC42" s="138">
        <f t="shared" si="34"/>
        <v>1</v>
      </c>
      <c r="AD42" s="138">
        <f t="shared" si="35"/>
        <v>1</v>
      </c>
      <c r="AE42" s="138" t="str">
        <f t="shared" si="47"/>
        <v>H5ACPP.</v>
      </c>
      <c r="AF42" s="138" t="str">
        <f t="shared" si="48"/>
        <v>H5ACPP</v>
      </c>
      <c r="AG42" s="62"/>
      <c r="AH42" s="63"/>
      <c r="AI42" s="64"/>
      <c r="AJ42" s="17"/>
    </row>
    <row r="43" spans="1:42" s="18" customFormat="1" ht="350.1" customHeight="1" x14ac:dyDescent="0.2">
      <c r="A43" s="130">
        <v>33</v>
      </c>
      <c r="B43" s="151">
        <v>42</v>
      </c>
      <c r="C43" s="130"/>
      <c r="D43" s="73" t="s">
        <v>1046</v>
      </c>
      <c r="E43" s="76" t="s">
        <v>1530</v>
      </c>
      <c r="F43" s="82" t="s">
        <v>2010</v>
      </c>
      <c r="G43" s="82" t="s">
        <v>2011</v>
      </c>
      <c r="H43" s="75" t="s">
        <v>2012</v>
      </c>
      <c r="I43" s="75" t="s">
        <v>2013</v>
      </c>
      <c r="J43" s="76" t="s">
        <v>2005</v>
      </c>
      <c r="K43" s="76">
        <v>1</v>
      </c>
      <c r="L43" s="77">
        <v>44032</v>
      </c>
      <c r="M43" s="77">
        <v>44135</v>
      </c>
      <c r="N43" s="78">
        <f t="shared" si="49"/>
        <v>14.714285714285714</v>
      </c>
      <c r="O43" s="76" t="s">
        <v>2014</v>
      </c>
      <c r="P43" s="76">
        <v>0</v>
      </c>
      <c r="Q43" s="129" t="s">
        <v>1910</v>
      </c>
      <c r="R43" s="79">
        <f t="shared" si="38"/>
        <v>0</v>
      </c>
      <c r="S43" s="89">
        <f t="shared" si="39"/>
        <v>0</v>
      </c>
      <c r="T43" s="89">
        <f t="shared" si="40"/>
        <v>0</v>
      </c>
      <c r="U43" s="89">
        <f t="shared" si="41"/>
        <v>14.714285714285714</v>
      </c>
      <c r="V43" s="73"/>
      <c r="W43" s="100" t="str">
        <f t="shared" si="42"/>
        <v>VENCIDA</v>
      </c>
      <c r="X43" s="100" t="str">
        <f t="shared" si="43"/>
        <v>VENCIDO</v>
      </c>
      <c r="Y43" s="139" t="s">
        <v>2109</v>
      </c>
      <c r="Z43" s="103" t="str">
        <f t="shared" si="44"/>
        <v>H6ACPP</v>
      </c>
      <c r="AA43" s="103">
        <f t="shared" si="46"/>
        <v>1</v>
      </c>
      <c r="AB43" s="103" t="str">
        <f t="shared" si="45"/>
        <v>H6ACPP - 1</v>
      </c>
      <c r="AC43" s="138">
        <f t="shared" si="34"/>
        <v>1</v>
      </c>
      <c r="AD43" s="138">
        <f t="shared" si="35"/>
        <v>1</v>
      </c>
      <c r="AE43" s="138" t="str">
        <f t="shared" si="47"/>
        <v>H6ACPP.</v>
      </c>
      <c r="AF43" s="138" t="str">
        <f t="shared" si="48"/>
        <v>H6ACPP</v>
      </c>
      <c r="AG43" s="62"/>
      <c r="AH43" s="63"/>
      <c r="AI43" s="64"/>
      <c r="AJ43" s="17"/>
    </row>
    <row r="44" spans="1:42" s="136" customFormat="1" ht="350.1" customHeight="1" x14ac:dyDescent="0.2">
      <c r="A44" s="130">
        <v>34</v>
      </c>
      <c r="B44" s="151">
        <v>43</v>
      </c>
      <c r="C44" s="130"/>
      <c r="D44" s="73" t="s">
        <v>1046</v>
      </c>
      <c r="E44" s="76" t="s">
        <v>2015</v>
      </c>
      <c r="F44" s="82" t="s">
        <v>2016</v>
      </c>
      <c r="G44" s="82" t="s">
        <v>2017</v>
      </c>
      <c r="H44" s="75" t="s">
        <v>2018</v>
      </c>
      <c r="I44" s="75" t="s">
        <v>2019</v>
      </c>
      <c r="J44" s="76" t="s">
        <v>2005</v>
      </c>
      <c r="K44" s="76">
        <v>1</v>
      </c>
      <c r="L44" s="77">
        <v>44032</v>
      </c>
      <c r="M44" s="77">
        <v>44135</v>
      </c>
      <c r="N44" s="78">
        <f t="shared" si="49"/>
        <v>14.714285714285714</v>
      </c>
      <c r="O44" s="76" t="s">
        <v>2020</v>
      </c>
      <c r="P44" s="76">
        <v>1</v>
      </c>
      <c r="Q44" s="131" t="s">
        <v>2379</v>
      </c>
      <c r="R44" s="79">
        <f t="shared" si="38"/>
        <v>100</v>
      </c>
      <c r="S44" s="89">
        <f t="shared" si="39"/>
        <v>14.714285714285714</v>
      </c>
      <c r="T44" s="89">
        <f t="shared" si="40"/>
        <v>14.714285714285714</v>
      </c>
      <c r="U44" s="89">
        <f t="shared" si="41"/>
        <v>14.714285714285714</v>
      </c>
      <c r="V44" s="73"/>
      <c r="W44" s="100" t="str">
        <f t="shared" si="42"/>
        <v>CUMPLIDA</v>
      </c>
      <c r="X44" s="100" t="str">
        <f t="shared" si="43"/>
        <v>CUMPLIDO</v>
      </c>
      <c r="Y44" s="139" t="s">
        <v>2109</v>
      </c>
      <c r="Z44" s="103" t="str">
        <f t="shared" si="44"/>
        <v>H7ACPP</v>
      </c>
      <c r="AA44" s="103">
        <f t="shared" si="46"/>
        <v>1</v>
      </c>
      <c r="AB44" s="103" t="str">
        <f t="shared" si="45"/>
        <v>H7ACPP - 1</v>
      </c>
      <c r="AC44" s="138">
        <f t="shared" si="34"/>
        <v>5</v>
      </c>
      <c r="AD44" s="138">
        <f t="shared" si="35"/>
        <v>5</v>
      </c>
      <c r="AE44" s="138" t="str">
        <f t="shared" si="47"/>
        <v>H7ACPP.</v>
      </c>
      <c r="AF44" s="138" t="str">
        <f t="shared" si="48"/>
        <v>H7ACPP</v>
      </c>
      <c r="AG44" s="62"/>
      <c r="AH44" s="63"/>
      <c r="AI44" s="64"/>
      <c r="AJ44" s="17"/>
      <c r="AK44" s="18"/>
      <c r="AL44" s="18"/>
      <c r="AM44" s="18"/>
      <c r="AN44" s="18"/>
      <c r="AO44" s="18"/>
      <c r="AP44" s="18"/>
    </row>
    <row r="45" spans="1:42" s="18" customFormat="1" ht="350.1" customHeight="1" x14ac:dyDescent="0.2">
      <c r="A45" s="130">
        <v>35</v>
      </c>
      <c r="B45" s="151">
        <v>44</v>
      </c>
      <c r="C45" s="130"/>
      <c r="D45" s="130" t="s">
        <v>1755</v>
      </c>
      <c r="E45" s="146" t="s">
        <v>1757</v>
      </c>
      <c r="F45" s="131" t="s">
        <v>1784</v>
      </c>
      <c r="G45" s="131" t="s">
        <v>1758</v>
      </c>
      <c r="H45" s="131" t="s">
        <v>1787</v>
      </c>
      <c r="I45" s="131" t="s">
        <v>1759</v>
      </c>
      <c r="J45" s="129" t="s">
        <v>1760</v>
      </c>
      <c r="K45" s="129">
        <v>6</v>
      </c>
      <c r="L45" s="77">
        <v>43710</v>
      </c>
      <c r="M45" s="77">
        <v>43891</v>
      </c>
      <c r="N45" s="78">
        <f t="shared" ref="N45:N52" si="50">(+M45-L45)/7</f>
        <v>25.857142857142858</v>
      </c>
      <c r="O45" s="76" t="s">
        <v>1778</v>
      </c>
      <c r="P45" s="129">
        <v>6</v>
      </c>
      <c r="Q45" s="129" t="s">
        <v>1910</v>
      </c>
      <c r="R45" s="79">
        <f t="shared" si="38"/>
        <v>100</v>
      </c>
      <c r="S45" s="89">
        <f t="shared" si="39"/>
        <v>25.857142857142858</v>
      </c>
      <c r="T45" s="89">
        <f t="shared" si="40"/>
        <v>25.857142857142858</v>
      </c>
      <c r="U45" s="89">
        <f t="shared" si="41"/>
        <v>25.857142857142858</v>
      </c>
      <c r="V45" s="73"/>
      <c r="W45" s="100" t="str">
        <f t="shared" si="42"/>
        <v>CUMPLIDA</v>
      </c>
      <c r="X45" s="100" t="str">
        <f t="shared" si="43"/>
        <v>CUMPLIDO</v>
      </c>
      <c r="Y45" s="103" t="s">
        <v>1785</v>
      </c>
      <c r="Z45" s="103" t="str">
        <f t="shared" si="44"/>
        <v>H2ACTL</v>
      </c>
      <c r="AA45" s="103">
        <f t="shared" si="46"/>
        <v>1</v>
      </c>
      <c r="AB45" s="103" t="str">
        <f t="shared" si="45"/>
        <v>H2ACTL - 1</v>
      </c>
      <c r="AC45" s="138">
        <f t="shared" si="34"/>
        <v>5</v>
      </c>
      <c r="AD45" s="138">
        <f t="shared" si="35"/>
        <v>5</v>
      </c>
      <c r="AE45" s="138" t="str">
        <f t="shared" si="47"/>
        <v>H2ACTL.</v>
      </c>
      <c r="AF45" s="138" t="str">
        <f t="shared" si="48"/>
        <v>H2ACTL</v>
      </c>
      <c r="AG45" s="62"/>
      <c r="AH45" s="63"/>
      <c r="AI45" s="64"/>
      <c r="AJ45" s="17"/>
    </row>
    <row r="46" spans="1:42" s="18" customFormat="1" ht="350.1" customHeight="1" x14ac:dyDescent="0.2">
      <c r="A46" s="130">
        <v>36</v>
      </c>
      <c r="B46" s="151">
        <v>45</v>
      </c>
      <c r="C46" s="130"/>
      <c r="D46" s="130" t="s">
        <v>1756</v>
      </c>
      <c r="E46" s="146" t="s">
        <v>1757</v>
      </c>
      <c r="F46" s="131" t="s">
        <v>1943</v>
      </c>
      <c r="G46" s="131" t="s">
        <v>1761</v>
      </c>
      <c r="H46" s="85" t="s">
        <v>1788</v>
      </c>
      <c r="I46" s="85" t="s">
        <v>1789</v>
      </c>
      <c r="J46" s="85" t="s">
        <v>1790</v>
      </c>
      <c r="K46" s="129">
        <v>1</v>
      </c>
      <c r="L46" s="77">
        <v>43690</v>
      </c>
      <c r="M46" s="77">
        <v>44012</v>
      </c>
      <c r="N46" s="78">
        <f t="shared" si="50"/>
        <v>46</v>
      </c>
      <c r="O46" s="76" t="s">
        <v>1778</v>
      </c>
      <c r="P46" s="129">
        <v>1</v>
      </c>
      <c r="Q46" s="129" t="s">
        <v>1910</v>
      </c>
      <c r="R46" s="79">
        <f t="shared" si="38"/>
        <v>100</v>
      </c>
      <c r="S46" s="89">
        <f t="shared" si="39"/>
        <v>46</v>
      </c>
      <c r="T46" s="89">
        <f t="shared" si="40"/>
        <v>46</v>
      </c>
      <c r="U46" s="89">
        <f t="shared" si="41"/>
        <v>46</v>
      </c>
      <c r="V46" s="73"/>
      <c r="W46" s="100" t="str">
        <f t="shared" si="42"/>
        <v>CUMPLIDA</v>
      </c>
      <c r="X46" s="100" t="str">
        <f t="shared" si="43"/>
        <v>CUMPLIDO</v>
      </c>
      <c r="Y46" s="103" t="s">
        <v>1785</v>
      </c>
      <c r="Z46" s="103" t="str">
        <f t="shared" si="44"/>
        <v>H4ACTL</v>
      </c>
      <c r="AA46" s="103">
        <f t="shared" si="46"/>
        <v>1</v>
      </c>
      <c r="AB46" s="103" t="str">
        <f t="shared" si="45"/>
        <v>H4ACTL - 1</v>
      </c>
      <c r="AC46" s="138">
        <f t="shared" si="34"/>
        <v>5</v>
      </c>
      <c r="AD46" s="138">
        <f t="shared" si="35"/>
        <v>5</v>
      </c>
      <c r="AE46" s="138" t="str">
        <f t="shared" si="47"/>
        <v>H4ACTL.</v>
      </c>
      <c r="AF46" s="138" t="str">
        <f t="shared" si="48"/>
        <v>H4ACTL</v>
      </c>
      <c r="AG46" s="62"/>
      <c r="AH46" s="63"/>
      <c r="AI46" s="64"/>
      <c r="AJ46" s="17"/>
    </row>
    <row r="47" spans="1:42" s="18" customFormat="1" ht="350.1" customHeight="1" x14ac:dyDescent="0.2">
      <c r="A47" s="130">
        <v>37</v>
      </c>
      <c r="B47" s="151">
        <v>46</v>
      </c>
      <c r="C47" s="130">
        <v>1</v>
      </c>
      <c r="D47" s="130" t="s">
        <v>1656</v>
      </c>
      <c r="E47" s="146" t="s">
        <v>1757</v>
      </c>
      <c r="F47" s="131" t="s">
        <v>1783</v>
      </c>
      <c r="G47" s="131" t="s">
        <v>1762</v>
      </c>
      <c r="H47" s="131" t="s">
        <v>1763</v>
      </c>
      <c r="I47" s="131" t="s">
        <v>1764</v>
      </c>
      <c r="J47" s="129" t="s">
        <v>1526</v>
      </c>
      <c r="K47" s="129">
        <v>1</v>
      </c>
      <c r="L47" s="77">
        <v>43710</v>
      </c>
      <c r="M47" s="113">
        <v>43982</v>
      </c>
      <c r="N47" s="78">
        <f t="shared" si="50"/>
        <v>38.857142857142854</v>
      </c>
      <c r="O47" s="76" t="s">
        <v>1778</v>
      </c>
      <c r="P47" s="76">
        <v>0</v>
      </c>
      <c r="Q47" s="129" t="s">
        <v>1910</v>
      </c>
      <c r="R47" s="79">
        <f t="shared" si="38"/>
        <v>0</v>
      </c>
      <c r="S47" s="89">
        <f t="shared" si="39"/>
        <v>0</v>
      </c>
      <c r="T47" s="89">
        <f t="shared" si="40"/>
        <v>0</v>
      </c>
      <c r="U47" s="89">
        <f t="shared" si="41"/>
        <v>38.857142857142854</v>
      </c>
      <c r="V47" s="73"/>
      <c r="W47" s="100" t="str">
        <f t="shared" si="42"/>
        <v>VENCIDA</v>
      </c>
      <c r="X47" s="100" t="str">
        <f t="shared" si="43"/>
        <v>VENCIDO</v>
      </c>
      <c r="Y47" s="103" t="s">
        <v>1785</v>
      </c>
      <c r="Z47" s="103" t="str">
        <f t="shared" si="44"/>
        <v>H5ACTL</v>
      </c>
      <c r="AA47" s="103">
        <f t="shared" si="46"/>
        <v>1</v>
      </c>
      <c r="AB47" s="103" t="str">
        <f t="shared" si="45"/>
        <v>H5ACTL - 1</v>
      </c>
      <c r="AC47" s="138">
        <f t="shared" si="34"/>
        <v>1</v>
      </c>
      <c r="AD47" s="138">
        <f t="shared" si="35"/>
        <v>1</v>
      </c>
      <c r="AE47" s="138" t="str">
        <f t="shared" si="47"/>
        <v>H5ACTL.</v>
      </c>
      <c r="AF47" s="138" t="str">
        <f t="shared" si="48"/>
        <v>H5ACTL</v>
      </c>
      <c r="AG47" s="62"/>
      <c r="AH47" s="63"/>
      <c r="AI47" s="64"/>
      <c r="AJ47" s="17"/>
    </row>
    <row r="48" spans="1:42" s="18" customFormat="1" ht="350.1" customHeight="1" x14ac:dyDescent="0.2">
      <c r="A48" s="130"/>
      <c r="B48" s="151">
        <v>47</v>
      </c>
      <c r="C48" s="130">
        <v>2</v>
      </c>
      <c r="D48" s="130" t="s">
        <v>1656</v>
      </c>
      <c r="E48" s="146" t="s">
        <v>1757</v>
      </c>
      <c r="F48" s="131" t="s">
        <v>1782</v>
      </c>
      <c r="G48" s="131" t="s">
        <v>1762</v>
      </c>
      <c r="H48" s="131" t="s">
        <v>1791</v>
      </c>
      <c r="I48" s="131" t="s">
        <v>1765</v>
      </c>
      <c r="J48" s="129" t="s">
        <v>1766</v>
      </c>
      <c r="K48" s="129">
        <v>1</v>
      </c>
      <c r="L48" s="77">
        <v>43983</v>
      </c>
      <c r="M48" s="113">
        <v>44012</v>
      </c>
      <c r="N48" s="78">
        <f t="shared" si="50"/>
        <v>4.1428571428571432</v>
      </c>
      <c r="O48" s="76" t="s">
        <v>1778</v>
      </c>
      <c r="P48" s="76">
        <v>0</v>
      </c>
      <c r="Q48" s="129" t="s">
        <v>1910</v>
      </c>
      <c r="R48" s="79">
        <f t="shared" si="38"/>
        <v>0</v>
      </c>
      <c r="S48" s="89">
        <f t="shared" si="39"/>
        <v>0</v>
      </c>
      <c r="T48" s="89">
        <f t="shared" si="40"/>
        <v>0</v>
      </c>
      <c r="U48" s="89">
        <f t="shared" si="41"/>
        <v>4.1428571428571432</v>
      </c>
      <c r="V48" s="73"/>
      <c r="W48" s="100" t="str">
        <f t="shared" si="42"/>
        <v>VENCIDA</v>
      </c>
      <c r="X48" s="100" t="str">
        <f t="shared" si="43"/>
        <v/>
      </c>
      <c r="Y48" s="103" t="s">
        <v>1785</v>
      </c>
      <c r="Z48" s="103" t="str">
        <f t="shared" si="44"/>
        <v>H5ACTL</v>
      </c>
      <c r="AA48" s="103">
        <f t="shared" si="46"/>
        <v>2</v>
      </c>
      <c r="AB48" s="103" t="str">
        <f t="shared" si="45"/>
        <v>H5ACTL - 2</v>
      </c>
      <c r="AC48" s="138">
        <f t="shared" si="34"/>
        <v>1</v>
      </c>
      <c r="AD48" s="138">
        <f t="shared" si="35"/>
        <v>1</v>
      </c>
      <c r="AE48" s="138" t="str">
        <f t="shared" si="47"/>
        <v>H5ACTL.</v>
      </c>
      <c r="AF48" s="138" t="str">
        <f t="shared" si="48"/>
        <v>H5ACTL</v>
      </c>
      <c r="AG48" s="62"/>
      <c r="AH48" s="63"/>
      <c r="AI48" s="64"/>
      <c r="AJ48" s="17"/>
    </row>
    <row r="49" spans="1:36" s="18" customFormat="1" ht="350.1" customHeight="1" x14ac:dyDescent="0.2">
      <c r="A49" s="130">
        <v>38</v>
      </c>
      <c r="B49" s="151">
        <v>48</v>
      </c>
      <c r="C49" s="130">
        <v>3</v>
      </c>
      <c r="D49" s="130" t="s">
        <v>1656</v>
      </c>
      <c r="E49" s="146" t="s">
        <v>1757</v>
      </c>
      <c r="F49" s="131" t="s">
        <v>1767</v>
      </c>
      <c r="G49" s="131" t="s">
        <v>1768</v>
      </c>
      <c r="H49" s="131" t="s">
        <v>1769</v>
      </c>
      <c r="I49" s="131" t="s">
        <v>1770</v>
      </c>
      <c r="J49" s="129" t="s">
        <v>1771</v>
      </c>
      <c r="K49" s="129">
        <v>1</v>
      </c>
      <c r="L49" s="77">
        <v>43710</v>
      </c>
      <c r="M49" s="113">
        <v>44012</v>
      </c>
      <c r="N49" s="78">
        <f t="shared" si="50"/>
        <v>43.142857142857146</v>
      </c>
      <c r="O49" s="76" t="s">
        <v>1779</v>
      </c>
      <c r="P49" s="76">
        <v>1</v>
      </c>
      <c r="Q49" s="129" t="s">
        <v>1910</v>
      </c>
      <c r="R49" s="79">
        <f t="shared" si="38"/>
        <v>100</v>
      </c>
      <c r="S49" s="89">
        <f t="shared" si="39"/>
        <v>43.142857142857146</v>
      </c>
      <c r="T49" s="89">
        <f t="shared" si="40"/>
        <v>43.142857142857146</v>
      </c>
      <c r="U49" s="89">
        <f t="shared" si="41"/>
        <v>43.142857142857146</v>
      </c>
      <c r="V49" s="73"/>
      <c r="W49" s="100" t="str">
        <f t="shared" si="42"/>
        <v>CUMPLIDA</v>
      </c>
      <c r="X49" s="100" t="str">
        <f t="shared" si="43"/>
        <v>CUMPLIDO</v>
      </c>
      <c r="Y49" s="103" t="s">
        <v>1785</v>
      </c>
      <c r="Z49" s="103" t="str">
        <f t="shared" si="44"/>
        <v>H12ACTL</v>
      </c>
      <c r="AA49" s="103">
        <f t="shared" si="46"/>
        <v>1</v>
      </c>
      <c r="AB49" s="103" t="str">
        <f t="shared" si="45"/>
        <v>H12ACTL - 1</v>
      </c>
      <c r="AC49" s="138">
        <f t="shared" si="34"/>
        <v>5</v>
      </c>
      <c r="AD49" s="138">
        <f t="shared" si="35"/>
        <v>5</v>
      </c>
      <c r="AE49" s="138" t="str">
        <f t="shared" si="47"/>
        <v>H12ACTL.</v>
      </c>
      <c r="AF49" s="138" t="str">
        <f t="shared" si="48"/>
        <v>H12ACTL</v>
      </c>
      <c r="AG49" s="62"/>
      <c r="AH49" s="63"/>
      <c r="AI49" s="64"/>
      <c r="AJ49" s="17"/>
    </row>
    <row r="50" spans="1:36" s="18" customFormat="1" ht="350.1" customHeight="1" x14ac:dyDescent="0.2">
      <c r="A50" s="130"/>
      <c r="B50" s="151">
        <v>49</v>
      </c>
      <c r="C50" s="130">
        <v>4</v>
      </c>
      <c r="D50" s="130" t="s">
        <v>1656</v>
      </c>
      <c r="E50" s="146" t="s">
        <v>1757</v>
      </c>
      <c r="F50" s="131" t="s">
        <v>1772</v>
      </c>
      <c r="G50" s="131" t="s">
        <v>1768</v>
      </c>
      <c r="H50" s="131" t="s">
        <v>1769</v>
      </c>
      <c r="I50" s="131" t="s">
        <v>1773</v>
      </c>
      <c r="J50" s="129" t="s">
        <v>1766</v>
      </c>
      <c r="K50" s="129">
        <v>1</v>
      </c>
      <c r="L50" s="77">
        <v>44013</v>
      </c>
      <c r="M50" s="113">
        <v>44043</v>
      </c>
      <c r="N50" s="78">
        <f t="shared" si="50"/>
        <v>4.2857142857142856</v>
      </c>
      <c r="O50" s="76" t="s">
        <v>1779</v>
      </c>
      <c r="P50" s="76">
        <v>1</v>
      </c>
      <c r="Q50" s="129" t="s">
        <v>1910</v>
      </c>
      <c r="R50" s="79">
        <f t="shared" si="38"/>
        <v>100</v>
      </c>
      <c r="S50" s="89">
        <f t="shared" si="39"/>
        <v>4.2857142857142856</v>
      </c>
      <c r="T50" s="89">
        <f t="shared" si="40"/>
        <v>4.2857142857142856</v>
      </c>
      <c r="U50" s="89">
        <f t="shared" si="41"/>
        <v>4.2857142857142856</v>
      </c>
      <c r="V50" s="73"/>
      <c r="W50" s="100" t="str">
        <f t="shared" si="42"/>
        <v>CUMPLIDA</v>
      </c>
      <c r="X50" s="100" t="str">
        <f t="shared" si="43"/>
        <v/>
      </c>
      <c r="Y50" s="103" t="s">
        <v>1785</v>
      </c>
      <c r="Z50" s="103" t="str">
        <f t="shared" si="44"/>
        <v>H12ACTL</v>
      </c>
      <c r="AA50" s="103">
        <f t="shared" si="46"/>
        <v>2</v>
      </c>
      <c r="AB50" s="103" t="str">
        <f t="shared" si="45"/>
        <v>H12ACTL - 2</v>
      </c>
      <c r="AC50" s="138">
        <f t="shared" si="34"/>
        <v>5</v>
      </c>
      <c r="AD50" s="138">
        <f t="shared" si="35"/>
        <v>5</v>
      </c>
      <c r="AE50" s="138" t="str">
        <f t="shared" si="47"/>
        <v>H12ACTL.</v>
      </c>
      <c r="AF50" s="138" t="str">
        <f t="shared" si="48"/>
        <v>H12ACTL</v>
      </c>
      <c r="AG50" s="62"/>
      <c r="AH50" s="63"/>
      <c r="AI50" s="64"/>
      <c r="AJ50" s="17"/>
    </row>
    <row r="51" spans="1:36" s="18" customFormat="1" ht="350.1" customHeight="1" x14ac:dyDescent="0.2">
      <c r="A51" s="130">
        <v>39</v>
      </c>
      <c r="B51" s="151">
        <v>50</v>
      </c>
      <c r="C51" s="130">
        <v>5</v>
      </c>
      <c r="D51" s="130" t="s">
        <v>1656</v>
      </c>
      <c r="E51" s="146" t="s">
        <v>1757</v>
      </c>
      <c r="F51" s="131" t="s">
        <v>1780</v>
      </c>
      <c r="G51" s="131" t="s">
        <v>1774</v>
      </c>
      <c r="H51" s="131" t="s">
        <v>1775</v>
      </c>
      <c r="I51" s="131" t="s">
        <v>1776</v>
      </c>
      <c r="J51" s="129" t="s">
        <v>1792</v>
      </c>
      <c r="K51" s="129">
        <v>1</v>
      </c>
      <c r="L51" s="77">
        <v>43710</v>
      </c>
      <c r="M51" s="113">
        <v>44012</v>
      </c>
      <c r="N51" s="78">
        <f t="shared" si="50"/>
        <v>43.142857142857146</v>
      </c>
      <c r="O51" s="76" t="s">
        <v>1778</v>
      </c>
      <c r="P51" s="76">
        <v>0</v>
      </c>
      <c r="Q51" s="131" t="s">
        <v>2358</v>
      </c>
      <c r="R51" s="79">
        <f t="shared" si="38"/>
        <v>0</v>
      </c>
      <c r="S51" s="89">
        <f t="shared" si="39"/>
        <v>0</v>
      </c>
      <c r="T51" s="89">
        <f t="shared" si="40"/>
        <v>0</v>
      </c>
      <c r="U51" s="89">
        <f t="shared" si="41"/>
        <v>43.142857142857146</v>
      </c>
      <c r="V51" s="73"/>
      <c r="W51" s="100" t="str">
        <f t="shared" si="42"/>
        <v>VENCIDA</v>
      </c>
      <c r="X51" s="100" t="str">
        <f t="shared" si="43"/>
        <v>VENCIDO</v>
      </c>
      <c r="Y51" s="103" t="s">
        <v>1785</v>
      </c>
      <c r="Z51" s="103" t="str">
        <f t="shared" si="44"/>
        <v>H15ACTL</v>
      </c>
      <c r="AA51" s="103">
        <f t="shared" si="46"/>
        <v>1</v>
      </c>
      <c r="AB51" s="103" t="str">
        <f t="shared" si="45"/>
        <v>H15ACTL - 1</v>
      </c>
      <c r="AC51" s="138">
        <f t="shared" si="34"/>
        <v>1</v>
      </c>
      <c r="AD51" s="138">
        <f t="shared" si="35"/>
        <v>1</v>
      </c>
      <c r="AE51" s="138" t="str">
        <f t="shared" si="47"/>
        <v>H15ACTL.</v>
      </c>
      <c r="AF51" s="138" t="str">
        <f t="shared" si="48"/>
        <v>H15ACTL</v>
      </c>
      <c r="AG51" s="62"/>
      <c r="AH51" s="63"/>
      <c r="AI51" s="64"/>
      <c r="AJ51" s="17"/>
    </row>
    <row r="52" spans="1:36" s="18" customFormat="1" ht="350.1" customHeight="1" x14ac:dyDescent="0.2">
      <c r="A52" s="130"/>
      <c r="B52" s="151">
        <v>51</v>
      </c>
      <c r="C52" s="130">
        <v>6</v>
      </c>
      <c r="D52" s="130" t="s">
        <v>1656</v>
      </c>
      <c r="E52" s="146" t="s">
        <v>1757</v>
      </c>
      <c r="F52" s="131" t="s">
        <v>1781</v>
      </c>
      <c r="G52" s="131" t="s">
        <v>1774</v>
      </c>
      <c r="H52" s="131" t="s">
        <v>1775</v>
      </c>
      <c r="I52" s="131" t="s">
        <v>1793</v>
      </c>
      <c r="J52" s="129" t="s">
        <v>1766</v>
      </c>
      <c r="K52" s="129">
        <v>1</v>
      </c>
      <c r="L52" s="77">
        <v>44013</v>
      </c>
      <c r="M52" s="113">
        <v>44043</v>
      </c>
      <c r="N52" s="78">
        <f t="shared" si="50"/>
        <v>4.2857142857142856</v>
      </c>
      <c r="O52" s="76" t="s">
        <v>1778</v>
      </c>
      <c r="P52" s="76">
        <v>0</v>
      </c>
      <c r="Q52" s="131" t="s">
        <v>2358</v>
      </c>
      <c r="R52" s="79">
        <f t="shared" si="38"/>
        <v>0</v>
      </c>
      <c r="S52" s="89">
        <f t="shared" si="39"/>
        <v>0</v>
      </c>
      <c r="T52" s="89">
        <f t="shared" si="40"/>
        <v>0</v>
      </c>
      <c r="U52" s="89">
        <f t="shared" si="41"/>
        <v>4.2857142857142856</v>
      </c>
      <c r="V52" s="73"/>
      <c r="W52" s="100" t="str">
        <f t="shared" si="42"/>
        <v>VENCIDA</v>
      </c>
      <c r="X52" s="100" t="str">
        <f t="shared" si="43"/>
        <v/>
      </c>
      <c r="Y52" s="103" t="s">
        <v>1785</v>
      </c>
      <c r="Z52" s="103" t="str">
        <f t="shared" si="44"/>
        <v>H15ACTL</v>
      </c>
      <c r="AA52" s="103">
        <f t="shared" si="46"/>
        <v>2</v>
      </c>
      <c r="AB52" s="103" t="str">
        <f t="shared" si="45"/>
        <v>H15ACTL - 2</v>
      </c>
      <c r="AC52" s="138">
        <f t="shared" si="34"/>
        <v>1</v>
      </c>
      <c r="AD52" s="138">
        <f t="shared" si="35"/>
        <v>1</v>
      </c>
      <c r="AE52" s="138" t="str">
        <f t="shared" si="47"/>
        <v>H15ACTL.</v>
      </c>
      <c r="AF52" s="138" t="str">
        <f t="shared" si="48"/>
        <v>H15ACTL</v>
      </c>
      <c r="AG52" s="62"/>
      <c r="AH52" s="63"/>
      <c r="AI52" s="64"/>
      <c r="AJ52" s="17"/>
    </row>
    <row r="53" spans="1:36" s="18" customFormat="1" ht="350.1" customHeight="1" x14ac:dyDescent="0.2">
      <c r="A53" s="73">
        <v>40</v>
      </c>
      <c r="B53" s="151">
        <v>52</v>
      </c>
      <c r="C53" s="73">
        <v>7</v>
      </c>
      <c r="D53" s="73" t="s">
        <v>1045</v>
      </c>
      <c r="E53" s="73">
        <v>1801001</v>
      </c>
      <c r="F53" s="82" t="s">
        <v>2192</v>
      </c>
      <c r="G53" s="82" t="s">
        <v>1551</v>
      </c>
      <c r="H53" s="85" t="s">
        <v>1552</v>
      </c>
      <c r="I53" s="85" t="s">
        <v>1553</v>
      </c>
      <c r="J53" s="75" t="s">
        <v>1777</v>
      </c>
      <c r="K53" s="73">
        <v>1</v>
      </c>
      <c r="L53" s="77">
        <v>43690</v>
      </c>
      <c r="M53" s="113">
        <v>43830</v>
      </c>
      <c r="N53" s="78">
        <f t="shared" ref="N53:N109" si="51">(+M53-L53)/7</f>
        <v>20</v>
      </c>
      <c r="O53" s="76" t="s">
        <v>464</v>
      </c>
      <c r="P53" s="76">
        <v>0</v>
      </c>
      <c r="Q53" s="82" t="s">
        <v>2147</v>
      </c>
      <c r="R53" s="79">
        <f t="shared" si="38"/>
        <v>0</v>
      </c>
      <c r="S53" s="89">
        <f t="shared" si="39"/>
        <v>0</v>
      </c>
      <c r="T53" s="89">
        <f t="shared" si="40"/>
        <v>0</v>
      </c>
      <c r="U53" s="89">
        <f t="shared" si="41"/>
        <v>20</v>
      </c>
      <c r="V53" s="73"/>
      <c r="W53" s="100" t="str">
        <f t="shared" si="42"/>
        <v>VENCIDA</v>
      </c>
      <c r="X53" s="100" t="str">
        <f t="shared" si="43"/>
        <v>VENCIDO</v>
      </c>
      <c r="Y53" s="103" t="s">
        <v>1550</v>
      </c>
      <c r="Z53" s="103" t="str">
        <f t="shared" si="44"/>
        <v>H1AF18</v>
      </c>
      <c r="AA53" s="103">
        <f t="shared" si="46"/>
        <v>1</v>
      </c>
      <c r="AB53" s="103" t="str">
        <f t="shared" si="45"/>
        <v>H1AF18 - 1</v>
      </c>
      <c r="AC53" s="138">
        <f t="shared" si="34"/>
        <v>1</v>
      </c>
      <c r="AD53" s="138">
        <f t="shared" si="35"/>
        <v>1</v>
      </c>
      <c r="AE53" s="138" t="str">
        <f t="shared" si="47"/>
        <v>H1AF18.</v>
      </c>
      <c r="AF53" s="138" t="str">
        <f t="shared" si="48"/>
        <v>H1AF18</v>
      </c>
      <c r="AG53" s="62"/>
      <c r="AH53" s="63"/>
      <c r="AI53" s="64"/>
      <c r="AJ53" s="17"/>
    </row>
    <row r="54" spans="1:36" s="18" customFormat="1" ht="350.1" customHeight="1" x14ac:dyDescent="0.2">
      <c r="A54" s="73">
        <v>41</v>
      </c>
      <c r="B54" s="151">
        <v>53</v>
      </c>
      <c r="C54" s="73"/>
      <c r="D54" s="73" t="s">
        <v>1046</v>
      </c>
      <c r="E54" s="73">
        <v>1801001</v>
      </c>
      <c r="F54" s="80" t="s">
        <v>2193</v>
      </c>
      <c r="G54" s="80" t="s">
        <v>1556</v>
      </c>
      <c r="H54" s="85" t="s">
        <v>1557</v>
      </c>
      <c r="I54" s="85" t="s">
        <v>1558</v>
      </c>
      <c r="J54" s="73" t="s">
        <v>1559</v>
      </c>
      <c r="K54" s="73">
        <v>1</v>
      </c>
      <c r="L54" s="77">
        <v>43690</v>
      </c>
      <c r="M54" s="113">
        <v>43830</v>
      </c>
      <c r="N54" s="78">
        <f t="shared" si="51"/>
        <v>20</v>
      </c>
      <c r="O54" s="76" t="s">
        <v>464</v>
      </c>
      <c r="P54" s="74">
        <v>1</v>
      </c>
      <c r="Q54" s="74" t="s">
        <v>2146</v>
      </c>
      <c r="R54" s="79">
        <f t="shared" si="38"/>
        <v>100</v>
      </c>
      <c r="S54" s="89">
        <f t="shared" si="39"/>
        <v>20</v>
      </c>
      <c r="T54" s="89">
        <f t="shared" si="40"/>
        <v>20</v>
      </c>
      <c r="U54" s="89">
        <f t="shared" si="41"/>
        <v>20</v>
      </c>
      <c r="V54" s="73"/>
      <c r="W54" s="100" t="str">
        <f t="shared" si="42"/>
        <v>CUMPLIDA</v>
      </c>
      <c r="X54" s="100" t="str">
        <f t="shared" si="43"/>
        <v>VENCIDO</v>
      </c>
      <c r="Y54" s="103" t="s">
        <v>1550</v>
      </c>
      <c r="Z54" s="103" t="str">
        <f t="shared" si="44"/>
        <v>H3AF18</v>
      </c>
      <c r="AA54" s="103">
        <f t="shared" si="46"/>
        <v>1</v>
      </c>
      <c r="AB54" s="103" t="str">
        <f t="shared" si="45"/>
        <v>H3AF18 - 1</v>
      </c>
      <c r="AC54" s="138">
        <f t="shared" si="34"/>
        <v>5</v>
      </c>
      <c r="AD54" s="138">
        <f t="shared" si="35"/>
        <v>1</v>
      </c>
      <c r="AE54" s="138" t="str">
        <f t="shared" si="47"/>
        <v>H3AF18.</v>
      </c>
      <c r="AF54" s="138" t="str">
        <f t="shared" si="48"/>
        <v>H3AF18</v>
      </c>
      <c r="AG54" s="62"/>
      <c r="AH54" s="63"/>
      <c r="AI54" s="64"/>
      <c r="AJ54" s="17"/>
    </row>
    <row r="55" spans="1:36" s="18" customFormat="1" ht="350.1" customHeight="1" x14ac:dyDescent="0.2">
      <c r="A55" s="73"/>
      <c r="B55" s="151">
        <v>54</v>
      </c>
      <c r="C55" s="73"/>
      <c r="D55" s="73" t="s">
        <v>1046</v>
      </c>
      <c r="E55" s="73">
        <v>1801001</v>
      </c>
      <c r="F55" s="80" t="s">
        <v>2194</v>
      </c>
      <c r="G55" s="80" t="s">
        <v>1556</v>
      </c>
      <c r="H55" s="85" t="s">
        <v>1552</v>
      </c>
      <c r="I55" s="85" t="s">
        <v>1561</v>
      </c>
      <c r="J55" s="85" t="s">
        <v>1554</v>
      </c>
      <c r="K55" s="73">
        <v>1</v>
      </c>
      <c r="L55" s="77">
        <v>43690</v>
      </c>
      <c r="M55" s="113">
        <v>43830</v>
      </c>
      <c r="N55" s="78">
        <f t="shared" si="51"/>
        <v>20</v>
      </c>
      <c r="O55" s="76" t="s">
        <v>464</v>
      </c>
      <c r="P55" s="76">
        <v>0</v>
      </c>
      <c r="Q55" s="82" t="s">
        <v>2148</v>
      </c>
      <c r="R55" s="79">
        <f t="shared" si="38"/>
        <v>0</v>
      </c>
      <c r="S55" s="89">
        <f t="shared" si="39"/>
        <v>0</v>
      </c>
      <c r="T55" s="89">
        <f t="shared" si="40"/>
        <v>0</v>
      </c>
      <c r="U55" s="89">
        <f t="shared" si="41"/>
        <v>20</v>
      </c>
      <c r="V55" s="73"/>
      <c r="W55" s="100" t="str">
        <f t="shared" si="42"/>
        <v>VENCIDA</v>
      </c>
      <c r="X55" s="100" t="str">
        <f t="shared" si="43"/>
        <v/>
      </c>
      <c r="Y55" s="103" t="s">
        <v>1550</v>
      </c>
      <c r="Z55" s="103" t="str">
        <f t="shared" si="44"/>
        <v>H3AF18</v>
      </c>
      <c r="AA55" s="103">
        <f t="shared" si="46"/>
        <v>2</v>
      </c>
      <c r="AB55" s="103" t="str">
        <f t="shared" si="45"/>
        <v>H3AF18 - 2</v>
      </c>
      <c r="AC55" s="138">
        <f t="shared" si="34"/>
        <v>1</v>
      </c>
      <c r="AD55" s="138">
        <f t="shared" si="35"/>
        <v>1</v>
      </c>
      <c r="AE55" s="138" t="str">
        <f t="shared" si="47"/>
        <v>H3AF18.</v>
      </c>
      <c r="AF55" s="138" t="str">
        <f t="shared" si="48"/>
        <v>H3AF18</v>
      </c>
      <c r="AG55" s="62"/>
      <c r="AH55" s="63"/>
      <c r="AI55" s="64"/>
      <c r="AJ55" s="17"/>
    </row>
    <row r="56" spans="1:36" s="18" customFormat="1" ht="350.1" customHeight="1" x14ac:dyDescent="0.2">
      <c r="A56" s="73">
        <v>42</v>
      </c>
      <c r="B56" s="151">
        <v>55</v>
      </c>
      <c r="C56" s="73"/>
      <c r="D56" s="73" t="s">
        <v>1045</v>
      </c>
      <c r="E56" s="73">
        <v>1801001</v>
      </c>
      <c r="F56" s="80" t="s">
        <v>2195</v>
      </c>
      <c r="G56" s="80" t="s">
        <v>1562</v>
      </c>
      <c r="H56" s="85" t="s">
        <v>1563</v>
      </c>
      <c r="I56" s="85" t="s">
        <v>1564</v>
      </c>
      <c r="J56" s="85" t="s">
        <v>1560</v>
      </c>
      <c r="K56" s="73">
        <v>1</v>
      </c>
      <c r="L56" s="77">
        <v>43690</v>
      </c>
      <c r="M56" s="113">
        <v>43769</v>
      </c>
      <c r="N56" s="78">
        <f t="shared" si="51"/>
        <v>11.285714285714286</v>
      </c>
      <c r="O56" s="76" t="s">
        <v>464</v>
      </c>
      <c r="P56" s="74">
        <v>1</v>
      </c>
      <c r="Q56" s="74" t="s">
        <v>1910</v>
      </c>
      <c r="R56" s="79">
        <f t="shared" si="38"/>
        <v>100</v>
      </c>
      <c r="S56" s="89">
        <f t="shared" si="39"/>
        <v>11.285714285714286</v>
      </c>
      <c r="T56" s="89">
        <f t="shared" si="40"/>
        <v>11.285714285714286</v>
      </c>
      <c r="U56" s="89">
        <f t="shared" si="41"/>
        <v>11.285714285714286</v>
      </c>
      <c r="V56" s="73"/>
      <c r="W56" s="100" t="str">
        <f t="shared" si="42"/>
        <v>CUMPLIDA</v>
      </c>
      <c r="X56" s="100" t="str">
        <f t="shared" si="43"/>
        <v>CUMPLIDO</v>
      </c>
      <c r="Y56" s="103" t="s">
        <v>1550</v>
      </c>
      <c r="Z56" s="103" t="str">
        <f t="shared" si="44"/>
        <v>H4AF18</v>
      </c>
      <c r="AA56" s="103">
        <f t="shared" si="46"/>
        <v>1</v>
      </c>
      <c r="AB56" s="103" t="str">
        <f t="shared" si="45"/>
        <v>H4AF18 - 1</v>
      </c>
      <c r="AC56" s="138">
        <f t="shared" si="34"/>
        <v>5</v>
      </c>
      <c r="AD56" s="138">
        <f t="shared" si="35"/>
        <v>5</v>
      </c>
      <c r="AE56" s="138" t="str">
        <f t="shared" si="47"/>
        <v>H4AF18.</v>
      </c>
      <c r="AF56" s="138" t="str">
        <f t="shared" si="48"/>
        <v>H4AF18</v>
      </c>
      <c r="AG56" s="62"/>
      <c r="AH56" s="63"/>
      <c r="AI56" s="64"/>
      <c r="AJ56" s="17"/>
    </row>
    <row r="57" spans="1:36" s="18" customFormat="1" ht="350.1" customHeight="1" x14ac:dyDescent="0.2">
      <c r="A57" s="73">
        <v>43</v>
      </c>
      <c r="B57" s="151">
        <v>56</v>
      </c>
      <c r="C57" s="73"/>
      <c r="D57" s="73" t="s">
        <v>1045</v>
      </c>
      <c r="E57" s="73">
        <v>1801001</v>
      </c>
      <c r="F57" s="80" t="s">
        <v>2196</v>
      </c>
      <c r="G57" s="80" t="s">
        <v>1565</v>
      </c>
      <c r="H57" s="85" t="s">
        <v>1566</v>
      </c>
      <c r="I57" s="85" t="s">
        <v>1567</v>
      </c>
      <c r="J57" s="85" t="s">
        <v>1555</v>
      </c>
      <c r="K57" s="73">
        <v>1</v>
      </c>
      <c r="L57" s="77">
        <v>43690</v>
      </c>
      <c r="M57" s="113">
        <v>43830</v>
      </c>
      <c r="N57" s="78">
        <f t="shared" si="51"/>
        <v>20</v>
      </c>
      <c r="O57" s="76" t="s">
        <v>464</v>
      </c>
      <c r="P57" s="74">
        <v>1</v>
      </c>
      <c r="Q57" s="74" t="s">
        <v>1910</v>
      </c>
      <c r="R57" s="79">
        <f t="shared" si="38"/>
        <v>100</v>
      </c>
      <c r="S57" s="89">
        <f t="shared" si="39"/>
        <v>20</v>
      </c>
      <c r="T57" s="89">
        <f t="shared" si="40"/>
        <v>20</v>
      </c>
      <c r="U57" s="89">
        <f t="shared" si="41"/>
        <v>20</v>
      </c>
      <c r="V57" s="73"/>
      <c r="W57" s="100" t="str">
        <f t="shared" si="42"/>
        <v>CUMPLIDA</v>
      </c>
      <c r="X57" s="100" t="str">
        <f t="shared" si="43"/>
        <v>CUMPLIDO</v>
      </c>
      <c r="Y57" s="103" t="s">
        <v>1550</v>
      </c>
      <c r="Z57" s="103" t="str">
        <f t="shared" si="44"/>
        <v>H5AF18</v>
      </c>
      <c r="AA57" s="103">
        <f t="shared" si="46"/>
        <v>1</v>
      </c>
      <c r="AB57" s="103" t="str">
        <f t="shared" si="45"/>
        <v>H5AF18 - 1</v>
      </c>
      <c r="AC57" s="138">
        <f t="shared" si="34"/>
        <v>5</v>
      </c>
      <c r="AD57" s="138">
        <f t="shared" si="35"/>
        <v>5</v>
      </c>
      <c r="AE57" s="138" t="str">
        <f t="shared" si="47"/>
        <v>H5AF18.</v>
      </c>
      <c r="AF57" s="138" t="str">
        <f t="shared" si="48"/>
        <v>H5AF18</v>
      </c>
      <c r="AG57" s="62"/>
      <c r="AH57" s="63"/>
      <c r="AI57" s="64"/>
      <c r="AJ57" s="17"/>
    </row>
    <row r="58" spans="1:36" s="18" customFormat="1" ht="350.1" customHeight="1" x14ac:dyDescent="0.2">
      <c r="A58" s="73">
        <v>44</v>
      </c>
      <c r="B58" s="151">
        <v>57</v>
      </c>
      <c r="C58" s="73"/>
      <c r="D58" s="73" t="s">
        <v>1045</v>
      </c>
      <c r="E58" s="76">
        <v>1801001</v>
      </c>
      <c r="F58" s="82" t="s">
        <v>2197</v>
      </c>
      <c r="G58" s="82" t="s">
        <v>1568</v>
      </c>
      <c r="H58" s="85" t="s">
        <v>1569</v>
      </c>
      <c r="I58" s="73" t="s">
        <v>2370</v>
      </c>
      <c r="J58" s="73" t="s">
        <v>1570</v>
      </c>
      <c r="K58" s="73">
        <v>1</v>
      </c>
      <c r="L58" s="77">
        <v>43690</v>
      </c>
      <c r="M58" s="113">
        <v>43861</v>
      </c>
      <c r="N58" s="78">
        <f t="shared" si="51"/>
        <v>24.428571428571427</v>
      </c>
      <c r="O58" s="76" t="s">
        <v>464</v>
      </c>
      <c r="P58" s="76">
        <v>1</v>
      </c>
      <c r="Q58" s="80" t="s">
        <v>2372</v>
      </c>
      <c r="R58" s="79">
        <f t="shared" si="38"/>
        <v>100</v>
      </c>
      <c r="S58" s="89">
        <f t="shared" si="39"/>
        <v>24.428571428571427</v>
      </c>
      <c r="T58" s="89">
        <f t="shared" si="40"/>
        <v>24.428571428571427</v>
      </c>
      <c r="U58" s="89">
        <f t="shared" si="41"/>
        <v>24.428571428571427</v>
      </c>
      <c r="V58" s="73"/>
      <c r="W58" s="100" t="str">
        <f t="shared" si="42"/>
        <v>CUMPLIDA</v>
      </c>
      <c r="X58" s="100" t="str">
        <f t="shared" si="43"/>
        <v>CUMPLIDO</v>
      </c>
      <c r="Y58" s="103" t="s">
        <v>1550</v>
      </c>
      <c r="Z58" s="103" t="str">
        <f t="shared" si="44"/>
        <v>H6AF18</v>
      </c>
      <c r="AA58" s="103">
        <f t="shared" si="46"/>
        <v>1</v>
      </c>
      <c r="AB58" s="103" t="str">
        <f t="shared" si="45"/>
        <v>H6AF18 - 1</v>
      </c>
      <c r="AC58" s="138">
        <f t="shared" si="34"/>
        <v>5</v>
      </c>
      <c r="AD58" s="138">
        <f t="shared" si="35"/>
        <v>5</v>
      </c>
      <c r="AE58" s="138" t="str">
        <f t="shared" si="47"/>
        <v>H6AF18.</v>
      </c>
      <c r="AF58" s="138" t="str">
        <f t="shared" si="48"/>
        <v>H6AF18</v>
      </c>
      <c r="AG58" s="62"/>
      <c r="AH58" s="63"/>
      <c r="AI58" s="64"/>
      <c r="AJ58" s="17"/>
    </row>
    <row r="59" spans="1:36" s="18" customFormat="1" ht="350.1" customHeight="1" x14ac:dyDescent="0.2">
      <c r="A59" s="73">
        <v>45</v>
      </c>
      <c r="B59" s="151">
        <v>58</v>
      </c>
      <c r="C59" s="73">
        <v>11</v>
      </c>
      <c r="D59" s="73" t="s">
        <v>1045</v>
      </c>
      <c r="E59" s="76">
        <v>1801001</v>
      </c>
      <c r="F59" s="85" t="s">
        <v>2198</v>
      </c>
      <c r="G59" s="85" t="s">
        <v>1571</v>
      </c>
      <c r="H59" s="85" t="s">
        <v>1552</v>
      </c>
      <c r="I59" s="85" t="s">
        <v>1572</v>
      </c>
      <c r="J59" s="85" t="s">
        <v>1573</v>
      </c>
      <c r="K59" s="73">
        <v>1</v>
      </c>
      <c r="L59" s="77">
        <v>43690</v>
      </c>
      <c r="M59" s="77">
        <v>43830</v>
      </c>
      <c r="N59" s="78">
        <f t="shared" si="51"/>
        <v>20</v>
      </c>
      <c r="O59" s="76" t="s">
        <v>464</v>
      </c>
      <c r="P59" s="76">
        <v>0</v>
      </c>
      <c r="Q59" s="75" t="s">
        <v>2113</v>
      </c>
      <c r="R59" s="79">
        <f t="shared" si="38"/>
        <v>0</v>
      </c>
      <c r="S59" s="89">
        <f t="shared" si="39"/>
        <v>0</v>
      </c>
      <c r="T59" s="89">
        <f t="shared" si="40"/>
        <v>0</v>
      </c>
      <c r="U59" s="89">
        <f t="shared" si="41"/>
        <v>20</v>
      </c>
      <c r="V59" s="73"/>
      <c r="W59" s="100" t="str">
        <f t="shared" si="42"/>
        <v>VENCIDA</v>
      </c>
      <c r="X59" s="100" t="str">
        <f t="shared" si="43"/>
        <v>VENCIDO</v>
      </c>
      <c r="Y59" s="103" t="s">
        <v>1550</v>
      </c>
      <c r="Z59" s="103" t="str">
        <f t="shared" si="44"/>
        <v>H7AF18</v>
      </c>
      <c r="AA59" s="103">
        <f t="shared" si="46"/>
        <v>1</v>
      </c>
      <c r="AB59" s="103" t="str">
        <f t="shared" si="45"/>
        <v>H7AF18 - 1</v>
      </c>
      <c r="AC59" s="138">
        <f t="shared" si="34"/>
        <v>1</v>
      </c>
      <c r="AD59" s="138">
        <f t="shared" si="35"/>
        <v>1</v>
      </c>
      <c r="AE59" s="138" t="str">
        <f t="shared" si="47"/>
        <v>H7AF18.</v>
      </c>
      <c r="AF59" s="138" t="str">
        <f t="shared" si="48"/>
        <v>H7AF18</v>
      </c>
      <c r="AG59" s="62"/>
      <c r="AH59" s="63"/>
      <c r="AI59" s="64"/>
      <c r="AJ59" s="17"/>
    </row>
    <row r="60" spans="1:36" s="18" customFormat="1" ht="350.1" customHeight="1" x14ac:dyDescent="0.2">
      <c r="A60" s="73"/>
      <c r="B60" s="151">
        <v>59</v>
      </c>
      <c r="C60" s="73">
        <v>12</v>
      </c>
      <c r="D60" s="73" t="s">
        <v>1045</v>
      </c>
      <c r="E60" s="76">
        <v>1801001</v>
      </c>
      <c r="F60" s="85" t="s">
        <v>2199</v>
      </c>
      <c r="G60" s="85" t="s">
        <v>1571</v>
      </c>
      <c r="H60" s="85" t="s">
        <v>1552</v>
      </c>
      <c r="I60" s="85" t="s">
        <v>1574</v>
      </c>
      <c r="J60" s="85" t="s">
        <v>1575</v>
      </c>
      <c r="K60" s="73">
        <v>2</v>
      </c>
      <c r="L60" s="77">
        <v>43690</v>
      </c>
      <c r="M60" s="77">
        <v>43830</v>
      </c>
      <c r="N60" s="78">
        <f t="shared" si="51"/>
        <v>20</v>
      </c>
      <c r="O60" s="76" t="s">
        <v>1745</v>
      </c>
      <c r="P60" s="76">
        <v>0</v>
      </c>
      <c r="Q60" s="75" t="s">
        <v>2113</v>
      </c>
      <c r="R60" s="79">
        <f t="shared" si="38"/>
        <v>0</v>
      </c>
      <c r="S60" s="89">
        <f t="shared" si="39"/>
        <v>0</v>
      </c>
      <c r="T60" s="89">
        <f t="shared" si="40"/>
        <v>0</v>
      </c>
      <c r="U60" s="89">
        <f t="shared" si="41"/>
        <v>20</v>
      </c>
      <c r="V60" s="73"/>
      <c r="W60" s="100" t="str">
        <f t="shared" si="42"/>
        <v>VENCIDA</v>
      </c>
      <c r="X60" s="100" t="str">
        <f t="shared" si="43"/>
        <v/>
      </c>
      <c r="Y60" s="103" t="s">
        <v>1550</v>
      </c>
      <c r="Z60" s="103" t="str">
        <f t="shared" si="44"/>
        <v>H7AF18</v>
      </c>
      <c r="AA60" s="103">
        <f t="shared" si="46"/>
        <v>2</v>
      </c>
      <c r="AB60" s="103" t="str">
        <f t="shared" si="45"/>
        <v>H7AF18 - 2</v>
      </c>
      <c r="AC60" s="138">
        <f t="shared" si="34"/>
        <v>1</v>
      </c>
      <c r="AD60" s="138">
        <f t="shared" si="35"/>
        <v>1</v>
      </c>
      <c r="AE60" s="138" t="str">
        <f t="shared" si="47"/>
        <v>H7AF18.</v>
      </c>
      <c r="AF60" s="138" t="str">
        <f t="shared" si="48"/>
        <v>H7AF18</v>
      </c>
      <c r="AG60" s="62"/>
      <c r="AH60" s="63"/>
      <c r="AI60" s="64"/>
      <c r="AJ60" s="17"/>
    </row>
    <row r="61" spans="1:36" s="18" customFormat="1" ht="350.1" customHeight="1" x14ac:dyDescent="0.2">
      <c r="A61" s="73">
        <v>46</v>
      </c>
      <c r="B61" s="151">
        <v>60</v>
      </c>
      <c r="C61" s="73"/>
      <c r="D61" s="73" t="s">
        <v>1045</v>
      </c>
      <c r="E61" s="76">
        <v>1801001</v>
      </c>
      <c r="F61" s="82" t="s">
        <v>2200</v>
      </c>
      <c r="G61" s="82" t="s">
        <v>1576</v>
      </c>
      <c r="H61" s="73" t="s">
        <v>1577</v>
      </c>
      <c r="I61" s="85" t="s">
        <v>1939</v>
      </c>
      <c r="J61" s="73" t="s">
        <v>1578</v>
      </c>
      <c r="K61" s="73">
        <v>1</v>
      </c>
      <c r="L61" s="77">
        <v>43690</v>
      </c>
      <c r="M61" s="113">
        <v>43889</v>
      </c>
      <c r="N61" s="78">
        <f t="shared" si="51"/>
        <v>28.428571428571427</v>
      </c>
      <c r="O61" s="76" t="s">
        <v>464</v>
      </c>
      <c r="P61" s="74">
        <v>1</v>
      </c>
      <c r="Q61" s="74" t="s">
        <v>1910</v>
      </c>
      <c r="R61" s="79">
        <f t="shared" si="38"/>
        <v>100</v>
      </c>
      <c r="S61" s="89">
        <f t="shared" si="39"/>
        <v>28.428571428571427</v>
      </c>
      <c r="T61" s="89">
        <f t="shared" si="40"/>
        <v>28.428571428571427</v>
      </c>
      <c r="U61" s="89">
        <f t="shared" si="41"/>
        <v>28.428571428571427</v>
      </c>
      <c r="V61" s="73"/>
      <c r="W61" s="100" t="str">
        <f t="shared" si="42"/>
        <v>CUMPLIDA</v>
      </c>
      <c r="X61" s="100" t="str">
        <f t="shared" si="43"/>
        <v>CUMPLIDO</v>
      </c>
      <c r="Y61" s="103" t="s">
        <v>1550</v>
      </c>
      <c r="Z61" s="103" t="str">
        <f t="shared" si="44"/>
        <v>H8AF18</v>
      </c>
      <c r="AA61" s="103">
        <f t="shared" si="46"/>
        <v>1</v>
      </c>
      <c r="AB61" s="103" t="str">
        <f t="shared" si="45"/>
        <v>H8AF18 - 1</v>
      </c>
      <c r="AC61" s="138">
        <f t="shared" si="34"/>
        <v>5</v>
      </c>
      <c r="AD61" s="138">
        <f t="shared" si="35"/>
        <v>5</v>
      </c>
      <c r="AE61" s="138" t="str">
        <f t="shared" si="47"/>
        <v>H8AF18.</v>
      </c>
      <c r="AF61" s="138" t="str">
        <f t="shared" si="48"/>
        <v>H8AF18</v>
      </c>
      <c r="AG61" s="62"/>
      <c r="AH61" s="63"/>
      <c r="AI61" s="64"/>
      <c r="AJ61" s="17"/>
    </row>
    <row r="62" spans="1:36" s="18" customFormat="1" ht="350.1" customHeight="1" x14ac:dyDescent="0.2">
      <c r="A62" s="73">
        <v>47</v>
      </c>
      <c r="B62" s="151">
        <v>61</v>
      </c>
      <c r="C62" s="73">
        <v>13</v>
      </c>
      <c r="D62" s="73" t="s">
        <v>1046</v>
      </c>
      <c r="E62" s="76">
        <v>1801001</v>
      </c>
      <c r="F62" s="82" t="s">
        <v>2201</v>
      </c>
      <c r="G62" s="82" t="s">
        <v>1579</v>
      </c>
      <c r="H62" s="85" t="s">
        <v>1552</v>
      </c>
      <c r="I62" s="85" t="s">
        <v>1580</v>
      </c>
      <c r="J62" s="73" t="s">
        <v>1555</v>
      </c>
      <c r="K62" s="73">
        <v>1</v>
      </c>
      <c r="L62" s="77">
        <v>43690</v>
      </c>
      <c r="M62" s="113">
        <v>43921</v>
      </c>
      <c r="N62" s="78">
        <f t="shared" si="51"/>
        <v>33</v>
      </c>
      <c r="O62" s="76" t="s">
        <v>1581</v>
      </c>
      <c r="P62" s="74">
        <v>1</v>
      </c>
      <c r="Q62" s="74" t="s">
        <v>1910</v>
      </c>
      <c r="R62" s="79">
        <f t="shared" si="38"/>
        <v>100</v>
      </c>
      <c r="S62" s="89">
        <f t="shared" si="39"/>
        <v>33</v>
      </c>
      <c r="T62" s="89">
        <f t="shared" si="40"/>
        <v>33</v>
      </c>
      <c r="U62" s="89">
        <f t="shared" si="41"/>
        <v>33</v>
      </c>
      <c r="V62" s="73"/>
      <c r="W62" s="100" t="str">
        <f t="shared" si="42"/>
        <v>CUMPLIDA</v>
      </c>
      <c r="X62" s="100" t="str">
        <f t="shared" si="43"/>
        <v>VENCIDO</v>
      </c>
      <c r="Y62" s="103" t="s">
        <v>1550</v>
      </c>
      <c r="Z62" s="103" t="str">
        <f t="shared" si="44"/>
        <v>H9AF18</v>
      </c>
      <c r="AA62" s="103">
        <f t="shared" si="46"/>
        <v>1</v>
      </c>
      <c r="AB62" s="103" t="str">
        <f t="shared" si="45"/>
        <v>H9AF18 - 1</v>
      </c>
      <c r="AC62" s="138">
        <f t="shared" si="34"/>
        <v>5</v>
      </c>
      <c r="AD62" s="138">
        <f t="shared" si="35"/>
        <v>1</v>
      </c>
      <c r="AE62" s="138" t="str">
        <f t="shared" si="47"/>
        <v>H9AF18.</v>
      </c>
      <c r="AF62" s="138" t="str">
        <f t="shared" si="48"/>
        <v>H9AF18</v>
      </c>
      <c r="AG62" s="62"/>
      <c r="AH62" s="63"/>
      <c r="AI62" s="64"/>
      <c r="AJ62" s="17"/>
    </row>
    <row r="63" spans="1:36" s="18" customFormat="1" ht="350.1" customHeight="1" x14ac:dyDescent="0.2">
      <c r="A63" s="73"/>
      <c r="B63" s="151">
        <v>62</v>
      </c>
      <c r="C63" s="73">
        <v>14</v>
      </c>
      <c r="D63" s="73" t="s">
        <v>1046</v>
      </c>
      <c r="E63" s="76">
        <v>1801001</v>
      </c>
      <c r="F63" s="82" t="s">
        <v>2202</v>
      </c>
      <c r="G63" s="82" t="s">
        <v>1579</v>
      </c>
      <c r="H63" s="85" t="s">
        <v>1552</v>
      </c>
      <c r="I63" s="85" t="s">
        <v>1572</v>
      </c>
      <c r="J63" s="85" t="s">
        <v>1573</v>
      </c>
      <c r="K63" s="73">
        <v>1</v>
      </c>
      <c r="L63" s="77">
        <v>43690</v>
      </c>
      <c r="M63" s="113">
        <v>43830</v>
      </c>
      <c r="N63" s="78">
        <f t="shared" si="51"/>
        <v>20</v>
      </c>
      <c r="O63" s="76" t="s">
        <v>1581</v>
      </c>
      <c r="P63" s="76">
        <v>0</v>
      </c>
      <c r="Q63" s="74" t="s">
        <v>1910</v>
      </c>
      <c r="R63" s="79">
        <f t="shared" si="38"/>
        <v>0</v>
      </c>
      <c r="S63" s="89">
        <f t="shared" si="39"/>
        <v>0</v>
      </c>
      <c r="T63" s="89">
        <f t="shared" si="40"/>
        <v>0</v>
      </c>
      <c r="U63" s="89">
        <f t="shared" si="41"/>
        <v>20</v>
      </c>
      <c r="V63" s="73"/>
      <c r="W63" s="100" t="str">
        <f t="shared" si="42"/>
        <v>VENCIDA</v>
      </c>
      <c r="X63" s="100" t="str">
        <f t="shared" si="43"/>
        <v/>
      </c>
      <c r="Y63" s="103" t="s">
        <v>1550</v>
      </c>
      <c r="Z63" s="103" t="str">
        <f t="shared" si="44"/>
        <v>H9AF18</v>
      </c>
      <c r="AA63" s="103">
        <f t="shared" si="46"/>
        <v>2</v>
      </c>
      <c r="AB63" s="103" t="str">
        <f t="shared" si="45"/>
        <v>H9AF18 - 2</v>
      </c>
      <c r="AC63" s="138">
        <f t="shared" si="34"/>
        <v>1</v>
      </c>
      <c r="AD63" s="138">
        <f t="shared" si="35"/>
        <v>1</v>
      </c>
      <c r="AE63" s="138" t="str">
        <f t="shared" si="47"/>
        <v>H9AF18.</v>
      </c>
      <c r="AF63" s="138" t="str">
        <f t="shared" si="48"/>
        <v>H9AF18</v>
      </c>
      <c r="AG63" s="62"/>
      <c r="AH63" s="63"/>
      <c r="AI63" s="64"/>
      <c r="AJ63" s="17"/>
    </row>
    <row r="64" spans="1:36" s="18" customFormat="1" ht="350.1" customHeight="1" x14ac:dyDescent="0.2">
      <c r="A64" s="73"/>
      <c r="B64" s="151">
        <v>63</v>
      </c>
      <c r="C64" s="73">
        <v>15</v>
      </c>
      <c r="D64" s="73" t="s">
        <v>1046</v>
      </c>
      <c r="E64" s="76">
        <v>1801001</v>
      </c>
      <c r="F64" s="82" t="s">
        <v>2203</v>
      </c>
      <c r="G64" s="82" t="s">
        <v>1579</v>
      </c>
      <c r="H64" s="85" t="s">
        <v>1552</v>
      </c>
      <c r="I64" s="85" t="s">
        <v>1574</v>
      </c>
      <c r="J64" s="85" t="s">
        <v>1582</v>
      </c>
      <c r="K64" s="73">
        <v>1</v>
      </c>
      <c r="L64" s="77">
        <v>43690</v>
      </c>
      <c r="M64" s="113">
        <v>43830</v>
      </c>
      <c r="N64" s="78">
        <f t="shared" si="51"/>
        <v>20</v>
      </c>
      <c r="O64" s="81" t="s">
        <v>1581</v>
      </c>
      <c r="P64" s="76">
        <v>0</v>
      </c>
      <c r="Q64" s="74" t="s">
        <v>1910</v>
      </c>
      <c r="R64" s="79">
        <f t="shared" si="38"/>
        <v>0</v>
      </c>
      <c r="S64" s="89">
        <f t="shared" si="39"/>
        <v>0</v>
      </c>
      <c r="T64" s="89">
        <f t="shared" si="40"/>
        <v>0</v>
      </c>
      <c r="U64" s="89">
        <f t="shared" si="41"/>
        <v>20</v>
      </c>
      <c r="V64" s="73"/>
      <c r="W64" s="100" t="str">
        <f t="shared" si="42"/>
        <v>VENCIDA</v>
      </c>
      <c r="X64" s="100" t="str">
        <f t="shared" si="43"/>
        <v/>
      </c>
      <c r="Y64" s="103" t="s">
        <v>1550</v>
      </c>
      <c r="Z64" s="103" t="str">
        <f t="shared" si="44"/>
        <v>H9AF18</v>
      </c>
      <c r="AA64" s="103">
        <f t="shared" si="46"/>
        <v>3</v>
      </c>
      <c r="AB64" s="103" t="str">
        <f t="shared" si="45"/>
        <v>H9AF18 - 3</v>
      </c>
      <c r="AC64" s="138">
        <f t="shared" si="34"/>
        <v>1</v>
      </c>
      <c r="AD64" s="138">
        <f t="shared" si="35"/>
        <v>1</v>
      </c>
      <c r="AE64" s="138" t="str">
        <f t="shared" si="47"/>
        <v>H9AF18.</v>
      </c>
      <c r="AF64" s="138" t="str">
        <f t="shared" si="48"/>
        <v>H9AF18</v>
      </c>
      <c r="AG64" s="62"/>
      <c r="AH64" s="63"/>
      <c r="AI64" s="64"/>
      <c r="AJ64" s="17"/>
    </row>
    <row r="65" spans="1:36" s="18" customFormat="1" ht="350.1" customHeight="1" x14ac:dyDescent="0.2">
      <c r="A65" s="73">
        <v>48</v>
      </c>
      <c r="B65" s="151">
        <v>64</v>
      </c>
      <c r="C65" s="73">
        <v>16</v>
      </c>
      <c r="D65" s="73" t="s">
        <v>1046</v>
      </c>
      <c r="E65" s="76">
        <v>1801001</v>
      </c>
      <c r="F65" s="82" t="s">
        <v>2204</v>
      </c>
      <c r="G65" s="82" t="s">
        <v>1583</v>
      </c>
      <c r="H65" s="85" t="s">
        <v>1552</v>
      </c>
      <c r="I65" s="85" t="s">
        <v>1580</v>
      </c>
      <c r="J65" s="73" t="s">
        <v>1555</v>
      </c>
      <c r="K65" s="73">
        <v>1</v>
      </c>
      <c r="L65" s="77">
        <v>43690</v>
      </c>
      <c r="M65" s="113">
        <v>43921</v>
      </c>
      <c r="N65" s="78">
        <f t="shared" si="51"/>
        <v>33</v>
      </c>
      <c r="O65" s="76" t="s">
        <v>1746</v>
      </c>
      <c r="P65" s="74">
        <v>1</v>
      </c>
      <c r="Q65" s="74" t="s">
        <v>1910</v>
      </c>
      <c r="R65" s="79">
        <f t="shared" si="38"/>
        <v>100</v>
      </c>
      <c r="S65" s="89">
        <f t="shared" si="39"/>
        <v>33</v>
      </c>
      <c r="T65" s="89">
        <f t="shared" si="40"/>
        <v>33</v>
      </c>
      <c r="U65" s="89">
        <f t="shared" si="41"/>
        <v>33</v>
      </c>
      <c r="V65" s="73"/>
      <c r="W65" s="100" t="str">
        <f t="shared" si="42"/>
        <v>CUMPLIDA</v>
      </c>
      <c r="X65" s="100" t="str">
        <f t="shared" si="43"/>
        <v>VENCIDO</v>
      </c>
      <c r="Y65" s="103" t="s">
        <v>1550</v>
      </c>
      <c r="Z65" s="103" t="str">
        <f t="shared" si="44"/>
        <v>H10AF18</v>
      </c>
      <c r="AA65" s="103">
        <f t="shared" si="46"/>
        <v>1</v>
      </c>
      <c r="AB65" s="103" t="str">
        <f t="shared" si="45"/>
        <v>H10AF18 - 1</v>
      </c>
      <c r="AC65" s="138">
        <f t="shared" si="34"/>
        <v>5</v>
      </c>
      <c r="AD65" s="138">
        <f t="shared" si="35"/>
        <v>1</v>
      </c>
      <c r="AE65" s="138" t="str">
        <f t="shared" si="47"/>
        <v>H10AF18.</v>
      </c>
      <c r="AF65" s="138" t="str">
        <f t="shared" si="48"/>
        <v>H10AF18</v>
      </c>
      <c r="AG65" s="62"/>
      <c r="AH65" s="63"/>
      <c r="AI65" s="64"/>
      <c r="AJ65" s="17"/>
    </row>
    <row r="66" spans="1:36" s="18" customFormat="1" ht="350.1" customHeight="1" x14ac:dyDescent="0.2">
      <c r="A66" s="73"/>
      <c r="B66" s="151">
        <v>65</v>
      </c>
      <c r="C66" s="73">
        <v>17</v>
      </c>
      <c r="D66" s="73" t="s">
        <v>1046</v>
      </c>
      <c r="E66" s="76">
        <v>1801001</v>
      </c>
      <c r="F66" s="82" t="s">
        <v>2205</v>
      </c>
      <c r="G66" s="82" t="s">
        <v>1583</v>
      </c>
      <c r="H66" s="85" t="s">
        <v>1552</v>
      </c>
      <c r="I66" s="85" t="s">
        <v>1572</v>
      </c>
      <c r="J66" s="85" t="s">
        <v>1573</v>
      </c>
      <c r="K66" s="73">
        <v>1</v>
      </c>
      <c r="L66" s="77">
        <v>43690</v>
      </c>
      <c r="M66" s="113">
        <v>43830</v>
      </c>
      <c r="N66" s="78">
        <f t="shared" si="51"/>
        <v>20</v>
      </c>
      <c r="O66" s="76" t="s">
        <v>1746</v>
      </c>
      <c r="P66" s="76">
        <v>0</v>
      </c>
      <c r="Q66" s="74" t="s">
        <v>1910</v>
      </c>
      <c r="R66" s="79">
        <f t="shared" si="38"/>
        <v>0</v>
      </c>
      <c r="S66" s="89">
        <f t="shared" si="39"/>
        <v>0</v>
      </c>
      <c r="T66" s="89">
        <f t="shared" si="40"/>
        <v>0</v>
      </c>
      <c r="U66" s="89">
        <f t="shared" si="41"/>
        <v>20</v>
      </c>
      <c r="V66" s="73"/>
      <c r="W66" s="100" t="str">
        <f t="shared" si="42"/>
        <v>VENCIDA</v>
      </c>
      <c r="X66" s="100" t="str">
        <f t="shared" si="43"/>
        <v/>
      </c>
      <c r="Y66" s="103" t="s">
        <v>1550</v>
      </c>
      <c r="Z66" s="103" t="str">
        <f t="shared" si="44"/>
        <v>H10AF18</v>
      </c>
      <c r="AA66" s="103">
        <f t="shared" si="46"/>
        <v>2</v>
      </c>
      <c r="AB66" s="103" t="str">
        <f t="shared" si="45"/>
        <v>H10AF18 - 2</v>
      </c>
      <c r="AC66" s="138">
        <f t="shared" si="34"/>
        <v>1</v>
      </c>
      <c r="AD66" s="138">
        <f t="shared" si="35"/>
        <v>1</v>
      </c>
      <c r="AE66" s="138" t="str">
        <f t="shared" si="47"/>
        <v>H10AF18.</v>
      </c>
      <c r="AF66" s="138" t="str">
        <f t="shared" si="48"/>
        <v>H10AF18</v>
      </c>
      <c r="AG66" s="62"/>
      <c r="AH66" s="63"/>
      <c r="AI66" s="64"/>
      <c r="AJ66" s="17"/>
    </row>
    <row r="67" spans="1:36" s="18" customFormat="1" ht="350.1" customHeight="1" x14ac:dyDescent="0.2">
      <c r="A67" s="73"/>
      <c r="B67" s="151">
        <v>66</v>
      </c>
      <c r="C67" s="73">
        <v>18</v>
      </c>
      <c r="D67" s="73" t="s">
        <v>1046</v>
      </c>
      <c r="E67" s="76">
        <v>1801001</v>
      </c>
      <c r="F67" s="82" t="s">
        <v>2206</v>
      </c>
      <c r="G67" s="82" t="s">
        <v>1583</v>
      </c>
      <c r="H67" s="85" t="s">
        <v>1552</v>
      </c>
      <c r="I67" s="85" t="s">
        <v>1574</v>
      </c>
      <c r="J67" s="85" t="s">
        <v>1584</v>
      </c>
      <c r="K67" s="73">
        <v>2</v>
      </c>
      <c r="L67" s="77">
        <v>43690</v>
      </c>
      <c r="M67" s="113">
        <v>43830</v>
      </c>
      <c r="N67" s="78">
        <f t="shared" si="51"/>
        <v>20</v>
      </c>
      <c r="O67" s="76" t="s">
        <v>1747</v>
      </c>
      <c r="P67" s="76">
        <v>0</v>
      </c>
      <c r="Q67" s="74" t="s">
        <v>1910</v>
      </c>
      <c r="R67" s="79">
        <f t="shared" si="38"/>
        <v>0</v>
      </c>
      <c r="S67" s="89">
        <f t="shared" si="39"/>
        <v>0</v>
      </c>
      <c r="T67" s="89">
        <f t="shared" si="40"/>
        <v>0</v>
      </c>
      <c r="U67" s="89">
        <f t="shared" si="41"/>
        <v>20</v>
      </c>
      <c r="V67" s="73"/>
      <c r="W67" s="100" t="str">
        <f t="shared" si="42"/>
        <v>VENCIDA</v>
      </c>
      <c r="X67" s="100" t="str">
        <f t="shared" si="43"/>
        <v/>
      </c>
      <c r="Y67" s="103" t="s">
        <v>1550</v>
      </c>
      <c r="Z67" s="103" t="str">
        <f t="shared" si="44"/>
        <v>H10AF18</v>
      </c>
      <c r="AA67" s="103">
        <f t="shared" si="46"/>
        <v>3</v>
      </c>
      <c r="AB67" s="103" t="str">
        <f t="shared" si="45"/>
        <v>H10AF18 - 3</v>
      </c>
      <c r="AC67" s="138">
        <f t="shared" si="34"/>
        <v>1</v>
      </c>
      <c r="AD67" s="138">
        <f t="shared" si="35"/>
        <v>1</v>
      </c>
      <c r="AE67" s="138" t="str">
        <f t="shared" si="47"/>
        <v>H10AF18.</v>
      </c>
      <c r="AF67" s="138" t="str">
        <f t="shared" si="48"/>
        <v>H10AF18</v>
      </c>
      <c r="AG67" s="62"/>
      <c r="AH67" s="63"/>
      <c r="AI67" s="64"/>
      <c r="AJ67" s="17"/>
    </row>
    <row r="68" spans="1:36" s="18" customFormat="1" ht="350.1" customHeight="1" x14ac:dyDescent="0.2">
      <c r="A68" s="73">
        <v>49</v>
      </c>
      <c r="B68" s="151">
        <v>67</v>
      </c>
      <c r="C68" s="73">
        <v>19</v>
      </c>
      <c r="D68" s="73" t="s">
        <v>1046</v>
      </c>
      <c r="E68" s="76">
        <v>1801001</v>
      </c>
      <c r="F68" s="82" t="s">
        <v>2207</v>
      </c>
      <c r="G68" s="82" t="s">
        <v>1585</v>
      </c>
      <c r="H68" s="85" t="s">
        <v>1552</v>
      </c>
      <c r="I68" s="85" t="s">
        <v>1937</v>
      </c>
      <c r="J68" s="73" t="s">
        <v>1555</v>
      </c>
      <c r="K68" s="73">
        <v>1</v>
      </c>
      <c r="L68" s="77">
        <v>43690</v>
      </c>
      <c r="M68" s="113">
        <v>43921</v>
      </c>
      <c r="N68" s="78">
        <f t="shared" si="51"/>
        <v>33</v>
      </c>
      <c r="O68" s="76" t="s">
        <v>1587</v>
      </c>
      <c r="P68" s="74">
        <v>1</v>
      </c>
      <c r="Q68" s="74" t="s">
        <v>1910</v>
      </c>
      <c r="R68" s="79">
        <f t="shared" si="38"/>
        <v>100</v>
      </c>
      <c r="S68" s="89">
        <f t="shared" si="39"/>
        <v>33</v>
      </c>
      <c r="T68" s="89">
        <f t="shared" si="40"/>
        <v>33</v>
      </c>
      <c r="U68" s="89">
        <f t="shared" si="41"/>
        <v>33</v>
      </c>
      <c r="V68" s="73"/>
      <c r="W68" s="100" t="str">
        <f t="shared" si="42"/>
        <v>CUMPLIDA</v>
      </c>
      <c r="X68" s="100" t="str">
        <f t="shared" si="43"/>
        <v>VENCIDO</v>
      </c>
      <c r="Y68" s="103" t="s">
        <v>1550</v>
      </c>
      <c r="Z68" s="103" t="str">
        <f t="shared" si="44"/>
        <v>H11AF18</v>
      </c>
      <c r="AA68" s="103">
        <f t="shared" si="46"/>
        <v>1</v>
      </c>
      <c r="AB68" s="103" t="str">
        <f t="shared" si="45"/>
        <v>H11AF18 - 1</v>
      </c>
      <c r="AC68" s="138">
        <f t="shared" si="34"/>
        <v>5</v>
      </c>
      <c r="AD68" s="138">
        <f t="shared" si="35"/>
        <v>1</v>
      </c>
      <c r="AE68" s="138" t="str">
        <f t="shared" si="47"/>
        <v>H11AF18.</v>
      </c>
      <c r="AF68" s="138" t="str">
        <f t="shared" si="48"/>
        <v>H11AF18</v>
      </c>
      <c r="AG68" s="62"/>
      <c r="AH68" s="63"/>
      <c r="AI68" s="64"/>
      <c r="AJ68" s="17"/>
    </row>
    <row r="69" spans="1:36" s="18" customFormat="1" ht="350.1" customHeight="1" x14ac:dyDescent="0.2">
      <c r="A69" s="73"/>
      <c r="B69" s="151">
        <v>68</v>
      </c>
      <c r="C69" s="73">
        <v>20</v>
      </c>
      <c r="D69" s="73" t="s">
        <v>1046</v>
      </c>
      <c r="E69" s="76">
        <v>1801001</v>
      </c>
      <c r="F69" s="82" t="s">
        <v>2208</v>
      </c>
      <c r="G69" s="82" t="s">
        <v>1585</v>
      </c>
      <c r="H69" s="85" t="s">
        <v>1552</v>
      </c>
      <c r="I69" s="85" t="s">
        <v>1572</v>
      </c>
      <c r="J69" s="85" t="s">
        <v>1573</v>
      </c>
      <c r="K69" s="73">
        <v>1</v>
      </c>
      <c r="L69" s="77">
        <v>43690</v>
      </c>
      <c r="M69" s="113">
        <v>43830</v>
      </c>
      <c r="N69" s="78">
        <f t="shared" si="51"/>
        <v>20</v>
      </c>
      <c r="O69" s="76" t="s">
        <v>1587</v>
      </c>
      <c r="P69" s="76">
        <v>0</v>
      </c>
      <c r="Q69" s="74" t="s">
        <v>1910</v>
      </c>
      <c r="R69" s="79">
        <f t="shared" si="38"/>
        <v>0</v>
      </c>
      <c r="S69" s="89">
        <f t="shared" si="39"/>
        <v>0</v>
      </c>
      <c r="T69" s="89">
        <f t="shared" si="40"/>
        <v>0</v>
      </c>
      <c r="U69" s="89">
        <f t="shared" si="41"/>
        <v>20</v>
      </c>
      <c r="V69" s="73"/>
      <c r="W69" s="100" t="str">
        <f t="shared" si="42"/>
        <v>VENCIDA</v>
      </c>
      <c r="X69" s="100" t="str">
        <f t="shared" si="43"/>
        <v/>
      </c>
      <c r="Y69" s="103" t="s">
        <v>1550</v>
      </c>
      <c r="Z69" s="103" t="str">
        <f t="shared" si="44"/>
        <v>H11AF18</v>
      </c>
      <c r="AA69" s="103">
        <f t="shared" si="46"/>
        <v>2</v>
      </c>
      <c r="AB69" s="103" t="str">
        <f t="shared" si="45"/>
        <v>H11AF18 - 2</v>
      </c>
      <c r="AC69" s="138">
        <f t="shared" si="34"/>
        <v>1</v>
      </c>
      <c r="AD69" s="138">
        <f t="shared" si="35"/>
        <v>1</v>
      </c>
      <c r="AE69" s="138" t="str">
        <f t="shared" si="47"/>
        <v>H11AF18.</v>
      </c>
      <c r="AF69" s="138" t="str">
        <f t="shared" si="48"/>
        <v>H11AF18</v>
      </c>
      <c r="AG69" s="62"/>
      <c r="AH69" s="63"/>
      <c r="AI69" s="64"/>
      <c r="AJ69" s="17"/>
    </row>
    <row r="70" spans="1:36" s="18" customFormat="1" ht="350.1" customHeight="1" x14ac:dyDescent="0.2">
      <c r="A70" s="73"/>
      <c r="B70" s="151">
        <v>69</v>
      </c>
      <c r="C70" s="73">
        <v>21</v>
      </c>
      <c r="D70" s="73" t="s">
        <v>1046</v>
      </c>
      <c r="E70" s="76">
        <v>1801001</v>
      </c>
      <c r="F70" s="82" t="s">
        <v>2209</v>
      </c>
      <c r="G70" s="82" t="s">
        <v>1585</v>
      </c>
      <c r="H70" s="85" t="s">
        <v>1552</v>
      </c>
      <c r="I70" s="85" t="s">
        <v>1574</v>
      </c>
      <c r="J70" s="85" t="s">
        <v>1582</v>
      </c>
      <c r="K70" s="73">
        <v>1</v>
      </c>
      <c r="L70" s="77">
        <v>43690</v>
      </c>
      <c r="M70" s="113">
        <v>43830</v>
      </c>
      <c r="N70" s="78">
        <f t="shared" si="51"/>
        <v>20</v>
      </c>
      <c r="O70" s="76" t="s">
        <v>1587</v>
      </c>
      <c r="P70" s="76">
        <v>0</v>
      </c>
      <c r="Q70" s="74" t="s">
        <v>1910</v>
      </c>
      <c r="R70" s="79">
        <f t="shared" si="38"/>
        <v>0</v>
      </c>
      <c r="S70" s="89">
        <f t="shared" si="39"/>
        <v>0</v>
      </c>
      <c r="T70" s="89">
        <f t="shared" si="40"/>
        <v>0</v>
      </c>
      <c r="U70" s="89">
        <f t="shared" si="41"/>
        <v>20</v>
      </c>
      <c r="V70" s="73"/>
      <c r="W70" s="100" t="str">
        <f t="shared" si="42"/>
        <v>VENCIDA</v>
      </c>
      <c r="X70" s="100" t="str">
        <f t="shared" si="43"/>
        <v/>
      </c>
      <c r="Y70" s="103" t="s">
        <v>1550</v>
      </c>
      <c r="Z70" s="103" t="str">
        <f t="shared" si="44"/>
        <v>H11AF18</v>
      </c>
      <c r="AA70" s="103">
        <f t="shared" si="46"/>
        <v>3</v>
      </c>
      <c r="AB70" s="103" t="str">
        <f t="shared" si="45"/>
        <v>H11AF18 - 3</v>
      </c>
      <c r="AC70" s="138">
        <f t="shared" si="34"/>
        <v>1</v>
      </c>
      <c r="AD70" s="138">
        <f t="shared" si="35"/>
        <v>1</v>
      </c>
      <c r="AE70" s="138" t="str">
        <f t="shared" si="47"/>
        <v>H11AF18.</v>
      </c>
      <c r="AF70" s="138" t="str">
        <f t="shared" si="48"/>
        <v>H11AF18</v>
      </c>
      <c r="AG70" s="62"/>
      <c r="AH70" s="63"/>
      <c r="AI70" s="64"/>
      <c r="AJ70" s="17"/>
    </row>
    <row r="71" spans="1:36" s="18" customFormat="1" ht="350.1" customHeight="1" x14ac:dyDescent="0.2">
      <c r="A71" s="73">
        <v>50</v>
      </c>
      <c r="B71" s="151">
        <v>70</v>
      </c>
      <c r="C71" s="73">
        <v>22</v>
      </c>
      <c r="D71" s="73" t="s">
        <v>1046</v>
      </c>
      <c r="E71" s="76">
        <v>1801001</v>
      </c>
      <c r="F71" s="82" t="s">
        <v>2210</v>
      </c>
      <c r="G71" s="82" t="s">
        <v>1588</v>
      </c>
      <c r="H71" s="85" t="s">
        <v>1552</v>
      </c>
      <c r="I71" s="85" t="s">
        <v>1937</v>
      </c>
      <c r="J71" s="73" t="s">
        <v>1555</v>
      </c>
      <c r="K71" s="73">
        <v>1</v>
      </c>
      <c r="L71" s="77">
        <v>43690</v>
      </c>
      <c r="M71" s="113">
        <v>43921</v>
      </c>
      <c r="N71" s="78">
        <f t="shared" si="51"/>
        <v>33</v>
      </c>
      <c r="O71" s="76" t="s">
        <v>1587</v>
      </c>
      <c r="P71" s="74">
        <v>1</v>
      </c>
      <c r="Q71" s="74" t="s">
        <v>1910</v>
      </c>
      <c r="R71" s="79">
        <f t="shared" si="38"/>
        <v>100</v>
      </c>
      <c r="S71" s="89">
        <f t="shared" si="39"/>
        <v>33</v>
      </c>
      <c r="T71" s="89">
        <f t="shared" si="40"/>
        <v>33</v>
      </c>
      <c r="U71" s="89">
        <f t="shared" si="41"/>
        <v>33</v>
      </c>
      <c r="V71" s="73"/>
      <c r="W71" s="100" t="str">
        <f t="shared" si="42"/>
        <v>CUMPLIDA</v>
      </c>
      <c r="X71" s="100" t="str">
        <f t="shared" si="43"/>
        <v>VENCIDO</v>
      </c>
      <c r="Y71" s="103" t="s">
        <v>1550</v>
      </c>
      <c r="Z71" s="103" t="str">
        <f t="shared" si="44"/>
        <v>H12AF18</v>
      </c>
      <c r="AA71" s="103">
        <f t="shared" si="46"/>
        <v>1</v>
      </c>
      <c r="AB71" s="103" t="str">
        <f t="shared" si="45"/>
        <v>H12AF18 - 1</v>
      </c>
      <c r="AC71" s="138">
        <f t="shared" si="34"/>
        <v>5</v>
      </c>
      <c r="AD71" s="138">
        <f t="shared" si="35"/>
        <v>1</v>
      </c>
      <c r="AE71" s="138" t="str">
        <f t="shared" si="47"/>
        <v>H12AF18.</v>
      </c>
      <c r="AF71" s="138" t="str">
        <f t="shared" si="48"/>
        <v>H12AF18</v>
      </c>
      <c r="AG71" s="62"/>
      <c r="AH71" s="63"/>
      <c r="AI71" s="64"/>
      <c r="AJ71" s="17"/>
    </row>
    <row r="72" spans="1:36" s="18" customFormat="1" ht="350.1" customHeight="1" x14ac:dyDescent="0.2">
      <c r="A72" s="73"/>
      <c r="B72" s="151">
        <v>71</v>
      </c>
      <c r="C72" s="73">
        <v>23</v>
      </c>
      <c r="D72" s="73" t="s">
        <v>1046</v>
      </c>
      <c r="E72" s="76">
        <v>1801001</v>
      </c>
      <c r="F72" s="82" t="s">
        <v>2211</v>
      </c>
      <c r="G72" s="82" t="s">
        <v>1588</v>
      </c>
      <c r="H72" s="85" t="s">
        <v>1552</v>
      </c>
      <c r="I72" s="85" t="s">
        <v>1572</v>
      </c>
      <c r="J72" s="85" t="s">
        <v>1573</v>
      </c>
      <c r="K72" s="73">
        <v>1</v>
      </c>
      <c r="L72" s="77">
        <v>43690</v>
      </c>
      <c r="M72" s="113">
        <v>43830</v>
      </c>
      <c r="N72" s="78">
        <f t="shared" si="51"/>
        <v>20</v>
      </c>
      <c r="O72" s="76" t="s">
        <v>1587</v>
      </c>
      <c r="P72" s="76">
        <v>0</v>
      </c>
      <c r="Q72" s="74" t="s">
        <v>1910</v>
      </c>
      <c r="R72" s="79">
        <f t="shared" si="38"/>
        <v>0</v>
      </c>
      <c r="S72" s="89">
        <f t="shared" si="39"/>
        <v>0</v>
      </c>
      <c r="T72" s="89">
        <f t="shared" si="40"/>
        <v>0</v>
      </c>
      <c r="U72" s="89">
        <f t="shared" si="41"/>
        <v>20</v>
      </c>
      <c r="V72" s="73"/>
      <c r="W72" s="100" t="str">
        <f t="shared" si="42"/>
        <v>VENCIDA</v>
      </c>
      <c r="X72" s="100" t="str">
        <f t="shared" si="43"/>
        <v/>
      </c>
      <c r="Y72" s="103" t="s">
        <v>1550</v>
      </c>
      <c r="Z72" s="103" t="str">
        <f t="shared" si="44"/>
        <v>H12AF18</v>
      </c>
      <c r="AA72" s="103">
        <f t="shared" si="46"/>
        <v>2</v>
      </c>
      <c r="AB72" s="103" t="str">
        <f t="shared" si="45"/>
        <v>H12AF18 - 2</v>
      </c>
      <c r="AC72" s="138">
        <f t="shared" si="34"/>
        <v>1</v>
      </c>
      <c r="AD72" s="138">
        <f t="shared" si="35"/>
        <v>1</v>
      </c>
      <c r="AE72" s="138" t="str">
        <f t="shared" si="47"/>
        <v>H12AF18.</v>
      </c>
      <c r="AF72" s="138" t="str">
        <f t="shared" si="48"/>
        <v>H12AF18</v>
      </c>
      <c r="AG72" s="62"/>
      <c r="AH72" s="63"/>
      <c r="AI72" s="64"/>
      <c r="AJ72" s="17"/>
    </row>
    <row r="73" spans="1:36" s="18" customFormat="1" ht="350.1" customHeight="1" x14ac:dyDescent="0.2">
      <c r="A73" s="73"/>
      <c r="B73" s="151">
        <v>72</v>
      </c>
      <c r="C73" s="73">
        <v>24</v>
      </c>
      <c r="D73" s="73" t="s">
        <v>1046</v>
      </c>
      <c r="E73" s="76">
        <v>1801001</v>
      </c>
      <c r="F73" s="82" t="s">
        <v>2212</v>
      </c>
      <c r="G73" s="82" t="s">
        <v>1588</v>
      </c>
      <c r="H73" s="85" t="s">
        <v>1552</v>
      </c>
      <c r="I73" s="85" t="s">
        <v>1574</v>
      </c>
      <c r="J73" s="85" t="s">
        <v>1582</v>
      </c>
      <c r="K73" s="73">
        <v>1</v>
      </c>
      <c r="L73" s="77">
        <v>43690</v>
      </c>
      <c r="M73" s="113">
        <v>43830</v>
      </c>
      <c r="N73" s="78">
        <f t="shared" si="51"/>
        <v>20</v>
      </c>
      <c r="O73" s="76" t="s">
        <v>1587</v>
      </c>
      <c r="P73" s="76">
        <v>0</v>
      </c>
      <c r="Q73" s="74" t="s">
        <v>1910</v>
      </c>
      <c r="R73" s="79">
        <f t="shared" si="38"/>
        <v>0</v>
      </c>
      <c r="S73" s="89">
        <f t="shared" si="39"/>
        <v>0</v>
      </c>
      <c r="T73" s="89">
        <f t="shared" si="40"/>
        <v>0</v>
      </c>
      <c r="U73" s="89">
        <f t="shared" si="41"/>
        <v>20</v>
      </c>
      <c r="V73" s="73"/>
      <c r="W73" s="100" t="str">
        <f t="shared" si="42"/>
        <v>VENCIDA</v>
      </c>
      <c r="X73" s="100" t="str">
        <f t="shared" si="43"/>
        <v/>
      </c>
      <c r="Y73" s="103" t="s">
        <v>1550</v>
      </c>
      <c r="Z73" s="103" t="str">
        <f t="shared" si="44"/>
        <v>H12AF18</v>
      </c>
      <c r="AA73" s="103">
        <f t="shared" si="46"/>
        <v>3</v>
      </c>
      <c r="AB73" s="103" t="str">
        <f t="shared" si="45"/>
        <v>H12AF18 - 3</v>
      </c>
      <c r="AC73" s="138">
        <f t="shared" si="34"/>
        <v>1</v>
      </c>
      <c r="AD73" s="138">
        <f t="shared" si="35"/>
        <v>1</v>
      </c>
      <c r="AE73" s="138" t="str">
        <f t="shared" si="47"/>
        <v>H12AF18.</v>
      </c>
      <c r="AF73" s="138" t="str">
        <f t="shared" si="48"/>
        <v>H12AF18</v>
      </c>
      <c r="AG73" s="62"/>
      <c r="AH73" s="63"/>
      <c r="AI73" s="64"/>
      <c r="AJ73" s="17"/>
    </row>
    <row r="74" spans="1:36" s="18" customFormat="1" ht="350.1" customHeight="1" x14ac:dyDescent="0.2">
      <c r="A74" s="73">
        <v>51</v>
      </c>
      <c r="B74" s="151">
        <v>73</v>
      </c>
      <c r="C74" s="73">
        <v>25</v>
      </c>
      <c r="D74" s="73" t="s">
        <v>1046</v>
      </c>
      <c r="E74" s="76">
        <v>1801001</v>
      </c>
      <c r="F74" s="82" t="s">
        <v>2213</v>
      </c>
      <c r="G74" s="82" t="s">
        <v>1589</v>
      </c>
      <c r="H74" s="85" t="s">
        <v>1552</v>
      </c>
      <c r="I74" s="85" t="s">
        <v>1586</v>
      </c>
      <c r="J74" s="73" t="s">
        <v>1555</v>
      </c>
      <c r="K74" s="73">
        <v>1</v>
      </c>
      <c r="L74" s="77">
        <v>43690</v>
      </c>
      <c r="M74" s="113">
        <v>43921</v>
      </c>
      <c r="N74" s="78">
        <f t="shared" si="51"/>
        <v>33</v>
      </c>
      <c r="O74" s="81" t="s">
        <v>1587</v>
      </c>
      <c r="P74" s="74">
        <v>1</v>
      </c>
      <c r="Q74" s="74" t="s">
        <v>1910</v>
      </c>
      <c r="R74" s="79">
        <f t="shared" si="38"/>
        <v>100</v>
      </c>
      <c r="S74" s="89">
        <f t="shared" si="39"/>
        <v>33</v>
      </c>
      <c r="T74" s="89">
        <f t="shared" si="40"/>
        <v>33</v>
      </c>
      <c r="U74" s="89">
        <f t="shared" si="41"/>
        <v>33</v>
      </c>
      <c r="V74" s="73"/>
      <c r="W74" s="100" t="str">
        <f t="shared" si="42"/>
        <v>CUMPLIDA</v>
      </c>
      <c r="X74" s="100" t="str">
        <f t="shared" si="43"/>
        <v>VENCIDO</v>
      </c>
      <c r="Y74" s="103" t="s">
        <v>1550</v>
      </c>
      <c r="Z74" s="103" t="str">
        <f t="shared" si="44"/>
        <v>H13AF18</v>
      </c>
      <c r="AA74" s="103">
        <f t="shared" si="46"/>
        <v>1</v>
      </c>
      <c r="AB74" s="103" t="str">
        <f t="shared" si="45"/>
        <v>H13AF18 - 1</v>
      </c>
      <c r="AC74" s="138">
        <f t="shared" si="34"/>
        <v>5</v>
      </c>
      <c r="AD74" s="138">
        <f t="shared" si="35"/>
        <v>1</v>
      </c>
      <c r="AE74" s="138" t="str">
        <f t="shared" si="47"/>
        <v>H13AF18.</v>
      </c>
      <c r="AF74" s="138" t="str">
        <f t="shared" si="48"/>
        <v>H13AF18</v>
      </c>
      <c r="AG74" s="62"/>
      <c r="AH74" s="63"/>
      <c r="AI74" s="64"/>
      <c r="AJ74" s="17"/>
    </row>
    <row r="75" spans="1:36" s="18" customFormat="1" ht="350.1" customHeight="1" x14ac:dyDescent="0.2">
      <c r="A75" s="73"/>
      <c r="B75" s="151">
        <v>74</v>
      </c>
      <c r="C75" s="73">
        <v>26</v>
      </c>
      <c r="D75" s="73" t="s">
        <v>1046</v>
      </c>
      <c r="E75" s="76">
        <v>1801001</v>
      </c>
      <c r="F75" s="82" t="s">
        <v>2214</v>
      </c>
      <c r="G75" s="82" t="s">
        <v>1589</v>
      </c>
      <c r="H75" s="85" t="s">
        <v>1552</v>
      </c>
      <c r="I75" s="85" t="s">
        <v>1572</v>
      </c>
      <c r="J75" s="85" t="s">
        <v>1573</v>
      </c>
      <c r="K75" s="73">
        <v>1</v>
      </c>
      <c r="L75" s="77">
        <v>43690</v>
      </c>
      <c r="M75" s="113">
        <v>43830</v>
      </c>
      <c r="N75" s="78">
        <f t="shared" si="51"/>
        <v>20</v>
      </c>
      <c r="O75" s="81" t="s">
        <v>1587</v>
      </c>
      <c r="P75" s="76">
        <v>0</v>
      </c>
      <c r="Q75" s="74" t="s">
        <v>1910</v>
      </c>
      <c r="R75" s="79">
        <f t="shared" ref="R75:R133" si="52">IF(P75/K75&gt;1,100,+P75/K75*100)</f>
        <v>0</v>
      </c>
      <c r="S75" s="89">
        <f t="shared" ref="S75:S133" si="53">+N75*R75/100</f>
        <v>0</v>
      </c>
      <c r="T75" s="89">
        <f t="shared" ref="T75:T133" si="54">IF(M75&lt;=$AH$1,S75,0)</f>
        <v>0</v>
      </c>
      <c r="U75" s="89">
        <f t="shared" ref="U75:U133" si="55">IF($AH$1&gt;=M75,N75,0)</f>
        <v>20</v>
      </c>
      <c r="V75" s="73"/>
      <c r="W75" s="100" t="str">
        <f t="shared" si="42"/>
        <v>VENCIDA</v>
      </c>
      <c r="X75" s="100" t="str">
        <f t="shared" ref="X75:X133" si="56">IF(A75&lt;&gt;"",IF(AD75=1,"VENCIDO",IF(AD75=2,"PRÓXIMO A VENCER",IF(AD75=3,"EN TERMINO",IF(AD75=4,"CON AVANCE",IF(AD75=5,"CUMPLIDO",))))),"")</f>
        <v/>
      </c>
      <c r="Y75" s="103" t="s">
        <v>1550</v>
      </c>
      <c r="Z75" s="103" t="str">
        <f t="shared" si="44"/>
        <v>H13AF18</v>
      </c>
      <c r="AA75" s="103">
        <f t="shared" ref="AA75:AA134" si="57">IF(A75&lt;&gt;"",1,AA74+1)</f>
        <v>2</v>
      </c>
      <c r="AB75" s="103" t="str">
        <f t="shared" si="45"/>
        <v>H13AF18 - 2</v>
      </c>
      <c r="AC75" s="138">
        <f t="shared" si="34"/>
        <v>1</v>
      </c>
      <c r="AD75" s="138">
        <f t="shared" si="35"/>
        <v>1</v>
      </c>
      <c r="AE75" s="138" t="str">
        <f t="shared" si="47"/>
        <v>H13AF18.</v>
      </c>
      <c r="AF75" s="138" t="str">
        <f t="shared" si="48"/>
        <v>H13AF18</v>
      </c>
      <c r="AG75" s="62"/>
      <c r="AH75" s="63"/>
      <c r="AI75" s="64"/>
      <c r="AJ75" s="17"/>
    </row>
    <row r="76" spans="1:36" s="18" customFormat="1" ht="350.1" customHeight="1" x14ac:dyDescent="0.2">
      <c r="A76" s="73"/>
      <c r="B76" s="151">
        <v>75</v>
      </c>
      <c r="C76" s="73">
        <v>27</v>
      </c>
      <c r="D76" s="73" t="s">
        <v>1046</v>
      </c>
      <c r="E76" s="76">
        <v>1801001</v>
      </c>
      <c r="F76" s="82" t="s">
        <v>2215</v>
      </c>
      <c r="G76" s="82" t="s">
        <v>1589</v>
      </c>
      <c r="H76" s="85" t="s">
        <v>1552</v>
      </c>
      <c r="I76" s="85" t="s">
        <v>1574</v>
      </c>
      <c r="J76" s="85" t="s">
        <v>1582</v>
      </c>
      <c r="K76" s="73">
        <v>1</v>
      </c>
      <c r="L76" s="77">
        <v>43690</v>
      </c>
      <c r="M76" s="113">
        <v>43830</v>
      </c>
      <c r="N76" s="78">
        <f t="shared" si="51"/>
        <v>20</v>
      </c>
      <c r="O76" s="81" t="s">
        <v>1587</v>
      </c>
      <c r="P76" s="76">
        <v>0</v>
      </c>
      <c r="Q76" s="74" t="s">
        <v>1910</v>
      </c>
      <c r="R76" s="79">
        <f t="shared" si="52"/>
        <v>0</v>
      </c>
      <c r="S76" s="89">
        <f t="shared" si="53"/>
        <v>0</v>
      </c>
      <c r="T76" s="89">
        <f t="shared" si="54"/>
        <v>0</v>
      </c>
      <c r="U76" s="89">
        <f t="shared" si="55"/>
        <v>20</v>
      </c>
      <c r="V76" s="73"/>
      <c r="W76" s="100" t="str">
        <f t="shared" ref="W76:W134" si="58">IF(R76=100,"CUMPLIDA",IF(M76-$AH$1&lt;0,"VENCIDA",IF(M76-$AH$1&lt;=30,"PRÓXIMA A VENCER",IF(R76&gt;0,"CON AVANCE","EN TERMINO"))))</f>
        <v>VENCIDA</v>
      </c>
      <c r="X76" s="100" t="str">
        <f t="shared" si="56"/>
        <v/>
      </c>
      <c r="Y76" s="103" t="s">
        <v>1550</v>
      </c>
      <c r="Z76" s="103" t="str">
        <f t="shared" ref="Z76:Z134" si="59">AF76</f>
        <v>H13AF18</v>
      </c>
      <c r="AA76" s="103">
        <f t="shared" si="57"/>
        <v>3</v>
      </c>
      <c r="AB76" s="103" t="str">
        <f t="shared" ref="AB76:AB134" si="60">CONCATENATE(Z76," - ",AA76)</f>
        <v>H13AF18 - 3</v>
      </c>
      <c r="AC76" s="138">
        <f t="shared" si="34"/>
        <v>1</v>
      </c>
      <c r="AD76" s="138">
        <f t="shared" si="35"/>
        <v>1</v>
      </c>
      <c r="AE76" s="138" t="str">
        <f t="shared" si="47"/>
        <v>H13AF18.</v>
      </c>
      <c r="AF76" s="138" t="str">
        <f t="shared" si="48"/>
        <v>H13AF18</v>
      </c>
      <c r="AG76" s="62"/>
      <c r="AH76" s="63"/>
      <c r="AI76" s="64"/>
      <c r="AJ76" s="17"/>
    </row>
    <row r="77" spans="1:36" s="18" customFormat="1" ht="350.1" customHeight="1" x14ac:dyDescent="0.2">
      <c r="A77" s="73">
        <v>52</v>
      </c>
      <c r="B77" s="151">
        <v>76</v>
      </c>
      <c r="C77" s="73"/>
      <c r="D77" s="73" t="s">
        <v>1046</v>
      </c>
      <c r="E77" s="76">
        <v>1801001</v>
      </c>
      <c r="F77" s="80" t="s">
        <v>2216</v>
      </c>
      <c r="G77" s="80" t="s">
        <v>1590</v>
      </c>
      <c r="H77" s="85" t="s">
        <v>1591</v>
      </c>
      <c r="I77" s="85" t="s">
        <v>1592</v>
      </c>
      <c r="J77" s="85" t="s">
        <v>1560</v>
      </c>
      <c r="K77" s="73">
        <v>1</v>
      </c>
      <c r="L77" s="77">
        <v>43690</v>
      </c>
      <c r="M77" s="113">
        <v>43738</v>
      </c>
      <c r="N77" s="78">
        <f t="shared" si="51"/>
        <v>6.8571428571428568</v>
      </c>
      <c r="O77" s="76" t="s">
        <v>464</v>
      </c>
      <c r="P77" s="74">
        <v>1</v>
      </c>
      <c r="Q77" s="74" t="s">
        <v>1910</v>
      </c>
      <c r="R77" s="79">
        <f t="shared" si="52"/>
        <v>100</v>
      </c>
      <c r="S77" s="89">
        <f t="shared" si="53"/>
        <v>6.8571428571428568</v>
      </c>
      <c r="T77" s="89">
        <f t="shared" si="54"/>
        <v>6.8571428571428568</v>
      </c>
      <c r="U77" s="89">
        <f t="shared" si="55"/>
        <v>6.8571428571428568</v>
      </c>
      <c r="V77" s="73"/>
      <c r="W77" s="100" t="str">
        <f t="shared" si="58"/>
        <v>CUMPLIDA</v>
      </c>
      <c r="X77" s="100" t="str">
        <f t="shared" si="56"/>
        <v>CUMPLIDO</v>
      </c>
      <c r="Y77" s="103" t="s">
        <v>1550</v>
      </c>
      <c r="Z77" s="103" t="str">
        <f t="shared" si="59"/>
        <v>H14AF18</v>
      </c>
      <c r="AA77" s="103">
        <f t="shared" si="57"/>
        <v>1</v>
      </c>
      <c r="AB77" s="103" t="str">
        <f t="shared" si="60"/>
        <v>H14AF18 - 1</v>
      </c>
      <c r="AC77" s="138">
        <f t="shared" si="34"/>
        <v>5</v>
      </c>
      <c r="AD77" s="138">
        <f t="shared" si="35"/>
        <v>5</v>
      </c>
      <c r="AE77" s="138" t="str">
        <f t="shared" si="47"/>
        <v>H14AF18.</v>
      </c>
      <c r="AF77" s="138" t="str">
        <f t="shared" si="48"/>
        <v>H14AF18</v>
      </c>
      <c r="AG77" s="62"/>
      <c r="AH77" s="63"/>
      <c r="AI77" s="64"/>
      <c r="AJ77" s="17"/>
    </row>
    <row r="78" spans="1:36" s="18" customFormat="1" ht="350.1" customHeight="1" x14ac:dyDescent="0.2">
      <c r="A78" s="73">
        <v>53</v>
      </c>
      <c r="B78" s="151">
        <v>77</v>
      </c>
      <c r="C78" s="73"/>
      <c r="D78" s="73" t="s">
        <v>1045</v>
      </c>
      <c r="E78" s="76">
        <v>1801001</v>
      </c>
      <c r="F78" s="80" t="s">
        <v>2217</v>
      </c>
      <c r="G78" s="80" t="s">
        <v>1593</v>
      </c>
      <c r="H78" s="75" t="s">
        <v>1730</v>
      </c>
      <c r="I78" s="75" t="s">
        <v>1594</v>
      </c>
      <c r="J78" s="75" t="s">
        <v>1595</v>
      </c>
      <c r="K78" s="76">
        <v>1</v>
      </c>
      <c r="L78" s="77">
        <v>43690</v>
      </c>
      <c r="M78" s="77">
        <v>43799</v>
      </c>
      <c r="N78" s="78">
        <f t="shared" si="51"/>
        <v>15.571428571428571</v>
      </c>
      <c r="O78" s="76" t="s">
        <v>1748</v>
      </c>
      <c r="P78" s="74">
        <v>1</v>
      </c>
      <c r="Q78" s="74" t="s">
        <v>1910</v>
      </c>
      <c r="R78" s="79">
        <f t="shared" si="52"/>
        <v>100</v>
      </c>
      <c r="S78" s="89">
        <f t="shared" si="53"/>
        <v>15.571428571428571</v>
      </c>
      <c r="T78" s="89">
        <f t="shared" si="54"/>
        <v>15.571428571428571</v>
      </c>
      <c r="U78" s="89">
        <f t="shared" si="55"/>
        <v>15.571428571428571</v>
      </c>
      <c r="V78" s="73"/>
      <c r="W78" s="100" t="str">
        <f t="shared" si="58"/>
        <v>CUMPLIDA</v>
      </c>
      <c r="X78" s="100" t="str">
        <f t="shared" si="56"/>
        <v>CUMPLIDO</v>
      </c>
      <c r="Y78" s="103" t="s">
        <v>1550</v>
      </c>
      <c r="Z78" s="103" t="str">
        <f t="shared" si="59"/>
        <v>H15AF18</v>
      </c>
      <c r="AA78" s="103">
        <f t="shared" si="57"/>
        <v>1</v>
      </c>
      <c r="AB78" s="103" t="str">
        <f t="shared" si="60"/>
        <v>H15AF18 - 1</v>
      </c>
      <c r="AC78" s="138">
        <f t="shared" ref="AC78:AC141" si="61">IF(W78="VENCIDA",1,IF(W78="PRÓXIMA A VENCER",2,IF(W78="EN TERMINO",3,IF(W78="CON AVANCE",4,IF(W78="CUMPLIDA",5,)))))</f>
        <v>5</v>
      </c>
      <c r="AD78" s="138">
        <f t="shared" ref="AD78:AD141" si="62">IF(AA79=AA78+1,MIN(AC78,AD79),AC78)</f>
        <v>5</v>
      </c>
      <c r="AE78" s="138" t="str">
        <f t="shared" ref="AE78:AE141" si="63">IF(A78&lt;&gt;"",MID(F78,1,FIND(" ",F78,1)-1),AE77)</f>
        <v>H15AF18.</v>
      </c>
      <c r="AF78" s="138" t="str">
        <f t="shared" ref="AF78:AF141" si="64">IFERROR(MID(AE78,1,FIND(".",AE78,1)-1),AE78)</f>
        <v>H15AF18</v>
      </c>
      <c r="AG78" s="62"/>
      <c r="AH78" s="63"/>
      <c r="AI78" s="64"/>
      <c r="AJ78" s="17"/>
    </row>
    <row r="79" spans="1:36" s="18" customFormat="1" ht="350.1" customHeight="1" x14ac:dyDescent="0.2">
      <c r="A79" s="73">
        <v>54</v>
      </c>
      <c r="B79" s="151">
        <v>78</v>
      </c>
      <c r="C79" s="73">
        <v>28</v>
      </c>
      <c r="D79" s="73" t="s">
        <v>1046</v>
      </c>
      <c r="E79" s="76">
        <v>1801001</v>
      </c>
      <c r="F79" s="75" t="s">
        <v>2218</v>
      </c>
      <c r="G79" s="75" t="s">
        <v>1596</v>
      </c>
      <c r="H79" s="85" t="s">
        <v>1552</v>
      </c>
      <c r="I79" s="73" t="s">
        <v>1597</v>
      </c>
      <c r="J79" s="73" t="s">
        <v>1555</v>
      </c>
      <c r="K79" s="73">
        <v>1</v>
      </c>
      <c r="L79" s="77">
        <v>43690</v>
      </c>
      <c r="M79" s="77">
        <v>43830</v>
      </c>
      <c r="N79" s="78">
        <f t="shared" si="51"/>
        <v>20</v>
      </c>
      <c r="O79" s="76" t="s">
        <v>1749</v>
      </c>
      <c r="P79" s="76">
        <v>1</v>
      </c>
      <c r="Q79" s="75" t="s">
        <v>2113</v>
      </c>
      <c r="R79" s="79">
        <f t="shared" si="52"/>
        <v>100</v>
      </c>
      <c r="S79" s="89">
        <f t="shared" si="53"/>
        <v>20</v>
      </c>
      <c r="T79" s="89">
        <f t="shared" si="54"/>
        <v>20</v>
      </c>
      <c r="U79" s="89">
        <f t="shared" si="55"/>
        <v>20</v>
      </c>
      <c r="V79" s="73"/>
      <c r="W79" s="100" t="str">
        <f t="shared" si="58"/>
        <v>CUMPLIDA</v>
      </c>
      <c r="X79" s="100" t="str">
        <f t="shared" si="56"/>
        <v>VENCIDO</v>
      </c>
      <c r="Y79" s="103" t="s">
        <v>1550</v>
      </c>
      <c r="Z79" s="103" t="str">
        <f t="shared" si="59"/>
        <v>H16AF18</v>
      </c>
      <c r="AA79" s="103">
        <f t="shared" si="57"/>
        <v>1</v>
      </c>
      <c r="AB79" s="103" t="str">
        <f t="shared" si="60"/>
        <v>H16AF18 - 1</v>
      </c>
      <c r="AC79" s="138">
        <f t="shared" si="61"/>
        <v>5</v>
      </c>
      <c r="AD79" s="138">
        <f t="shared" si="62"/>
        <v>1</v>
      </c>
      <c r="AE79" s="138" t="str">
        <f t="shared" si="63"/>
        <v>H16AF18.</v>
      </c>
      <c r="AF79" s="138" t="str">
        <f t="shared" si="64"/>
        <v>H16AF18</v>
      </c>
      <c r="AG79" s="62"/>
      <c r="AH79" s="63"/>
      <c r="AI79" s="64"/>
      <c r="AJ79" s="17"/>
    </row>
    <row r="80" spans="1:36" s="18" customFormat="1" ht="350.1" customHeight="1" x14ac:dyDescent="0.2">
      <c r="A80" s="73"/>
      <c r="B80" s="151">
        <v>79</v>
      </c>
      <c r="C80" s="73">
        <v>29</v>
      </c>
      <c r="D80" s="73" t="s">
        <v>1046</v>
      </c>
      <c r="E80" s="76">
        <v>1801001</v>
      </c>
      <c r="F80" s="80" t="s">
        <v>2219</v>
      </c>
      <c r="G80" s="80" t="s">
        <v>1596</v>
      </c>
      <c r="H80" s="85" t="s">
        <v>1552</v>
      </c>
      <c r="I80" s="85" t="s">
        <v>1572</v>
      </c>
      <c r="J80" s="85" t="s">
        <v>1573</v>
      </c>
      <c r="K80" s="73">
        <v>1</v>
      </c>
      <c r="L80" s="77">
        <v>43690</v>
      </c>
      <c r="M80" s="113">
        <v>43830</v>
      </c>
      <c r="N80" s="78">
        <f t="shared" si="51"/>
        <v>20</v>
      </c>
      <c r="O80" s="81" t="s">
        <v>1749</v>
      </c>
      <c r="P80" s="76">
        <v>0</v>
      </c>
      <c r="Q80" s="74" t="s">
        <v>1910</v>
      </c>
      <c r="R80" s="79">
        <f t="shared" si="52"/>
        <v>0</v>
      </c>
      <c r="S80" s="89">
        <f t="shared" si="53"/>
        <v>0</v>
      </c>
      <c r="T80" s="89">
        <f t="shared" si="54"/>
        <v>0</v>
      </c>
      <c r="U80" s="89">
        <f t="shared" si="55"/>
        <v>20</v>
      </c>
      <c r="V80" s="73"/>
      <c r="W80" s="100" t="str">
        <f t="shared" si="58"/>
        <v>VENCIDA</v>
      </c>
      <c r="X80" s="100" t="str">
        <f t="shared" si="56"/>
        <v/>
      </c>
      <c r="Y80" s="103" t="s">
        <v>1550</v>
      </c>
      <c r="Z80" s="103" t="str">
        <f t="shared" si="59"/>
        <v>H16AF18</v>
      </c>
      <c r="AA80" s="103">
        <f t="shared" si="57"/>
        <v>2</v>
      </c>
      <c r="AB80" s="103" t="str">
        <f t="shared" si="60"/>
        <v>H16AF18 - 2</v>
      </c>
      <c r="AC80" s="138">
        <f t="shared" si="61"/>
        <v>1</v>
      </c>
      <c r="AD80" s="138">
        <f t="shared" si="62"/>
        <v>1</v>
      </c>
      <c r="AE80" s="138" t="str">
        <f t="shared" si="63"/>
        <v>H16AF18.</v>
      </c>
      <c r="AF80" s="138" t="str">
        <f t="shared" si="64"/>
        <v>H16AF18</v>
      </c>
      <c r="AG80" s="62"/>
      <c r="AH80" s="63"/>
      <c r="AI80" s="64"/>
      <c r="AJ80" s="17"/>
    </row>
    <row r="81" spans="1:36" s="18" customFormat="1" ht="350.1" customHeight="1" x14ac:dyDescent="0.2">
      <c r="A81" s="73"/>
      <c r="B81" s="151">
        <v>80</v>
      </c>
      <c r="C81" s="73">
        <v>30</v>
      </c>
      <c r="D81" s="73" t="s">
        <v>1046</v>
      </c>
      <c r="E81" s="76">
        <v>1801001</v>
      </c>
      <c r="F81" s="80" t="s">
        <v>2220</v>
      </c>
      <c r="G81" s="80" t="s">
        <v>1596</v>
      </c>
      <c r="H81" s="85" t="s">
        <v>1552</v>
      </c>
      <c r="I81" s="85" t="s">
        <v>1574</v>
      </c>
      <c r="J81" s="85" t="s">
        <v>1575</v>
      </c>
      <c r="K81" s="73">
        <v>2</v>
      </c>
      <c r="L81" s="77">
        <v>43690</v>
      </c>
      <c r="M81" s="113">
        <v>43830</v>
      </c>
      <c r="N81" s="78">
        <f t="shared" si="51"/>
        <v>20</v>
      </c>
      <c r="O81" s="76" t="s">
        <v>1747</v>
      </c>
      <c r="P81" s="76">
        <v>0</v>
      </c>
      <c r="Q81" s="74" t="s">
        <v>1910</v>
      </c>
      <c r="R81" s="79">
        <f t="shared" si="52"/>
        <v>0</v>
      </c>
      <c r="S81" s="89">
        <f t="shared" si="53"/>
        <v>0</v>
      </c>
      <c r="T81" s="89">
        <f t="shared" si="54"/>
        <v>0</v>
      </c>
      <c r="U81" s="89">
        <f t="shared" si="55"/>
        <v>20</v>
      </c>
      <c r="V81" s="73"/>
      <c r="W81" s="100" t="str">
        <f t="shared" si="58"/>
        <v>VENCIDA</v>
      </c>
      <c r="X81" s="100" t="str">
        <f t="shared" si="56"/>
        <v/>
      </c>
      <c r="Y81" s="103" t="s">
        <v>1550</v>
      </c>
      <c r="Z81" s="103" t="str">
        <f t="shared" si="59"/>
        <v>H16AF18</v>
      </c>
      <c r="AA81" s="103">
        <f t="shared" si="57"/>
        <v>3</v>
      </c>
      <c r="AB81" s="103" t="str">
        <f t="shared" si="60"/>
        <v>H16AF18 - 3</v>
      </c>
      <c r="AC81" s="138">
        <f t="shared" si="61"/>
        <v>1</v>
      </c>
      <c r="AD81" s="138">
        <f t="shared" si="62"/>
        <v>1</v>
      </c>
      <c r="AE81" s="138" t="str">
        <f t="shared" si="63"/>
        <v>H16AF18.</v>
      </c>
      <c r="AF81" s="138" t="str">
        <f t="shared" si="64"/>
        <v>H16AF18</v>
      </c>
      <c r="AG81" s="62"/>
      <c r="AH81" s="63"/>
      <c r="AI81" s="64"/>
      <c r="AJ81" s="17"/>
    </row>
    <row r="82" spans="1:36" s="18" customFormat="1" ht="350.1" customHeight="1" x14ac:dyDescent="0.2">
      <c r="A82" s="73">
        <v>55</v>
      </c>
      <c r="B82" s="151">
        <v>81</v>
      </c>
      <c r="C82" s="73">
        <v>31</v>
      </c>
      <c r="D82" s="73" t="s">
        <v>1046</v>
      </c>
      <c r="E82" s="76">
        <v>1801001</v>
      </c>
      <c r="F82" s="75" t="s">
        <v>2221</v>
      </c>
      <c r="G82" s="75" t="s">
        <v>1598</v>
      </c>
      <c r="H82" s="85" t="s">
        <v>1552</v>
      </c>
      <c r="I82" s="85" t="s">
        <v>1572</v>
      </c>
      <c r="J82" s="85" t="s">
        <v>1573</v>
      </c>
      <c r="K82" s="73">
        <v>1</v>
      </c>
      <c r="L82" s="77">
        <v>43690</v>
      </c>
      <c r="M82" s="77">
        <v>43830</v>
      </c>
      <c r="N82" s="78">
        <f t="shared" si="51"/>
        <v>20</v>
      </c>
      <c r="O82" s="76" t="s">
        <v>464</v>
      </c>
      <c r="P82" s="76">
        <v>0</v>
      </c>
      <c r="Q82" s="75" t="s">
        <v>2359</v>
      </c>
      <c r="R82" s="79">
        <f t="shared" si="52"/>
        <v>0</v>
      </c>
      <c r="S82" s="89">
        <f t="shared" si="53"/>
        <v>0</v>
      </c>
      <c r="T82" s="89">
        <f t="shared" si="54"/>
        <v>0</v>
      </c>
      <c r="U82" s="89">
        <f t="shared" si="55"/>
        <v>20</v>
      </c>
      <c r="V82" s="73"/>
      <c r="W82" s="100" t="str">
        <f t="shared" si="58"/>
        <v>VENCIDA</v>
      </c>
      <c r="X82" s="100" t="str">
        <f t="shared" si="56"/>
        <v>VENCIDO</v>
      </c>
      <c r="Y82" s="103" t="s">
        <v>1550</v>
      </c>
      <c r="Z82" s="103" t="str">
        <f t="shared" si="59"/>
        <v>H17AF18</v>
      </c>
      <c r="AA82" s="103">
        <f t="shared" si="57"/>
        <v>1</v>
      </c>
      <c r="AB82" s="103" t="str">
        <f t="shared" si="60"/>
        <v>H17AF18 - 1</v>
      </c>
      <c r="AC82" s="138">
        <f t="shared" si="61"/>
        <v>1</v>
      </c>
      <c r="AD82" s="138">
        <f t="shared" si="62"/>
        <v>1</v>
      </c>
      <c r="AE82" s="138" t="str">
        <f t="shared" si="63"/>
        <v>H17AF18.</v>
      </c>
      <c r="AF82" s="138" t="str">
        <f t="shared" si="64"/>
        <v>H17AF18</v>
      </c>
      <c r="AG82" s="62"/>
      <c r="AH82" s="63"/>
      <c r="AI82" s="64"/>
      <c r="AJ82" s="17"/>
    </row>
    <row r="83" spans="1:36" s="18" customFormat="1" ht="350.1" customHeight="1" x14ac:dyDescent="0.2">
      <c r="A83" s="73"/>
      <c r="B83" s="151">
        <v>82</v>
      </c>
      <c r="C83" s="73">
        <v>32</v>
      </c>
      <c r="D83" s="73" t="s">
        <v>1046</v>
      </c>
      <c r="E83" s="76">
        <v>1801001</v>
      </c>
      <c r="F83" s="75" t="s">
        <v>2222</v>
      </c>
      <c r="G83" s="75" t="s">
        <v>1598</v>
      </c>
      <c r="H83" s="85" t="s">
        <v>1552</v>
      </c>
      <c r="I83" s="85" t="s">
        <v>1574</v>
      </c>
      <c r="J83" s="85" t="s">
        <v>1600</v>
      </c>
      <c r="K83" s="73">
        <v>1</v>
      </c>
      <c r="L83" s="77">
        <v>43690</v>
      </c>
      <c r="M83" s="77">
        <v>43830</v>
      </c>
      <c r="N83" s="78">
        <f t="shared" si="51"/>
        <v>20</v>
      </c>
      <c r="O83" s="76" t="s">
        <v>1599</v>
      </c>
      <c r="P83" s="76">
        <v>0</v>
      </c>
      <c r="Q83" s="75" t="s">
        <v>2113</v>
      </c>
      <c r="R83" s="79">
        <f t="shared" si="52"/>
        <v>0</v>
      </c>
      <c r="S83" s="89">
        <f t="shared" si="53"/>
        <v>0</v>
      </c>
      <c r="T83" s="89">
        <f t="shared" si="54"/>
        <v>0</v>
      </c>
      <c r="U83" s="89">
        <f t="shared" si="55"/>
        <v>20</v>
      </c>
      <c r="V83" s="73"/>
      <c r="W83" s="100" t="str">
        <f t="shared" si="58"/>
        <v>VENCIDA</v>
      </c>
      <c r="X83" s="100" t="str">
        <f t="shared" si="56"/>
        <v/>
      </c>
      <c r="Y83" s="103" t="s">
        <v>1550</v>
      </c>
      <c r="Z83" s="103" t="str">
        <f t="shared" si="59"/>
        <v>H17AF18</v>
      </c>
      <c r="AA83" s="103">
        <f t="shared" si="57"/>
        <v>2</v>
      </c>
      <c r="AB83" s="103" t="str">
        <f t="shared" si="60"/>
        <v>H17AF18 - 2</v>
      </c>
      <c r="AC83" s="138">
        <f t="shared" si="61"/>
        <v>1</v>
      </c>
      <c r="AD83" s="138">
        <f t="shared" si="62"/>
        <v>1</v>
      </c>
      <c r="AE83" s="138" t="str">
        <f t="shared" si="63"/>
        <v>H17AF18.</v>
      </c>
      <c r="AF83" s="138" t="str">
        <f t="shared" si="64"/>
        <v>H17AF18</v>
      </c>
      <c r="AG83" s="62"/>
      <c r="AH83" s="63"/>
      <c r="AI83" s="64"/>
      <c r="AJ83" s="17"/>
    </row>
    <row r="84" spans="1:36" s="18" customFormat="1" ht="350.1" customHeight="1" x14ac:dyDescent="0.2">
      <c r="A84" s="73">
        <v>56</v>
      </c>
      <c r="B84" s="151">
        <v>83</v>
      </c>
      <c r="C84" s="73">
        <v>33</v>
      </c>
      <c r="D84" s="73" t="s">
        <v>1045</v>
      </c>
      <c r="E84" s="76">
        <v>1801001</v>
      </c>
      <c r="F84" s="75" t="s">
        <v>2223</v>
      </c>
      <c r="G84" s="75" t="s">
        <v>1601</v>
      </c>
      <c r="H84" s="85" t="s">
        <v>1552</v>
      </c>
      <c r="I84" s="85" t="s">
        <v>1572</v>
      </c>
      <c r="J84" s="85" t="s">
        <v>1573</v>
      </c>
      <c r="K84" s="73">
        <v>1</v>
      </c>
      <c r="L84" s="77">
        <v>43690</v>
      </c>
      <c r="M84" s="77">
        <v>43830</v>
      </c>
      <c r="N84" s="78">
        <f t="shared" si="51"/>
        <v>20</v>
      </c>
      <c r="O84" s="76" t="s">
        <v>464</v>
      </c>
      <c r="P84" s="76">
        <v>0</v>
      </c>
      <c r="Q84" s="75" t="s">
        <v>2359</v>
      </c>
      <c r="R84" s="79">
        <f t="shared" si="52"/>
        <v>0</v>
      </c>
      <c r="S84" s="89">
        <f t="shared" si="53"/>
        <v>0</v>
      </c>
      <c r="T84" s="89">
        <f t="shared" si="54"/>
        <v>0</v>
      </c>
      <c r="U84" s="89">
        <f t="shared" si="55"/>
        <v>20</v>
      </c>
      <c r="V84" s="73"/>
      <c r="W84" s="100" t="str">
        <f t="shared" si="58"/>
        <v>VENCIDA</v>
      </c>
      <c r="X84" s="100" t="str">
        <f t="shared" si="56"/>
        <v>VENCIDO</v>
      </c>
      <c r="Y84" s="103" t="s">
        <v>1550</v>
      </c>
      <c r="Z84" s="103" t="str">
        <f t="shared" si="59"/>
        <v>H18AF18</v>
      </c>
      <c r="AA84" s="103">
        <f t="shared" si="57"/>
        <v>1</v>
      </c>
      <c r="AB84" s="103" t="str">
        <f t="shared" si="60"/>
        <v>H18AF18 - 1</v>
      </c>
      <c r="AC84" s="138">
        <f t="shared" si="61"/>
        <v>1</v>
      </c>
      <c r="AD84" s="138">
        <f t="shared" si="62"/>
        <v>1</v>
      </c>
      <c r="AE84" s="138" t="str">
        <f t="shared" si="63"/>
        <v>H18AF18.</v>
      </c>
      <c r="AF84" s="138" t="str">
        <f t="shared" si="64"/>
        <v>H18AF18</v>
      </c>
      <c r="AG84" s="62"/>
      <c r="AH84" s="63"/>
      <c r="AI84" s="64"/>
      <c r="AJ84" s="17"/>
    </row>
    <row r="85" spans="1:36" s="18" customFormat="1" ht="350.1" customHeight="1" x14ac:dyDescent="0.2">
      <c r="A85" s="73"/>
      <c r="B85" s="151">
        <v>84</v>
      </c>
      <c r="C85" s="73">
        <v>34</v>
      </c>
      <c r="D85" s="73" t="s">
        <v>1045</v>
      </c>
      <c r="E85" s="76">
        <v>1801001</v>
      </c>
      <c r="F85" s="75" t="s">
        <v>2224</v>
      </c>
      <c r="G85" s="75" t="s">
        <v>1601</v>
      </c>
      <c r="H85" s="85" t="s">
        <v>1552</v>
      </c>
      <c r="I85" s="85" t="s">
        <v>1574</v>
      </c>
      <c r="J85" s="85" t="s">
        <v>1600</v>
      </c>
      <c r="K85" s="73">
        <v>1</v>
      </c>
      <c r="L85" s="77">
        <v>43690</v>
      </c>
      <c r="M85" s="77">
        <v>43830</v>
      </c>
      <c r="N85" s="78">
        <f t="shared" si="51"/>
        <v>20</v>
      </c>
      <c r="O85" s="76" t="s">
        <v>1599</v>
      </c>
      <c r="P85" s="76">
        <v>0</v>
      </c>
      <c r="Q85" s="75" t="s">
        <v>2113</v>
      </c>
      <c r="R85" s="79">
        <f t="shared" si="52"/>
        <v>0</v>
      </c>
      <c r="S85" s="89">
        <f t="shared" si="53"/>
        <v>0</v>
      </c>
      <c r="T85" s="89">
        <f t="shared" si="54"/>
        <v>0</v>
      </c>
      <c r="U85" s="89">
        <f t="shared" si="55"/>
        <v>20</v>
      </c>
      <c r="V85" s="73"/>
      <c r="W85" s="100" t="str">
        <f t="shared" si="58"/>
        <v>VENCIDA</v>
      </c>
      <c r="X85" s="100" t="str">
        <f t="shared" si="56"/>
        <v/>
      </c>
      <c r="Y85" s="103" t="s">
        <v>1550</v>
      </c>
      <c r="Z85" s="103" t="str">
        <f t="shared" si="59"/>
        <v>H18AF18</v>
      </c>
      <c r="AA85" s="103">
        <f t="shared" si="57"/>
        <v>2</v>
      </c>
      <c r="AB85" s="103" t="str">
        <f t="shared" si="60"/>
        <v>H18AF18 - 2</v>
      </c>
      <c r="AC85" s="138">
        <f t="shared" si="61"/>
        <v>1</v>
      </c>
      <c r="AD85" s="138">
        <f t="shared" si="62"/>
        <v>1</v>
      </c>
      <c r="AE85" s="138" t="str">
        <f t="shared" si="63"/>
        <v>H18AF18.</v>
      </c>
      <c r="AF85" s="138" t="str">
        <f t="shared" si="64"/>
        <v>H18AF18</v>
      </c>
      <c r="AG85" s="62"/>
      <c r="AH85" s="63"/>
      <c r="AI85" s="64"/>
      <c r="AJ85" s="17"/>
    </row>
    <row r="86" spans="1:36" s="18" customFormat="1" ht="350.1" customHeight="1" x14ac:dyDescent="0.2">
      <c r="A86" s="73">
        <v>57</v>
      </c>
      <c r="B86" s="151">
        <v>85</v>
      </c>
      <c r="C86" s="73">
        <v>35</v>
      </c>
      <c r="D86" s="73" t="s">
        <v>1045</v>
      </c>
      <c r="E86" s="76">
        <v>1801001</v>
      </c>
      <c r="F86" s="85" t="s">
        <v>2225</v>
      </c>
      <c r="G86" s="85" t="s">
        <v>1602</v>
      </c>
      <c r="H86" s="85" t="s">
        <v>1552</v>
      </c>
      <c r="I86" s="85" t="s">
        <v>1572</v>
      </c>
      <c r="J86" s="85" t="s">
        <v>1573</v>
      </c>
      <c r="K86" s="73">
        <v>1</v>
      </c>
      <c r="L86" s="77">
        <v>43690</v>
      </c>
      <c r="M86" s="77">
        <v>43830</v>
      </c>
      <c r="N86" s="78">
        <f t="shared" si="51"/>
        <v>20</v>
      </c>
      <c r="O86" s="76" t="s">
        <v>464</v>
      </c>
      <c r="P86" s="76">
        <v>0</v>
      </c>
      <c r="Q86" s="75" t="s">
        <v>2359</v>
      </c>
      <c r="R86" s="79">
        <f t="shared" si="52"/>
        <v>0</v>
      </c>
      <c r="S86" s="89">
        <f t="shared" si="53"/>
        <v>0</v>
      </c>
      <c r="T86" s="89">
        <f t="shared" si="54"/>
        <v>0</v>
      </c>
      <c r="U86" s="89">
        <f t="shared" si="55"/>
        <v>20</v>
      </c>
      <c r="V86" s="73"/>
      <c r="W86" s="100" t="str">
        <f t="shared" si="58"/>
        <v>VENCIDA</v>
      </c>
      <c r="X86" s="100" t="str">
        <f t="shared" si="56"/>
        <v>VENCIDO</v>
      </c>
      <c r="Y86" s="103" t="s">
        <v>1550</v>
      </c>
      <c r="Z86" s="103" t="str">
        <f t="shared" si="59"/>
        <v>H19AF18</v>
      </c>
      <c r="AA86" s="103">
        <f t="shared" si="57"/>
        <v>1</v>
      </c>
      <c r="AB86" s="103" t="str">
        <f t="shared" si="60"/>
        <v>H19AF18 - 1</v>
      </c>
      <c r="AC86" s="138">
        <f t="shared" si="61"/>
        <v>1</v>
      </c>
      <c r="AD86" s="138">
        <f t="shared" si="62"/>
        <v>1</v>
      </c>
      <c r="AE86" s="138" t="str">
        <f t="shared" si="63"/>
        <v>H19AF18.</v>
      </c>
      <c r="AF86" s="138" t="str">
        <f t="shared" si="64"/>
        <v>H19AF18</v>
      </c>
      <c r="AG86" s="62"/>
      <c r="AH86" s="63"/>
      <c r="AI86" s="64"/>
      <c r="AJ86" s="17"/>
    </row>
    <row r="87" spans="1:36" s="18" customFormat="1" ht="350.1" customHeight="1" x14ac:dyDescent="0.2">
      <c r="A87" s="73"/>
      <c r="B87" s="151">
        <v>86</v>
      </c>
      <c r="C87" s="73">
        <v>36</v>
      </c>
      <c r="D87" s="73" t="s">
        <v>1045</v>
      </c>
      <c r="E87" s="76">
        <v>1801001</v>
      </c>
      <c r="F87" s="85" t="s">
        <v>2226</v>
      </c>
      <c r="G87" s="85" t="s">
        <v>1602</v>
      </c>
      <c r="H87" s="85" t="s">
        <v>1552</v>
      </c>
      <c r="I87" s="85" t="s">
        <v>1574</v>
      </c>
      <c r="J87" s="85" t="s">
        <v>1600</v>
      </c>
      <c r="K87" s="73">
        <v>1</v>
      </c>
      <c r="L87" s="77">
        <v>43690</v>
      </c>
      <c r="M87" s="77">
        <v>43830</v>
      </c>
      <c r="N87" s="78">
        <f t="shared" si="51"/>
        <v>20</v>
      </c>
      <c r="O87" s="76" t="s">
        <v>1599</v>
      </c>
      <c r="P87" s="76">
        <v>0</v>
      </c>
      <c r="Q87" s="75" t="s">
        <v>2113</v>
      </c>
      <c r="R87" s="79">
        <f t="shared" si="52"/>
        <v>0</v>
      </c>
      <c r="S87" s="89">
        <f t="shared" si="53"/>
        <v>0</v>
      </c>
      <c r="T87" s="89">
        <f t="shared" si="54"/>
        <v>0</v>
      </c>
      <c r="U87" s="89">
        <f t="shared" si="55"/>
        <v>20</v>
      </c>
      <c r="V87" s="73"/>
      <c r="W87" s="100" t="str">
        <f t="shared" si="58"/>
        <v>VENCIDA</v>
      </c>
      <c r="X87" s="100" t="str">
        <f t="shared" si="56"/>
        <v/>
      </c>
      <c r="Y87" s="103" t="s">
        <v>1550</v>
      </c>
      <c r="Z87" s="103" t="str">
        <f t="shared" si="59"/>
        <v>H19AF18</v>
      </c>
      <c r="AA87" s="103">
        <f t="shared" si="57"/>
        <v>2</v>
      </c>
      <c r="AB87" s="103" t="str">
        <f t="shared" si="60"/>
        <v>H19AF18 - 2</v>
      </c>
      <c r="AC87" s="138">
        <f t="shared" si="61"/>
        <v>1</v>
      </c>
      <c r="AD87" s="138">
        <f t="shared" si="62"/>
        <v>1</v>
      </c>
      <c r="AE87" s="138" t="str">
        <f t="shared" si="63"/>
        <v>H19AF18.</v>
      </c>
      <c r="AF87" s="138" t="str">
        <f t="shared" si="64"/>
        <v>H19AF18</v>
      </c>
      <c r="AG87" s="62"/>
      <c r="AH87" s="63"/>
      <c r="AI87" s="64"/>
      <c r="AJ87" s="17"/>
    </row>
    <row r="88" spans="1:36" s="18" customFormat="1" ht="350.1" customHeight="1" x14ac:dyDescent="0.2">
      <c r="A88" s="73">
        <v>58</v>
      </c>
      <c r="B88" s="151">
        <v>87</v>
      </c>
      <c r="C88" s="73">
        <v>37</v>
      </c>
      <c r="D88" s="73" t="s">
        <v>1046</v>
      </c>
      <c r="E88" s="76">
        <v>1801001</v>
      </c>
      <c r="F88" s="85" t="s">
        <v>2227</v>
      </c>
      <c r="G88" s="75" t="s">
        <v>1603</v>
      </c>
      <c r="H88" s="85" t="s">
        <v>1552</v>
      </c>
      <c r="I88" s="85" t="s">
        <v>1572</v>
      </c>
      <c r="J88" s="85" t="s">
        <v>1573</v>
      </c>
      <c r="K88" s="73">
        <v>1</v>
      </c>
      <c r="L88" s="77">
        <v>43690</v>
      </c>
      <c r="M88" s="77">
        <v>43830</v>
      </c>
      <c r="N88" s="78">
        <f t="shared" si="51"/>
        <v>20</v>
      </c>
      <c r="O88" s="76" t="s">
        <v>464</v>
      </c>
      <c r="P88" s="76">
        <v>0</v>
      </c>
      <c r="Q88" s="75" t="s">
        <v>2359</v>
      </c>
      <c r="R88" s="79">
        <f t="shared" si="52"/>
        <v>0</v>
      </c>
      <c r="S88" s="89">
        <f t="shared" si="53"/>
        <v>0</v>
      </c>
      <c r="T88" s="89">
        <f t="shared" si="54"/>
        <v>0</v>
      </c>
      <c r="U88" s="89">
        <f t="shared" si="55"/>
        <v>20</v>
      </c>
      <c r="V88" s="73"/>
      <c r="W88" s="100" t="str">
        <f t="shared" si="58"/>
        <v>VENCIDA</v>
      </c>
      <c r="X88" s="100" t="str">
        <f t="shared" si="56"/>
        <v>VENCIDO</v>
      </c>
      <c r="Y88" s="103" t="s">
        <v>1550</v>
      </c>
      <c r="Z88" s="103" t="str">
        <f t="shared" si="59"/>
        <v>H20AF18</v>
      </c>
      <c r="AA88" s="103">
        <f t="shared" si="57"/>
        <v>1</v>
      </c>
      <c r="AB88" s="103" t="str">
        <f t="shared" si="60"/>
        <v>H20AF18 - 1</v>
      </c>
      <c r="AC88" s="138">
        <f t="shared" si="61"/>
        <v>1</v>
      </c>
      <c r="AD88" s="138">
        <f t="shared" si="62"/>
        <v>1</v>
      </c>
      <c r="AE88" s="138" t="str">
        <f t="shared" si="63"/>
        <v>H20AF18.</v>
      </c>
      <c r="AF88" s="138" t="str">
        <f t="shared" si="64"/>
        <v>H20AF18</v>
      </c>
      <c r="AG88" s="62"/>
      <c r="AH88" s="63"/>
      <c r="AI88" s="64"/>
      <c r="AJ88" s="17"/>
    </row>
    <row r="89" spans="1:36" s="18" customFormat="1" ht="350.1" customHeight="1" x14ac:dyDescent="0.2">
      <c r="A89" s="73"/>
      <c r="B89" s="151">
        <v>88</v>
      </c>
      <c r="C89" s="73">
        <v>38</v>
      </c>
      <c r="D89" s="73" t="s">
        <v>1046</v>
      </c>
      <c r="E89" s="76">
        <v>1801001</v>
      </c>
      <c r="F89" s="85" t="s">
        <v>2228</v>
      </c>
      <c r="G89" s="75" t="s">
        <v>1603</v>
      </c>
      <c r="H89" s="85" t="s">
        <v>1552</v>
      </c>
      <c r="I89" s="85" t="s">
        <v>1574</v>
      </c>
      <c r="J89" s="85" t="s">
        <v>1600</v>
      </c>
      <c r="K89" s="73">
        <v>1</v>
      </c>
      <c r="L89" s="77">
        <v>43690</v>
      </c>
      <c r="M89" s="77">
        <v>43830</v>
      </c>
      <c r="N89" s="78">
        <f t="shared" si="51"/>
        <v>20</v>
      </c>
      <c r="O89" s="76" t="s">
        <v>1599</v>
      </c>
      <c r="P89" s="76">
        <v>0</v>
      </c>
      <c r="Q89" s="75" t="s">
        <v>2113</v>
      </c>
      <c r="R89" s="79">
        <f t="shared" si="52"/>
        <v>0</v>
      </c>
      <c r="S89" s="89">
        <f t="shared" si="53"/>
        <v>0</v>
      </c>
      <c r="T89" s="89">
        <f t="shared" si="54"/>
        <v>0</v>
      </c>
      <c r="U89" s="89">
        <f t="shared" si="55"/>
        <v>20</v>
      </c>
      <c r="V89" s="73"/>
      <c r="W89" s="100" t="str">
        <f t="shared" si="58"/>
        <v>VENCIDA</v>
      </c>
      <c r="X89" s="100" t="str">
        <f t="shared" si="56"/>
        <v/>
      </c>
      <c r="Y89" s="103" t="s">
        <v>1550</v>
      </c>
      <c r="Z89" s="103" t="str">
        <f t="shared" si="59"/>
        <v>H20AF18</v>
      </c>
      <c r="AA89" s="103">
        <f t="shared" si="57"/>
        <v>2</v>
      </c>
      <c r="AB89" s="103" t="str">
        <f t="shared" si="60"/>
        <v>H20AF18 - 2</v>
      </c>
      <c r="AC89" s="138">
        <f t="shared" si="61"/>
        <v>1</v>
      </c>
      <c r="AD89" s="138">
        <f t="shared" si="62"/>
        <v>1</v>
      </c>
      <c r="AE89" s="138" t="str">
        <f t="shared" si="63"/>
        <v>H20AF18.</v>
      </c>
      <c r="AF89" s="138" t="str">
        <f t="shared" si="64"/>
        <v>H20AF18</v>
      </c>
      <c r="AG89" s="62"/>
      <c r="AH89" s="63"/>
      <c r="AI89" s="64"/>
      <c r="AJ89" s="17"/>
    </row>
    <row r="90" spans="1:36" s="18" customFormat="1" ht="350.1" customHeight="1" x14ac:dyDescent="0.2">
      <c r="A90" s="73">
        <v>59</v>
      </c>
      <c r="B90" s="151">
        <v>89</v>
      </c>
      <c r="C90" s="73"/>
      <c r="D90" s="73" t="s">
        <v>1045</v>
      </c>
      <c r="E90" s="76">
        <v>1801001</v>
      </c>
      <c r="F90" s="82" t="s">
        <v>2229</v>
      </c>
      <c r="G90" s="80" t="s">
        <v>2307</v>
      </c>
      <c r="H90" s="85" t="s">
        <v>1604</v>
      </c>
      <c r="I90" s="85" t="s">
        <v>1605</v>
      </c>
      <c r="J90" s="85" t="s">
        <v>1606</v>
      </c>
      <c r="K90" s="73">
        <v>2</v>
      </c>
      <c r="L90" s="77">
        <v>43690</v>
      </c>
      <c r="M90" s="113">
        <v>44055</v>
      </c>
      <c r="N90" s="78">
        <f t="shared" si="51"/>
        <v>52.142857142857146</v>
      </c>
      <c r="O90" s="76" t="s">
        <v>384</v>
      </c>
      <c r="P90" s="76">
        <v>0.4</v>
      </c>
      <c r="Q90" s="74" t="s">
        <v>1910</v>
      </c>
      <c r="R90" s="79">
        <f t="shared" si="52"/>
        <v>20</v>
      </c>
      <c r="S90" s="89">
        <f t="shared" si="53"/>
        <v>10.428571428571429</v>
      </c>
      <c r="T90" s="89">
        <f t="shared" si="54"/>
        <v>10.428571428571429</v>
      </c>
      <c r="U90" s="89">
        <f t="shared" si="55"/>
        <v>52.142857142857146</v>
      </c>
      <c r="V90" s="73"/>
      <c r="W90" s="100" t="str">
        <f t="shared" si="58"/>
        <v>VENCIDA</v>
      </c>
      <c r="X90" s="100" t="str">
        <f t="shared" si="56"/>
        <v>VENCIDO</v>
      </c>
      <c r="Y90" s="103" t="s">
        <v>1550</v>
      </c>
      <c r="Z90" s="103" t="str">
        <f t="shared" si="59"/>
        <v>H21AF18</v>
      </c>
      <c r="AA90" s="103">
        <f t="shared" si="57"/>
        <v>1</v>
      </c>
      <c r="AB90" s="103" t="str">
        <f t="shared" si="60"/>
        <v>H21AF18 - 1</v>
      </c>
      <c r="AC90" s="138">
        <f t="shared" si="61"/>
        <v>1</v>
      </c>
      <c r="AD90" s="138">
        <f t="shared" si="62"/>
        <v>1</v>
      </c>
      <c r="AE90" s="138" t="str">
        <f t="shared" si="63"/>
        <v>H21AF18.</v>
      </c>
      <c r="AF90" s="138" t="str">
        <f t="shared" si="64"/>
        <v>H21AF18</v>
      </c>
      <c r="AG90" s="62"/>
      <c r="AH90" s="63"/>
      <c r="AI90" s="64"/>
      <c r="AJ90" s="17"/>
    </row>
    <row r="91" spans="1:36" s="18" customFormat="1" ht="350.1" customHeight="1" x14ac:dyDescent="0.2">
      <c r="A91" s="73">
        <v>60</v>
      </c>
      <c r="B91" s="151">
        <v>90</v>
      </c>
      <c r="C91" s="73">
        <v>39</v>
      </c>
      <c r="D91" s="73" t="s">
        <v>1045</v>
      </c>
      <c r="E91" s="76">
        <v>1801001</v>
      </c>
      <c r="F91" s="85" t="s">
        <v>2230</v>
      </c>
      <c r="G91" s="85" t="s">
        <v>1607</v>
      </c>
      <c r="H91" s="85" t="s">
        <v>1552</v>
      </c>
      <c r="I91" s="85" t="s">
        <v>1572</v>
      </c>
      <c r="J91" s="85" t="s">
        <v>1573</v>
      </c>
      <c r="K91" s="73">
        <v>1</v>
      </c>
      <c r="L91" s="77">
        <v>43690</v>
      </c>
      <c r="M91" s="77">
        <v>43830</v>
      </c>
      <c r="N91" s="78">
        <f t="shared" si="51"/>
        <v>20</v>
      </c>
      <c r="O91" s="76" t="s">
        <v>464</v>
      </c>
      <c r="P91" s="76">
        <v>0</v>
      </c>
      <c r="Q91" s="75" t="s">
        <v>2359</v>
      </c>
      <c r="R91" s="79">
        <f t="shared" si="52"/>
        <v>0</v>
      </c>
      <c r="S91" s="89">
        <f t="shared" si="53"/>
        <v>0</v>
      </c>
      <c r="T91" s="89">
        <f t="shared" si="54"/>
        <v>0</v>
      </c>
      <c r="U91" s="89">
        <f t="shared" si="55"/>
        <v>20</v>
      </c>
      <c r="V91" s="73"/>
      <c r="W91" s="100" t="str">
        <f t="shared" si="58"/>
        <v>VENCIDA</v>
      </c>
      <c r="X91" s="100" t="str">
        <f t="shared" si="56"/>
        <v>VENCIDO</v>
      </c>
      <c r="Y91" s="103" t="s">
        <v>1550</v>
      </c>
      <c r="Z91" s="103" t="str">
        <f t="shared" si="59"/>
        <v>H22AF18</v>
      </c>
      <c r="AA91" s="103">
        <f t="shared" si="57"/>
        <v>1</v>
      </c>
      <c r="AB91" s="103" t="str">
        <f t="shared" si="60"/>
        <v>H22AF18 - 1</v>
      </c>
      <c r="AC91" s="138">
        <f t="shared" si="61"/>
        <v>1</v>
      </c>
      <c r="AD91" s="138">
        <f t="shared" si="62"/>
        <v>1</v>
      </c>
      <c r="AE91" s="138" t="str">
        <f t="shared" si="63"/>
        <v>H22AF18.</v>
      </c>
      <c r="AF91" s="138" t="str">
        <f t="shared" si="64"/>
        <v>H22AF18</v>
      </c>
      <c r="AG91" s="62"/>
      <c r="AH91" s="63"/>
      <c r="AI91" s="64"/>
      <c r="AJ91" s="17"/>
    </row>
    <row r="92" spans="1:36" s="18" customFormat="1" ht="350.1" customHeight="1" x14ac:dyDescent="0.2">
      <c r="A92" s="73"/>
      <c r="B92" s="151">
        <v>91</v>
      </c>
      <c r="C92" s="73">
        <v>40</v>
      </c>
      <c r="D92" s="73" t="s">
        <v>1045</v>
      </c>
      <c r="E92" s="76">
        <v>1801001</v>
      </c>
      <c r="F92" s="85" t="s">
        <v>2231</v>
      </c>
      <c r="G92" s="85" t="s">
        <v>1607</v>
      </c>
      <c r="H92" s="85" t="s">
        <v>1552</v>
      </c>
      <c r="I92" s="85" t="s">
        <v>1574</v>
      </c>
      <c r="J92" s="85" t="s">
        <v>1600</v>
      </c>
      <c r="K92" s="73">
        <v>1</v>
      </c>
      <c r="L92" s="77">
        <v>43690</v>
      </c>
      <c r="M92" s="77">
        <v>43830</v>
      </c>
      <c r="N92" s="78">
        <f t="shared" si="51"/>
        <v>20</v>
      </c>
      <c r="O92" s="76" t="s">
        <v>1599</v>
      </c>
      <c r="P92" s="76">
        <v>0</v>
      </c>
      <c r="Q92" s="75" t="s">
        <v>2113</v>
      </c>
      <c r="R92" s="79">
        <f t="shared" si="52"/>
        <v>0</v>
      </c>
      <c r="S92" s="89">
        <f t="shared" si="53"/>
        <v>0</v>
      </c>
      <c r="T92" s="89">
        <f t="shared" si="54"/>
        <v>0</v>
      </c>
      <c r="U92" s="89">
        <f t="shared" si="55"/>
        <v>20</v>
      </c>
      <c r="V92" s="73"/>
      <c r="W92" s="100" t="str">
        <f t="shared" si="58"/>
        <v>VENCIDA</v>
      </c>
      <c r="X92" s="100" t="str">
        <f t="shared" si="56"/>
        <v/>
      </c>
      <c r="Y92" s="103" t="s">
        <v>1550</v>
      </c>
      <c r="Z92" s="103" t="str">
        <f t="shared" si="59"/>
        <v>H22AF18</v>
      </c>
      <c r="AA92" s="103">
        <f t="shared" si="57"/>
        <v>2</v>
      </c>
      <c r="AB92" s="103" t="str">
        <f t="shared" si="60"/>
        <v>H22AF18 - 2</v>
      </c>
      <c r="AC92" s="138">
        <f t="shared" si="61"/>
        <v>1</v>
      </c>
      <c r="AD92" s="138">
        <f t="shared" si="62"/>
        <v>1</v>
      </c>
      <c r="AE92" s="138" t="str">
        <f t="shared" si="63"/>
        <v>H22AF18.</v>
      </c>
      <c r="AF92" s="138" t="str">
        <f t="shared" si="64"/>
        <v>H22AF18</v>
      </c>
      <c r="AG92" s="62"/>
      <c r="AH92" s="63"/>
      <c r="AI92" s="64"/>
      <c r="AJ92" s="17"/>
    </row>
    <row r="93" spans="1:36" s="18" customFormat="1" ht="350.1" customHeight="1" x14ac:dyDescent="0.2">
      <c r="A93" s="73">
        <v>61</v>
      </c>
      <c r="B93" s="151">
        <v>92</v>
      </c>
      <c r="C93" s="73">
        <v>41</v>
      </c>
      <c r="D93" s="73" t="s">
        <v>1045</v>
      </c>
      <c r="E93" s="76">
        <v>1801001</v>
      </c>
      <c r="F93" s="85" t="s">
        <v>2232</v>
      </c>
      <c r="G93" s="85" t="s">
        <v>1608</v>
      </c>
      <c r="H93" s="85" t="s">
        <v>1609</v>
      </c>
      <c r="I93" s="85" t="s">
        <v>1938</v>
      </c>
      <c r="J93" s="73" t="s">
        <v>1559</v>
      </c>
      <c r="K93" s="73">
        <v>1</v>
      </c>
      <c r="L93" s="77">
        <v>43690</v>
      </c>
      <c r="M93" s="77">
        <v>43830</v>
      </c>
      <c r="N93" s="78">
        <f t="shared" si="51"/>
        <v>20</v>
      </c>
      <c r="O93" s="76" t="s">
        <v>464</v>
      </c>
      <c r="P93" s="76">
        <v>1</v>
      </c>
      <c r="Q93" s="75" t="s">
        <v>2113</v>
      </c>
      <c r="R93" s="79">
        <f t="shared" si="52"/>
        <v>100</v>
      </c>
      <c r="S93" s="89">
        <f t="shared" si="53"/>
        <v>20</v>
      </c>
      <c r="T93" s="89">
        <f t="shared" si="54"/>
        <v>20</v>
      </c>
      <c r="U93" s="89">
        <f t="shared" si="55"/>
        <v>20</v>
      </c>
      <c r="V93" s="73"/>
      <c r="W93" s="100" t="str">
        <f t="shared" si="58"/>
        <v>CUMPLIDA</v>
      </c>
      <c r="X93" s="100" t="str">
        <f t="shared" si="56"/>
        <v>CUMPLIDO</v>
      </c>
      <c r="Y93" s="103" t="s">
        <v>1550</v>
      </c>
      <c r="Z93" s="103" t="str">
        <f t="shared" si="59"/>
        <v>H23AF18</v>
      </c>
      <c r="AA93" s="103">
        <f t="shared" si="57"/>
        <v>1</v>
      </c>
      <c r="AB93" s="103" t="str">
        <f t="shared" si="60"/>
        <v>H23AF18 - 1</v>
      </c>
      <c r="AC93" s="138">
        <f t="shared" si="61"/>
        <v>5</v>
      </c>
      <c r="AD93" s="138">
        <f t="shared" si="62"/>
        <v>5</v>
      </c>
      <c r="AE93" s="138" t="str">
        <f t="shared" si="63"/>
        <v>H23AF18.</v>
      </c>
      <c r="AF93" s="138" t="str">
        <f t="shared" si="64"/>
        <v>H23AF18</v>
      </c>
      <c r="AG93" s="62"/>
      <c r="AH93" s="63"/>
      <c r="AI93" s="64"/>
      <c r="AJ93" s="17"/>
    </row>
    <row r="94" spans="1:36" s="18" customFormat="1" ht="350.1" customHeight="1" x14ac:dyDescent="0.2">
      <c r="A94" s="73"/>
      <c r="B94" s="151">
        <v>93</v>
      </c>
      <c r="C94" s="73">
        <v>42</v>
      </c>
      <c r="D94" s="73" t="s">
        <v>1045</v>
      </c>
      <c r="E94" s="76">
        <v>1801001</v>
      </c>
      <c r="F94" s="85" t="s">
        <v>2233</v>
      </c>
      <c r="G94" s="85" t="s">
        <v>1608</v>
      </c>
      <c r="H94" s="85" t="s">
        <v>1149</v>
      </c>
      <c r="I94" s="85" t="s">
        <v>1610</v>
      </c>
      <c r="J94" s="85" t="s">
        <v>1611</v>
      </c>
      <c r="K94" s="73">
        <v>1</v>
      </c>
      <c r="L94" s="77">
        <v>43690</v>
      </c>
      <c r="M94" s="77">
        <v>43921</v>
      </c>
      <c r="N94" s="78">
        <f t="shared" si="51"/>
        <v>33</v>
      </c>
      <c r="O94" s="76" t="s">
        <v>464</v>
      </c>
      <c r="P94" s="76">
        <v>1</v>
      </c>
      <c r="Q94" s="75" t="s">
        <v>2113</v>
      </c>
      <c r="R94" s="79">
        <f t="shared" si="52"/>
        <v>100</v>
      </c>
      <c r="S94" s="89">
        <f t="shared" si="53"/>
        <v>33</v>
      </c>
      <c r="T94" s="89">
        <f t="shared" si="54"/>
        <v>33</v>
      </c>
      <c r="U94" s="89">
        <f t="shared" si="55"/>
        <v>33</v>
      </c>
      <c r="V94" s="73"/>
      <c r="W94" s="100" t="str">
        <f t="shared" si="58"/>
        <v>CUMPLIDA</v>
      </c>
      <c r="X94" s="100" t="str">
        <f t="shared" si="56"/>
        <v/>
      </c>
      <c r="Y94" s="103" t="s">
        <v>1550</v>
      </c>
      <c r="Z94" s="103" t="str">
        <f t="shared" si="59"/>
        <v>H23AF18</v>
      </c>
      <c r="AA94" s="103">
        <f t="shared" si="57"/>
        <v>2</v>
      </c>
      <c r="AB94" s="103" t="str">
        <f t="shared" si="60"/>
        <v>H23AF18 - 2</v>
      </c>
      <c r="AC94" s="138">
        <f t="shared" si="61"/>
        <v>5</v>
      </c>
      <c r="AD94" s="138">
        <f t="shared" si="62"/>
        <v>5</v>
      </c>
      <c r="AE94" s="138" t="str">
        <f t="shared" si="63"/>
        <v>H23AF18.</v>
      </c>
      <c r="AF94" s="138" t="str">
        <f t="shared" si="64"/>
        <v>H23AF18</v>
      </c>
      <c r="AG94" s="62"/>
      <c r="AH94" s="63"/>
      <c r="AI94" s="64"/>
      <c r="AJ94" s="17"/>
    </row>
    <row r="95" spans="1:36" s="18" customFormat="1" ht="350.1" customHeight="1" x14ac:dyDescent="0.2">
      <c r="A95" s="73">
        <v>62</v>
      </c>
      <c r="B95" s="151">
        <v>94</v>
      </c>
      <c r="C95" s="73"/>
      <c r="D95" s="73" t="s">
        <v>1045</v>
      </c>
      <c r="E95" s="76">
        <v>1801001</v>
      </c>
      <c r="F95" s="85" t="s">
        <v>2234</v>
      </c>
      <c r="G95" s="85" t="s">
        <v>1612</v>
      </c>
      <c r="H95" s="85" t="s">
        <v>1613</v>
      </c>
      <c r="I95" s="85" t="s">
        <v>1957</v>
      </c>
      <c r="J95" s="73" t="s">
        <v>1614</v>
      </c>
      <c r="K95" s="73">
        <v>1</v>
      </c>
      <c r="L95" s="77">
        <v>43690</v>
      </c>
      <c r="M95" s="77">
        <v>43830</v>
      </c>
      <c r="N95" s="78">
        <f t="shared" si="51"/>
        <v>20</v>
      </c>
      <c r="O95" s="76" t="s">
        <v>464</v>
      </c>
      <c r="P95" s="76">
        <v>0</v>
      </c>
      <c r="Q95" s="75" t="s">
        <v>2113</v>
      </c>
      <c r="R95" s="79">
        <f t="shared" si="52"/>
        <v>0</v>
      </c>
      <c r="S95" s="89">
        <f t="shared" si="53"/>
        <v>0</v>
      </c>
      <c r="T95" s="89">
        <f t="shared" si="54"/>
        <v>0</v>
      </c>
      <c r="U95" s="89">
        <f t="shared" si="55"/>
        <v>20</v>
      </c>
      <c r="V95" s="73"/>
      <c r="W95" s="100" t="str">
        <f t="shared" si="58"/>
        <v>VENCIDA</v>
      </c>
      <c r="X95" s="100" t="str">
        <f t="shared" si="56"/>
        <v>VENCIDO</v>
      </c>
      <c r="Y95" s="103" t="s">
        <v>1550</v>
      </c>
      <c r="Z95" s="103" t="str">
        <f t="shared" si="59"/>
        <v xml:space="preserve">
H24AF18</v>
      </c>
      <c r="AA95" s="103">
        <f t="shared" si="57"/>
        <v>1</v>
      </c>
      <c r="AB95" s="103" t="str">
        <f t="shared" si="60"/>
        <v xml:space="preserve">
H24AF18 - 1</v>
      </c>
      <c r="AC95" s="138">
        <f t="shared" si="61"/>
        <v>1</v>
      </c>
      <c r="AD95" s="138">
        <f t="shared" si="62"/>
        <v>1</v>
      </c>
      <c r="AE95" s="138" t="str">
        <f t="shared" si="63"/>
        <v xml:space="preserve">
H24AF18.</v>
      </c>
      <c r="AF95" s="138" t="str">
        <f t="shared" si="64"/>
        <v xml:space="preserve">
H24AF18</v>
      </c>
      <c r="AG95" s="62"/>
      <c r="AH95" s="63"/>
      <c r="AI95" s="64"/>
      <c r="AJ95" s="17"/>
    </row>
    <row r="96" spans="1:36" s="18" customFormat="1" ht="350.1" customHeight="1" x14ac:dyDescent="0.2">
      <c r="A96" s="73">
        <v>63</v>
      </c>
      <c r="B96" s="151">
        <v>95</v>
      </c>
      <c r="C96" s="73">
        <v>43</v>
      </c>
      <c r="D96" s="73" t="s">
        <v>1046</v>
      </c>
      <c r="E96" s="76">
        <v>1801001</v>
      </c>
      <c r="F96" s="82" t="s">
        <v>2235</v>
      </c>
      <c r="G96" s="82" t="s">
        <v>1615</v>
      </c>
      <c r="H96" s="85" t="s">
        <v>1616</v>
      </c>
      <c r="I96" s="75" t="s">
        <v>1617</v>
      </c>
      <c r="J96" s="76" t="s">
        <v>1618</v>
      </c>
      <c r="K96" s="76">
        <v>2</v>
      </c>
      <c r="L96" s="77">
        <v>43690</v>
      </c>
      <c r="M96" s="77">
        <v>43738</v>
      </c>
      <c r="N96" s="78">
        <f t="shared" si="51"/>
        <v>6.8571428571428568</v>
      </c>
      <c r="O96" s="76" t="s">
        <v>1750</v>
      </c>
      <c r="P96" s="74">
        <v>2</v>
      </c>
      <c r="Q96" s="74" t="s">
        <v>1910</v>
      </c>
      <c r="R96" s="79">
        <f t="shared" si="52"/>
        <v>100</v>
      </c>
      <c r="S96" s="89">
        <f t="shared" si="53"/>
        <v>6.8571428571428568</v>
      </c>
      <c r="T96" s="89">
        <f t="shared" si="54"/>
        <v>6.8571428571428568</v>
      </c>
      <c r="U96" s="89">
        <f t="shared" si="55"/>
        <v>6.8571428571428568</v>
      </c>
      <c r="V96" s="73"/>
      <c r="W96" s="100" t="str">
        <f t="shared" si="58"/>
        <v>CUMPLIDA</v>
      </c>
      <c r="X96" s="100" t="str">
        <f t="shared" si="56"/>
        <v>CUMPLIDO</v>
      </c>
      <c r="Y96" s="103" t="s">
        <v>1550</v>
      </c>
      <c r="Z96" s="103" t="str">
        <f t="shared" si="59"/>
        <v>H25AF18</v>
      </c>
      <c r="AA96" s="103">
        <f t="shared" si="57"/>
        <v>1</v>
      </c>
      <c r="AB96" s="103" t="str">
        <f t="shared" si="60"/>
        <v>H25AF18 - 1</v>
      </c>
      <c r="AC96" s="138">
        <f t="shared" si="61"/>
        <v>5</v>
      </c>
      <c r="AD96" s="138">
        <f t="shared" si="62"/>
        <v>5</v>
      </c>
      <c r="AE96" s="138" t="str">
        <f t="shared" si="63"/>
        <v>H25AF18.</v>
      </c>
      <c r="AF96" s="138" t="str">
        <f t="shared" si="64"/>
        <v>H25AF18</v>
      </c>
      <c r="AG96" s="62"/>
      <c r="AH96" s="63"/>
      <c r="AI96" s="64"/>
      <c r="AJ96" s="17"/>
    </row>
    <row r="97" spans="1:36" s="18" customFormat="1" ht="350.1" customHeight="1" x14ac:dyDescent="0.2">
      <c r="A97" s="73"/>
      <c r="B97" s="151">
        <v>96</v>
      </c>
      <c r="C97" s="73">
        <v>44</v>
      </c>
      <c r="D97" s="73" t="s">
        <v>1046</v>
      </c>
      <c r="E97" s="76">
        <v>1801001</v>
      </c>
      <c r="F97" s="82" t="s">
        <v>2236</v>
      </c>
      <c r="G97" s="82" t="s">
        <v>1615</v>
      </c>
      <c r="H97" s="85" t="s">
        <v>1616</v>
      </c>
      <c r="I97" s="75" t="s">
        <v>1619</v>
      </c>
      <c r="J97" s="76" t="s">
        <v>1620</v>
      </c>
      <c r="K97" s="76">
        <v>1</v>
      </c>
      <c r="L97" s="77">
        <v>43739</v>
      </c>
      <c r="M97" s="77">
        <v>43768</v>
      </c>
      <c r="N97" s="78">
        <f t="shared" si="51"/>
        <v>4.1428571428571432</v>
      </c>
      <c r="O97" s="76" t="s">
        <v>1621</v>
      </c>
      <c r="P97" s="74">
        <v>1</v>
      </c>
      <c r="Q97" s="74" t="s">
        <v>1910</v>
      </c>
      <c r="R97" s="79">
        <f t="shared" si="52"/>
        <v>100</v>
      </c>
      <c r="S97" s="89">
        <f t="shared" si="53"/>
        <v>4.1428571428571432</v>
      </c>
      <c r="T97" s="89">
        <f t="shared" si="54"/>
        <v>4.1428571428571432</v>
      </c>
      <c r="U97" s="89">
        <f t="shared" si="55"/>
        <v>4.1428571428571432</v>
      </c>
      <c r="V97" s="73"/>
      <c r="W97" s="100" t="str">
        <f t="shared" si="58"/>
        <v>CUMPLIDA</v>
      </c>
      <c r="X97" s="100" t="str">
        <f t="shared" si="56"/>
        <v/>
      </c>
      <c r="Y97" s="103" t="s">
        <v>1550</v>
      </c>
      <c r="Z97" s="103" t="str">
        <f t="shared" si="59"/>
        <v>H25AF18</v>
      </c>
      <c r="AA97" s="103">
        <f t="shared" si="57"/>
        <v>2</v>
      </c>
      <c r="AB97" s="103" t="str">
        <f t="shared" si="60"/>
        <v>H25AF18 - 2</v>
      </c>
      <c r="AC97" s="138">
        <f t="shared" si="61"/>
        <v>5</v>
      </c>
      <c r="AD97" s="138">
        <f t="shared" si="62"/>
        <v>5</v>
      </c>
      <c r="AE97" s="138" t="str">
        <f t="shared" si="63"/>
        <v>H25AF18.</v>
      </c>
      <c r="AF97" s="138" t="str">
        <f t="shared" si="64"/>
        <v>H25AF18</v>
      </c>
      <c r="AG97" s="62"/>
      <c r="AH97" s="63"/>
      <c r="AI97" s="64"/>
      <c r="AJ97" s="17"/>
    </row>
    <row r="98" spans="1:36" s="18" customFormat="1" ht="350.1" customHeight="1" x14ac:dyDescent="0.2">
      <c r="A98" s="73"/>
      <c r="B98" s="151">
        <v>97</v>
      </c>
      <c r="C98" s="73">
        <v>45</v>
      </c>
      <c r="D98" s="73" t="s">
        <v>1046</v>
      </c>
      <c r="E98" s="76">
        <v>1801001</v>
      </c>
      <c r="F98" s="82" t="s">
        <v>2237</v>
      </c>
      <c r="G98" s="82" t="s">
        <v>1615</v>
      </c>
      <c r="H98" s="85" t="s">
        <v>1616</v>
      </c>
      <c r="I98" s="75" t="s">
        <v>1958</v>
      </c>
      <c r="J98" s="76" t="s">
        <v>1623</v>
      </c>
      <c r="K98" s="76">
        <v>1</v>
      </c>
      <c r="L98" s="77">
        <v>43753</v>
      </c>
      <c r="M98" s="77">
        <v>43768</v>
      </c>
      <c r="N98" s="78">
        <f t="shared" si="51"/>
        <v>2.1428571428571428</v>
      </c>
      <c r="O98" s="76" t="s">
        <v>412</v>
      </c>
      <c r="P98" s="74">
        <v>1</v>
      </c>
      <c r="Q98" s="74" t="s">
        <v>1910</v>
      </c>
      <c r="R98" s="79">
        <f t="shared" si="52"/>
        <v>100</v>
      </c>
      <c r="S98" s="89">
        <f t="shared" si="53"/>
        <v>2.1428571428571428</v>
      </c>
      <c r="T98" s="89">
        <f t="shared" si="54"/>
        <v>2.1428571428571428</v>
      </c>
      <c r="U98" s="89">
        <f t="shared" si="55"/>
        <v>2.1428571428571428</v>
      </c>
      <c r="V98" s="73"/>
      <c r="W98" s="100" t="str">
        <f t="shared" si="58"/>
        <v>CUMPLIDA</v>
      </c>
      <c r="X98" s="100" t="str">
        <f t="shared" si="56"/>
        <v/>
      </c>
      <c r="Y98" s="103" t="s">
        <v>1550</v>
      </c>
      <c r="Z98" s="103" t="str">
        <f t="shared" si="59"/>
        <v>H25AF18</v>
      </c>
      <c r="AA98" s="103">
        <f t="shared" si="57"/>
        <v>3</v>
      </c>
      <c r="AB98" s="103" t="str">
        <f t="shared" si="60"/>
        <v>H25AF18 - 3</v>
      </c>
      <c r="AC98" s="138">
        <f t="shared" si="61"/>
        <v>5</v>
      </c>
      <c r="AD98" s="138">
        <f t="shared" si="62"/>
        <v>5</v>
      </c>
      <c r="AE98" s="138" t="str">
        <f t="shared" si="63"/>
        <v>H25AF18.</v>
      </c>
      <c r="AF98" s="138" t="str">
        <f t="shared" si="64"/>
        <v>H25AF18</v>
      </c>
      <c r="AG98" s="62"/>
      <c r="AH98" s="63"/>
      <c r="AI98" s="64"/>
      <c r="AJ98" s="17"/>
    </row>
    <row r="99" spans="1:36" s="18" customFormat="1" ht="350.1" customHeight="1" x14ac:dyDescent="0.2">
      <c r="A99" s="73"/>
      <c r="B99" s="151">
        <v>98</v>
      </c>
      <c r="C99" s="73">
        <v>46</v>
      </c>
      <c r="D99" s="73" t="s">
        <v>1046</v>
      </c>
      <c r="E99" s="76">
        <v>1801001</v>
      </c>
      <c r="F99" s="82" t="s">
        <v>2238</v>
      </c>
      <c r="G99" s="82" t="s">
        <v>1615</v>
      </c>
      <c r="H99" s="85" t="s">
        <v>1616</v>
      </c>
      <c r="I99" s="75" t="s">
        <v>1959</v>
      </c>
      <c r="J99" s="76" t="s">
        <v>1624</v>
      </c>
      <c r="K99" s="76">
        <v>1</v>
      </c>
      <c r="L99" s="77">
        <v>43770</v>
      </c>
      <c r="M99" s="77">
        <v>43860</v>
      </c>
      <c r="N99" s="78">
        <f t="shared" si="51"/>
        <v>12.857142857142858</v>
      </c>
      <c r="O99" s="76" t="s">
        <v>1751</v>
      </c>
      <c r="P99" s="74">
        <v>1</v>
      </c>
      <c r="Q99" s="74" t="s">
        <v>1910</v>
      </c>
      <c r="R99" s="79">
        <f t="shared" si="52"/>
        <v>100</v>
      </c>
      <c r="S99" s="89">
        <f t="shared" si="53"/>
        <v>12.857142857142858</v>
      </c>
      <c r="T99" s="89">
        <f t="shared" si="54"/>
        <v>12.857142857142858</v>
      </c>
      <c r="U99" s="89">
        <f t="shared" si="55"/>
        <v>12.857142857142858</v>
      </c>
      <c r="V99" s="73"/>
      <c r="W99" s="100" t="str">
        <f t="shared" si="58"/>
        <v>CUMPLIDA</v>
      </c>
      <c r="X99" s="100" t="str">
        <f t="shared" si="56"/>
        <v/>
      </c>
      <c r="Y99" s="103" t="s">
        <v>1550</v>
      </c>
      <c r="Z99" s="103" t="str">
        <f t="shared" si="59"/>
        <v>H25AF18</v>
      </c>
      <c r="AA99" s="103">
        <f t="shared" si="57"/>
        <v>4</v>
      </c>
      <c r="AB99" s="103" t="str">
        <f t="shared" si="60"/>
        <v>H25AF18 - 4</v>
      </c>
      <c r="AC99" s="138">
        <f t="shared" si="61"/>
        <v>5</v>
      </c>
      <c r="AD99" s="138">
        <f t="shared" si="62"/>
        <v>5</v>
      </c>
      <c r="AE99" s="138" t="str">
        <f t="shared" si="63"/>
        <v>H25AF18.</v>
      </c>
      <c r="AF99" s="138" t="str">
        <f t="shared" si="64"/>
        <v>H25AF18</v>
      </c>
      <c r="AG99" s="62"/>
      <c r="AH99" s="63"/>
      <c r="AI99" s="64"/>
      <c r="AJ99" s="17"/>
    </row>
    <row r="100" spans="1:36" s="18" customFormat="1" ht="350.1" customHeight="1" x14ac:dyDescent="0.2">
      <c r="A100" s="73">
        <v>64</v>
      </c>
      <c r="B100" s="151">
        <v>99</v>
      </c>
      <c r="C100" s="73"/>
      <c r="D100" s="73" t="s">
        <v>1046</v>
      </c>
      <c r="E100" s="76">
        <v>1801001</v>
      </c>
      <c r="F100" s="82" t="s">
        <v>2239</v>
      </c>
      <c r="G100" s="82" t="s">
        <v>1615</v>
      </c>
      <c r="H100" s="85" t="s">
        <v>1625</v>
      </c>
      <c r="I100" s="76" t="s">
        <v>1626</v>
      </c>
      <c r="J100" s="76" t="s">
        <v>1627</v>
      </c>
      <c r="K100" s="76">
        <v>2</v>
      </c>
      <c r="L100" s="77">
        <v>43697</v>
      </c>
      <c r="M100" s="77">
        <v>43738</v>
      </c>
      <c r="N100" s="78">
        <f t="shared" si="51"/>
        <v>5.8571428571428568</v>
      </c>
      <c r="O100" s="76" t="s">
        <v>412</v>
      </c>
      <c r="P100" s="74">
        <v>2</v>
      </c>
      <c r="Q100" s="74" t="s">
        <v>1910</v>
      </c>
      <c r="R100" s="79">
        <f t="shared" si="52"/>
        <v>100</v>
      </c>
      <c r="S100" s="89">
        <f t="shared" si="53"/>
        <v>5.8571428571428568</v>
      </c>
      <c r="T100" s="89">
        <f t="shared" si="54"/>
        <v>5.8571428571428568</v>
      </c>
      <c r="U100" s="89">
        <f t="shared" si="55"/>
        <v>5.8571428571428568</v>
      </c>
      <c r="V100" s="73"/>
      <c r="W100" s="100" t="str">
        <f t="shared" si="58"/>
        <v>CUMPLIDA</v>
      </c>
      <c r="X100" s="100" t="str">
        <f t="shared" si="56"/>
        <v>CUMPLIDO</v>
      </c>
      <c r="Y100" s="103" t="s">
        <v>1550</v>
      </c>
      <c r="Z100" s="103" t="str">
        <f t="shared" si="59"/>
        <v>H25AF18</v>
      </c>
      <c r="AA100" s="103">
        <f t="shared" si="57"/>
        <v>1</v>
      </c>
      <c r="AB100" s="103" t="str">
        <f t="shared" si="60"/>
        <v>H25AF18 - 1</v>
      </c>
      <c r="AC100" s="138">
        <f t="shared" si="61"/>
        <v>5</v>
      </c>
      <c r="AD100" s="138">
        <f t="shared" si="62"/>
        <v>5</v>
      </c>
      <c r="AE100" s="138" t="str">
        <f t="shared" si="63"/>
        <v>H25AF18.</v>
      </c>
      <c r="AF100" s="138" t="str">
        <f t="shared" si="64"/>
        <v>H25AF18</v>
      </c>
      <c r="AG100" s="62"/>
      <c r="AH100" s="63"/>
      <c r="AI100" s="64"/>
      <c r="AJ100" s="17"/>
    </row>
    <row r="101" spans="1:36" s="18" customFormat="1" ht="350.1" customHeight="1" x14ac:dyDescent="0.2">
      <c r="A101" s="73">
        <v>65</v>
      </c>
      <c r="B101" s="151">
        <v>100</v>
      </c>
      <c r="C101" s="73">
        <v>47</v>
      </c>
      <c r="D101" s="73" t="s">
        <v>1045</v>
      </c>
      <c r="E101" s="76">
        <v>1801001</v>
      </c>
      <c r="F101" s="82" t="s">
        <v>2240</v>
      </c>
      <c r="G101" s="82" t="s">
        <v>1628</v>
      </c>
      <c r="H101" s="85" t="s">
        <v>1960</v>
      </c>
      <c r="I101" s="80" t="s">
        <v>1629</v>
      </c>
      <c r="J101" s="74" t="s">
        <v>1627</v>
      </c>
      <c r="K101" s="74">
        <v>2</v>
      </c>
      <c r="L101" s="113">
        <v>43770</v>
      </c>
      <c r="M101" s="113">
        <v>43860</v>
      </c>
      <c r="N101" s="78">
        <f t="shared" si="51"/>
        <v>12.857142857142858</v>
      </c>
      <c r="O101" s="76" t="s">
        <v>1752</v>
      </c>
      <c r="P101" s="74">
        <v>2</v>
      </c>
      <c r="Q101" s="74" t="s">
        <v>1910</v>
      </c>
      <c r="R101" s="79">
        <f t="shared" si="52"/>
        <v>100</v>
      </c>
      <c r="S101" s="89">
        <f t="shared" si="53"/>
        <v>12.857142857142858</v>
      </c>
      <c r="T101" s="89">
        <f t="shared" si="54"/>
        <v>12.857142857142858</v>
      </c>
      <c r="U101" s="89">
        <f t="shared" si="55"/>
        <v>12.857142857142858</v>
      </c>
      <c r="V101" s="73"/>
      <c r="W101" s="100" t="str">
        <f t="shared" si="58"/>
        <v>CUMPLIDA</v>
      </c>
      <c r="X101" s="100" t="str">
        <f t="shared" si="56"/>
        <v>PRÓXIMO A VENCER</v>
      </c>
      <c r="Y101" s="103" t="s">
        <v>1550</v>
      </c>
      <c r="Z101" s="103" t="str">
        <f t="shared" si="59"/>
        <v>H26AF18</v>
      </c>
      <c r="AA101" s="103">
        <f t="shared" si="57"/>
        <v>1</v>
      </c>
      <c r="AB101" s="103" t="str">
        <f t="shared" si="60"/>
        <v>H26AF18 - 1</v>
      </c>
      <c r="AC101" s="138">
        <f t="shared" si="61"/>
        <v>5</v>
      </c>
      <c r="AD101" s="138">
        <f t="shared" si="62"/>
        <v>2</v>
      </c>
      <c r="AE101" s="138" t="str">
        <f t="shared" si="63"/>
        <v>H26AF18.</v>
      </c>
      <c r="AF101" s="138" t="str">
        <f t="shared" si="64"/>
        <v>H26AF18</v>
      </c>
      <c r="AG101" s="62"/>
      <c r="AH101" s="63"/>
      <c r="AI101" s="64"/>
      <c r="AJ101" s="17"/>
    </row>
    <row r="102" spans="1:36" s="18" customFormat="1" ht="350.1" customHeight="1" x14ac:dyDescent="0.2">
      <c r="A102" s="73"/>
      <c r="B102" s="151">
        <v>101</v>
      </c>
      <c r="C102" s="73">
        <v>48</v>
      </c>
      <c r="D102" s="73" t="s">
        <v>1045</v>
      </c>
      <c r="E102" s="76">
        <v>1801001</v>
      </c>
      <c r="F102" s="82" t="s">
        <v>2241</v>
      </c>
      <c r="G102" s="82" t="s">
        <v>1628</v>
      </c>
      <c r="H102" s="85" t="s">
        <v>1960</v>
      </c>
      <c r="I102" s="80" t="s">
        <v>1961</v>
      </c>
      <c r="J102" s="74" t="s">
        <v>1630</v>
      </c>
      <c r="K102" s="74">
        <v>1</v>
      </c>
      <c r="L102" s="113">
        <v>43860</v>
      </c>
      <c r="M102" s="113">
        <f>L102+16</f>
        <v>43876</v>
      </c>
      <c r="N102" s="78">
        <f t="shared" si="51"/>
        <v>2.2857142857142856</v>
      </c>
      <c r="O102" s="74" t="s">
        <v>1752</v>
      </c>
      <c r="P102" s="74">
        <v>1</v>
      </c>
      <c r="Q102" s="74" t="s">
        <v>1910</v>
      </c>
      <c r="R102" s="79">
        <f t="shared" si="52"/>
        <v>100</v>
      </c>
      <c r="S102" s="89">
        <f t="shared" si="53"/>
        <v>2.2857142857142856</v>
      </c>
      <c r="T102" s="89">
        <f t="shared" si="54"/>
        <v>2.2857142857142856</v>
      </c>
      <c r="U102" s="89">
        <f t="shared" si="55"/>
        <v>2.2857142857142856</v>
      </c>
      <c r="V102" s="73"/>
      <c r="W102" s="100" t="str">
        <f t="shared" si="58"/>
        <v>CUMPLIDA</v>
      </c>
      <c r="X102" s="100" t="str">
        <f t="shared" si="56"/>
        <v/>
      </c>
      <c r="Y102" s="103" t="s">
        <v>1550</v>
      </c>
      <c r="Z102" s="103" t="str">
        <f t="shared" si="59"/>
        <v>H26AF18</v>
      </c>
      <c r="AA102" s="103">
        <f t="shared" si="57"/>
        <v>2</v>
      </c>
      <c r="AB102" s="103" t="str">
        <f t="shared" si="60"/>
        <v>H26AF18 - 2</v>
      </c>
      <c r="AC102" s="138">
        <f t="shared" si="61"/>
        <v>5</v>
      </c>
      <c r="AD102" s="138">
        <f t="shared" si="62"/>
        <v>2</v>
      </c>
      <c r="AE102" s="138" t="str">
        <f t="shared" si="63"/>
        <v>H26AF18.</v>
      </c>
      <c r="AF102" s="138" t="str">
        <f t="shared" si="64"/>
        <v>H26AF18</v>
      </c>
      <c r="AG102" s="62"/>
      <c r="AH102" s="63"/>
      <c r="AI102" s="64"/>
      <c r="AJ102" s="17"/>
    </row>
    <row r="103" spans="1:36" s="18" customFormat="1" ht="350.1" customHeight="1" x14ac:dyDescent="0.2">
      <c r="A103" s="73"/>
      <c r="B103" s="151">
        <v>102</v>
      </c>
      <c r="C103" s="73">
        <v>49</v>
      </c>
      <c r="D103" s="73" t="s">
        <v>1045</v>
      </c>
      <c r="E103" s="76">
        <v>1801001</v>
      </c>
      <c r="F103" s="82" t="s">
        <v>2242</v>
      </c>
      <c r="G103" s="82" t="s">
        <v>1628</v>
      </c>
      <c r="H103" s="85" t="s">
        <v>1960</v>
      </c>
      <c r="I103" s="80" t="s">
        <v>1962</v>
      </c>
      <c r="J103" s="74" t="s">
        <v>1624</v>
      </c>
      <c r="K103" s="74">
        <v>1</v>
      </c>
      <c r="L103" s="113">
        <f>M101</f>
        <v>43860</v>
      </c>
      <c r="M103" s="113">
        <f>L103+7</f>
        <v>43867</v>
      </c>
      <c r="N103" s="78">
        <f t="shared" si="51"/>
        <v>1</v>
      </c>
      <c r="O103" s="74" t="s">
        <v>412</v>
      </c>
      <c r="P103" s="74">
        <v>1</v>
      </c>
      <c r="Q103" s="74" t="s">
        <v>1910</v>
      </c>
      <c r="R103" s="79">
        <f t="shared" si="52"/>
        <v>100</v>
      </c>
      <c r="S103" s="89">
        <f t="shared" si="53"/>
        <v>1</v>
      </c>
      <c r="T103" s="89">
        <f t="shared" si="54"/>
        <v>1</v>
      </c>
      <c r="U103" s="89">
        <f t="shared" si="55"/>
        <v>1</v>
      </c>
      <c r="V103" s="73"/>
      <c r="W103" s="100" t="str">
        <f t="shared" si="58"/>
        <v>CUMPLIDA</v>
      </c>
      <c r="X103" s="100" t="str">
        <f t="shared" si="56"/>
        <v/>
      </c>
      <c r="Y103" s="103" t="s">
        <v>1550</v>
      </c>
      <c r="Z103" s="103" t="str">
        <f t="shared" si="59"/>
        <v>H26AF18</v>
      </c>
      <c r="AA103" s="103">
        <f t="shared" si="57"/>
        <v>3</v>
      </c>
      <c r="AB103" s="103" t="str">
        <f t="shared" si="60"/>
        <v>H26AF18 - 3</v>
      </c>
      <c r="AC103" s="138">
        <f t="shared" si="61"/>
        <v>5</v>
      </c>
      <c r="AD103" s="138">
        <f t="shared" si="62"/>
        <v>2</v>
      </c>
      <c r="AE103" s="138" t="str">
        <f t="shared" si="63"/>
        <v>H26AF18.</v>
      </c>
      <c r="AF103" s="138" t="str">
        <f t="shared" si="64"/>
        <v>H26AF18</v>
      </c>
      <c r="AG103" s="62"/>
      <c r="AH103" s="63"/>
      <c r="AI103" s="64"/>
      <c r="AJ103" s="17"/>
    </row>
    <row r="104" spans="1:36" s="18" customFormat="1" ht="350.1" customHeight="1" x14ac:dyDescent="0.2">
      <c r="A104" s="73"/>
      <c r="B104" s="151">
        <v>103</v>
      </c>
      <c r="C104" s="73">
        <v>50</v>
      </c>
      <c r="D104" s="73" t="s">
        <v>1045</v>
      </c>
      <c r="E104" s="76">
        <v>1801001</v>
      </c>
      <c r="F104" s="82" t="s">
        <v>2243</v>
      </c>
      <c r="G104" s="82" t="s">
        <v>1628</v>
      </c>
      <c r="H104" s="85" t="s">
        <v>1960</v>
      </c>
      <c r="I104" s="80" t="s">
        <v>1963</v>
      </c>
      <c r="J104" s="74" t="s">
        <v>1631</v>
      </c>
      <c r="K104" s="74">
        <v>12</v>
      </c>
      <c r="L104" s="113">
        <f>M103</f>
        <v>43867</v>
      </c>
      <c r="M104" s="113">
        <v>44226</v>
      </c>
      <c r="N104" s="78">
        <f t="shared" si="51"/>
        <v>51.285714285714285</v>
      </c>
      <c r="O104" s="74" t="s">
        <v>1094</v>
      </c>
      <c r="P104" s="76">
        <v>0</v>
      </c>
      <c r="Q104" s="74" t="s">
        <v>1910</v>
      </c>
      <c r="R104" s="79">
        <f t="shared" si="52"/>
        <v>0</v>
      </c>
      <c r="S104" s="89">
        <f t="shared" si="53"/>
        <v>0</v>
      </c>
      <c r="T104" s="89">
        <f t="shared" si="54"/>
        <v>0</v>
      </c>
      <c r="U104" s="89">
        <f t="shared" si="55"/>
        <v>0</v>
      </c>
      <c r="V104" s="73"/>
      <c r="W104" s="100" t="str">
        <f t="shared" si="58"/>
        <v>PRÓXIMA A VENCER</v>
      </c>
      <c r="X104" s="100" t="str">
        <f t="shared" si="56"/>
        <v/>
      </c>
      <c r="Y104" s="103" t="s">
        <v>1550</v>
      </c>
      <c r="Z104" s="103" t="str">
        <f t="shared" si="59"/>
        <v>H26AF18</v>
      </c>
      <c r="AA104" s="103">
        <f t="shared" si="57"/>
        <v>4</v>
      </c>
      <c r="AB104" s="103" t="str">
        <f t="shared" si="60"/>
        <v>H26AF18 - 4</v>
      </c>
      <c r="AC104" s="138">
        <f t="shared" si="61"/>
        <v>2</v>
      </c>
      <c r="AD104" s="138">
        <f t="shared" si="62"/>
        <v>2</v>
      </c>
      <c r="AE104" s="138" t="str">
        <f t="shared" si="63"/>
        <v>H26AF18.</v>
      </c>
      <c r="AF104" s="138" t="str">
        <f t="shared" si="64"/>
        <v>H26AF18</v>
      </c>
      <c r="AG104" s="62"/>
      <c r="AH104" s="63"/>
      <c r="AI104" s="64"/>
      <c r="AJ104" s="17"/>
    </row>
    <row r="105" spans="1:36" s="18" customFormat="1" ht="350.1" customHeight="1" x14ac:dyDescent="0.2">
      <c r="A105" s="73">
        <v>66</v>
      </c>
      <c r="B105" s="151">
        <v>104</v>
      </c>
      <c r="C105" s="73">
        <v>53</v>
      </c>
      <c r="D105" s="73" t="s">
        <v>2184</v>
      </c>
      <c r="E105" s="76">
        <v>1801001</v>
      </c>
      <c r="F105" s="82" t="s">
        <v>2244</v>
      </c>
      <c r="G105" s="82" t="s">
        <v>1632</v>
      </c>
      <c r="H105" s="85" t="s">
        <v>1616</v>
      </c>
      <c r="I105" s="75" t="s">
        <v>1617</v>
      </c>
      <c r="J105" s="76" t="s">
        <v>1618</v>
      </c>
      <c r="K105" s="76">
        <v>2</v>
      </c>
      <c r="L105" s="77">
        <v>43690</v>
      </c>
      <c r="M105" s="77">
        <v>43738</v>
      </c>
      <c r="N105" s="78">
        <f t="shared" si="51"/>
        <v>6.8571428571428568</v>
      </c>
      <c r="O105" s="76" t="s">
        <v>1750</v>
      </c>
      <c r="P105" s="74">
        <v>2</v>
      </c>
      <c r="Q105" s="74" t="s">
        <v>1910</v>
      </c>
      <c r="R105" s="79">
        <f t="shared" si="52"/>
        <v>100</v>
      </c>
      <c r="S105" s="89">
        <f t="shared" si="53"/>
        <v>6.8571428571428568</v>
      </c>
      <c r="T105" s="89">
        <f t="shared" si="54"/>
        <v>6.8571428571428568</v>
      </c>
      <c r="U105" s="89">
        <f t="shared" si="55"/>
        <v>6.8571428571428568</v>
      </c>
      <c r="V105" s="73"/>
      <c r="W105" s="100" t="str">
        <f t="shared" si="58"/>
        <v>CUMPLIDA</v>
      </c>
      <c r="X105" s="100" t="str">
        <f t="shared" si="56"/>
        <v>CUMPLIDO</v>
      </c>
      <c r="Y105" s="103" t="s">
        <v>1550</v>
      </c>
      <c r="Z105" s="103" t="str">
        <f t="shared" si="59"/>
        <v>H28AF18</v>
      </c>
      <c r="AA105" s="103">
        <f t="shared" si="57"/>
        <v>1</v>
      </c>
      <c r="AB105" s="103" t="str">
        <f t="shared" si="60"/>
        <v>H28AF18 - 1</v>
      </c>
      <c r="AC105" s="138">
        <f t="shared" si="61"/>
        <v>5</v>
      </c>
      <c r="AD105" s="138">
        <f t="shared" si="62"/>
        <v>5</v>
      </c>
      <c r="AE105" s="138" t="str">
        <f t="shared" si="63"/>
        <v>H28AF18.</v>
      </c>
      <c r="AF105" s="138" t="str">
        <f t="shared" si="64"/>
        <v>H28AF18</v>
      </c>
      <c r="AG105" s="62"/>
      <c r="AH105" s="63"/>
      <c r="AI105" s="64"/>
      <c r="AJ105" s="17"/>
    </row>
    <row r="106" spans="1:36" s="18" customFormat="1" ht="350.1" customHeight="1" x14ac:dyDescent="0.2">
      <c r="A106" s="73"/>
      <c r="B106" s="151">
        <v>105</v>
      </c>
      <c r="C106" s="73">
        <v>54</v>
      </c>
      <c r="D106" s="73" t="s">
        <v>2184</v>
      </c>
      <c r="E106" s="76">
        <v>1801001</v>
      </c>
      <c r="F106" s="82" t="s">
        <v>2245</v>
      </c>
      <c r="G106" s="82" t="s">
        <v>1632</v>
      </c>
      <c r="H106" s="85" t="s">
        <v>1616</v>
      </c>
      <c r="I106" s="75" t="s">
        <v>1619</v>
      </c>
      <c r="J106" s="76" t="s">
        <v>1620</v>
      </c>
      <c r="K106" s="76">
        <v>1</v>
      </c>
      <c r="L106" s="77">
        <v>43739</v>
      </c>
      <c r="M106" s="77">
        <v>43768</v>
      </c>
      <c r="N106" s="78">
        <f t="shared" si="51"/>
        <v>4.1428571428571432</v>
      </c>
      <c r="O106" s="76" t="s">
        <v>412</v>
      </c>
      <c r="P106" s="74">
        <v>1</v>
      </c>
      <c r="Q106" s="74" t="s">
        <v>1910</v>
      </c>
      <c r="R106" s="79">
        <f t="shared" si="52"/>
        <v>100</v>
      </c>
      <c r="S106" s="89">
        <f t="shared" si="53"/>
        <v>4.1428571428571432</v>
      </c>
      <c r="T106" s="89">
        <f t="shared" si="54"/>
        <v>4.1428571428571432</v>
      </c>
      <c r="U106" s="89">
        <f t="shared" si="55"/>
        <v>4.1428571428571432</v>
      </c>
      <c r="V106" s="73"/>
      <c r="W106" s="100" t="str">
        <f t="shared" si="58"/>
        <v>CUMPLIDA</v>
      </c>
      <c r="X106" s="100" t="str">
        <f t="shared" si="56"/>
        <v/>
      </c>
      <c r="Y106" s="103" t="s">
        <v>1550</v>
      </c>
      <c r="Z106" s="103" t="str">
        <f t="shared" si="59"/>
        <v>H28AF18</v>
      </c>
      <c r="AA106" s="103">
        <f t="shared" si="57"/>
        <v>2</v>
      </c>
      <c r="AB106" s="103" t="str">
        <f t="shared" si="60"/>
        <v>H28AF18 - 2</v>
      </c>
      <c r="AC106" s="138">
        <f t="shared" si="61"/>
        <v>5</v>
      </c>
      <c r="AD106" s="138">
        <f t="shared" si="62"/>
        <v>5</v>
      </c>
      <c r="AE106" s="138" t="str">
        <f t="shared" si="63"/>
        <v>H28AF18.</v>
      </c>
      <c r="AF106" s="138" t="str">
        <f t="shared" si="64"/>
        <v>H28AF18</v>
      </c>
      <c r="AG106" s="62"/>
      <c r="AH106" s="63"/>
      <c r="AI106" s="64"/>
      <c r="AJ106" s="17"/>
    </row>
    <row r="107" spans="1:36" s="18" customFormat="1" ht="350.1" customHeight="1" x14ac:dyDescent="0.2">
      <c r="A107" s="73"/>
      <c r="B107" s="151">
        <v>106</v>
      </c>
      <c r="C107" s="73">
        <v>55</v>
      </c>
      <c r="D107" s="73" t="s">
        <v>2184</v>
      </c>
      <c r="E107" s="76">
        <v>1801001</v>
      </c>
      <c r="F107" s="82" t="s">
        <v>2246</v>
      </c>
      <c r="G107" s="82" t="s">
        <v>1632</v>
      </c>
      <c r="H107" s="85" t="s">
        <v>1616</v>
      </c>
      <c r="I107" s="75" t="s">
        <v>1622</v>
      </c>
      <c r="J107" s="76" t="s">
        <v>1623</v>
      </c>
      <c r="K107" s="76">
        <v>1</v>
      </c>
      <c r="L107" s="77">
        <v>43753</v>
      </c>
      <c r="M107" s="77">
        <v>43768</v>
      </c>
      <c r="N107" s="78">
        <f t="shared" si="51"/>
        <v>2.1428571428571428</v>
      </c>
      <c r="O107" s="76" t="s">
        <v>412</v>
      </c>
      <c r="P107" s="74">
        <v>1</v>
      </c>
      <c r="Q107" s="74" t="s">
        <v>1910</v>
      </c>
      <c r="R107" s="79">
        <f t="shared" si="52"/>
        <v>100</v>
      </c>
      <c r="S107" s="89">
        <f t="shared" si="53"/>
        <v>2.1428571428571428</v>
      </c>
      <c r="T107" s="89">
        <f t="shared" si="54"/>
        <v>2.1428571428571428</v>
      </c>
      <c r="U107" s="89">
        <f t="shared" si="55"/>
        <v>2.1428571428571428</v>
      </c>
      <c r="V107" s="73"/>
      <c r="W107" s="100" t="str">
        <f t="shared" si="58"/>
        <v>CUMPLIDA</v>
      </c>
      <c r="X107" s="100" t="str">
        <f t="shared" si="56"/>
        <v/>
      </c>
      <c r="Y107" s="103" t="s">
        <v>1550</v>
      </c>
      <c r="Z107" s="103" t="str">
        <f t="shared" si="59"/>
        <v>H28AF18</v>
      </c>
      <c r="AA107" s="103">
        <f t="shared" si="57"/>
        <v>3</v>
      </c>
      <c r="AB107" s="103" t="str">
        <f t="shared" si="60"/>
        <v>H28AF18 - 3</v>
      </c>
      <c r="AC107" s="138">
        <f t="shared" si="61"/>
        <v>5</v>
      </c>
      <c r="AD107" s="138">
        <f t="shared" si="62"/>
        <v>5</v>
      </c>
      <c r="AE107" s="138" t="str">
        <f t="shared" si="63"/>
        <v>H28AF18.</v>
      </c>
      <c r="AF107" s="138" t="str">
        <f t="shared" si="64"/>
        <v>H28AF18</v>
      </c>
      <c r="AG107" s="62"/>
      <c r="AH107" s="63"/>
      <c r="AI107" s="64"/>
      <c r="AJ107" s="17"/>
    </row>
    <row r="108" spans="1:36" s="18" customFormat="1" ht="350.1" customHeight="1" x14ac:dyDescent="0.2">
      <c r="A108" s="73"/>
      <c r="B108" s="151">
        <v>107</v>
      </c>
      <c r="C108" s="73">
        <v>56</v>
      </c>
      <c r="D108" s="73" t="s">
        <v>2184</v>
      </c>
      <c r="E108" s="76">
        <v>1801001</v>
      </c>
      <c r="F108" s="82" t="s">
        <v>2247</v>
      </c>
      <c r="G108" s="82" t="s">
        <v>1632</v>
      </c>
      <c r="H108" s="85" t="s">
        <v>1616</v>
      </c>
      <c r="I108" s="75" t="s">
        <v>1959</v>
      </c>
      <c r="J108" s="76" t="s">
        <v>1624</v>
      </c>
      <c r="K108" s="76">
        <v>1</v>
      </c>
      <c r="L108" s="77">
        <v>43770</v>
      </c>
      <c r="M108" s="77">
        <v>43860</v>
      </c>
      <c r="N108" s="78">
        <f t="shared" si="51"/>
        <v>12.857142857142858</v>
      </c>
      <c r="O108" s="76" t="s">
        <v>1751</v>
      </c>
      <c r="P108" s="74">
        <v>1</v>
      </c>
      <c r="Q108" s="74" t="s">
        <v>1910</v>
      </c>
      <c r="R108" s="79">
        <f t="shared" si="52"/>
        <v>100</v>
      </c>
      <c r="S108" s="89">
        <f t="shared" si="53"/>
        <v>12.857142857142858</v>
      </c>
      <c r="T108" s="89">
        <f t="shared" si="54"/>
        <v>12.857142857142858</v>
      </c>
      <c r="U108" s="89">
        <f t="shared" si="55"/>
        <v>12.857142857142858</v>
      </c>
      <c r="V108" s="73"/>
      <c r="W108" s="100" t="str">
        <f t="shared" si="58"/>
        <v>CUMPLIDA</v>
      </c>
      <c r="X108" s="100" t="str">
        <f t="shared" si="56"/>
        <v/>
      </c>
      <c r="Y108" s="103" t="s">
        <v>1550</v>
      </c>
      <c r="Z108" s="103" t="str">
        <f t="shared" si="59"/>
        <v>H28AF18</v>
      </c>
      <c r="AA108" s="103">
        <f t="shared" si="57"/>
        <v>4</v>
      </c>
      <c r="AB108" s="103" t="str">
        <f t="shared" si="60"/>
        <v>H28AF18 - 4</v>
      </c>
      <c r="AC108" s="138">
        <f t="shared" si="61"/>
        <v>5</v>
      </c>
      <c r="AD108" s="138">
        <f t="shared" si="62"/>
        <v>5</v>
      </c>
      <c r="AE108" s="138" t="str">
        <f t="shared" si="63"/>
        <v>H28AF18.</v>
      </c>
      <c r="AF108" s="138" t="str">
        <f t="shared" si="64"/>
        <v>H28AF18</v>
      </c>
      <c r="AG108" s="62"/>
      <c r="AH108" s="63"/>
      <c r="AI108" s="64"/>
      <c r="AJ108" s="17"/>
    </row>
    <row r="109" spans="1:36" s="18" customFormat="1" ht="350.1" customHeight="1" x14ac:dyDescent="0.2">
      <c r="A109" s="73"/>
      <c r="B109" s="151">
        <v>108</v>
      </c>
      <c r="C109" s="73"/>
      <c r="D109" s="73" t="s">
        <v>2184</v>
      </c>
      <c r="E109" s="76">
        <v>1801001</v>
      </c>
      <c r="F109" s="82" t="s">
        <v>2248</v>
      </c>
      <c r="G109" s="82" t="s">
        <v>1632</v>
      </c>
      <c r="H109" s="85" t="s">
        <v>1625</v>
      </c>
      <c r="I109" s="75" t="s">
        <v>1964</v>
      </c>
      <c r="J109" s="76" t="s">
        <v>1627</v>
      </c>
      <c r="K109" s="76">
        <v>2</v>
      </c>
      <c r="L109" s="77">
        <v>43697</v>
      </c>
      <c r="M109" s="77">
        <v>43738</v>
      </c>
      <c r="N109" s="78">
        <f t="shared" si="51"/>
        <v>5.8571428571428568</v>
      </c>
      <c r="O109" s="76" t="s">
        <v>412</v>
      </c>
      <c r="P109" s="74">
        <v>2</v>
      </c>
      <c r="Q109" s="74" t="s">
        <v>1910</v>
      </c>
      <c r="R109" s="79">
        <f t="shared" si="52"/>
        <v>100</v>
      </c>
      <c r="S109" s="89">
        <f t="shared" si="53"/>
        <v>5.8571428571428568</v>
      </c>
      <c r="T109" s="89">
        <f t="shared" si="54"/>
        <v>5.8571428571428568</v>
      </c>
      <c r="U109" s="89">
        <f t="shared" si="55"/>
        <v>5.8571428571428568</v>
      </c>
      <c r="V109" s="73"/>
      <c r="W109" s="100" t="str">
        <f t="shared" si="58"/>
        <v>CUMPLIDA</v>
      </c>
      <c r="X109" s="100" t="str">
        <f t="shared" si="56"/>
        <v/>
      </c>
      <c r="Y109" s="103" t="s">
        <v>1550</v>
      </c>
      <c r="Z109" s="103" t="str">
        <f t="shared" si="59"/>
        <v>H28AF18</v>
      </c>
      <c r="AA109" s="103">
        <f t="shared" si="57"/>
        <v>5</v>
      </c>
      <c r="AB109" s="103" t="str">
        <f t="shared" si="60"/>
        <v>H28AF18 - 5</v>
      </c>
      <c r="AC109" s="138">
        <f t="shared" si="61"/>
        <v>5</v>
      </c>
      <c r="AD109" s="138">
        <f t="shared" si="62"/>
        <v>5</v>
      </c>
      <c r="AE109" s="138" t="str">
        <f t="shared" si="63"/>
        <v>H28AF18.</v>
      </c>
      <c r="AF109" s="138" t="str">
        <f t="shared" si="64"/>
        <v>H28AF18</v>
      </c>
      <c r="AG109" s="62"/>
      <c r="AH109" s="63"/>
      <c r="AI109" s="64"/>
      <c r="AJ109" s="17"/>
    </row>
    <row r="110" spans="1:36" s="18" customFormat="1" ht="350.1" customHeight="1" x14ac:dyDescent="0.2">
      <c r="A110" s="73">
        <v>67</v>
      </c>
      <c r="B110" s="151">
        <v>109</v>
      </c>
      <c r="C110" s="73">
        <v>57</v>
      </c>
      <c r="D110" s="73" t="s">
        <v>1633</v>
      </c>
      <c r="E110" s="76">
        <v>1801001</v>
      </c>
      <c r="F110" s="82" t="s">
        <v>2249</v>
      </c>
      <c r="G110" s="82" t="s">
        <v>1634</v>
      </c>
      <c r="H110" s="82" t="s">
        <v>1616</v>
      </c>
      <c r="I110" s="80" t="s">
        <v>1617</v>
      </c>
      <c r="J110" s="74" t="s">
        <v>1618</v>
      </c>
      <c r="K110" s="74">
        <v>2</v>
      </c>
      <c r="L110" s="113">
        <v>43690</v>
      </c>
      <c r="M110" s="113">
        <v>43738</v>
      </c>
      <c r="N110" s="78">
        <f t="shared" ref="N110:N161" si="65">(+M110-L110)/7</f>
        <v>6.8571428571428568</v>
      </c>
      <c r="O110" s="74" t="s">
        <v>1750</v>
      </c>
      <c r="P110" s="74">
        <v>2</v>
      </c>
      <c r="Q110" s="74" t="s">
        <v>1910</v>
      </c>
      <c r="R110" s="79">
        <f t="shared" si="52"/>
        <v>100</v>
      </c>
      <c r="S110" s="89">
        <f t="shared" si="53"/>
        <v>6.8571428571428568</v>
      </c>
      <c r="T110" s="89">
        <f t="shared" si="54"/>
        <v>6.8571428571428568</v>
      </c>
      <c r="U110" s="89">
        <f t="shared" si="55"/>
        <v>6.8571428571428568</v>
      </c>
      <c r="V110" s="73"/>
      <c r="W110" s="100" t="str">
        <f t="shared" si="58"/>
        <v>CUMPLIDA</v>
      </c>
      <c r="X110" s="100" t="str">
        <f t="shared" si="56"/>
        <v>CUMPLIDO</v>
      </c>
      <c r="Y110" s="103" t="s">
        <v>1550</v>
      </c>
      <c r="Z110" s="103" t="str">
        <f t="shared" si="59"/>
        <v>H29AF18</v>
      </c>
      <c r="AA110" s="103">
        <f t="shared" si="57"/>
        <v>1</v>
      </c>
      <c r="AB110" s="103" t="str">
        <f t="shared" si="60"/>
        <v>H29AF18 - 1</v>
      </c>
      <c r="AC110" s="138">
        <f t="shared" si="61"/>
        <v>5</v>
      </c>
      <c r="AD110" s="138">
        <f t="shared" si="62"/>
        <v>5</v>
      </c>
      <c r="AE110" s="138" t="str">
        <f t="shared" si="63"/>
        <v>H29AF18.</v>
      </c>
      <c r="AF110" s="138" t="str">
        <f t="shared" si="64"/>
        <v>H29AF18</v>
      </c>
      <c r="AG110" s="62"/>
      <c r="AH110" s="63"/>
      <c r="AI110" s="64"/>
      <c r="AJ110" s="17"/>
    </row>
    <row r="111" spans="1:36" s="18" customFormat="1" ht="350.1" customHeight="1" x14ac:dyDescent="0.2">
      <c r="A111" s="73"/>
      <c r="B111" s="151">
        <v>110</v>
      </c>
      <c r="C111" s="73">
        <v>58</v>
      </c>
      <c r="D111" s="73" t="s">
        <v>1045</v>
      </c>
      <c r="E111" s="76">
        <v>1801001</v>
      </c>
      <c r="F111" s="82" t="s">
        <v>2250</v>
      </c>
      <c r="G111" s="82" t="s">
        <v>1634</v>
      </c>
      <c r="H111" s="82" t="s">
        <v>1616</v>
      </c>
      <c r="I111" s="80" t="s">
        <v>1619</v>
      </c>
      <c r="J111" s="74" t="s">
        <v>1620</v>
      </c>
      <c r="K111" s="74">
        <v>1</v>
      </c>
      <c r="L111" s="113">
        <v>43739</v>
      </c>
      <c r="M111" s="113">
        <v>43768</v>
      </c>
      <c r="N111" s="78">
        <f t="shared" si="65"/>
        <v>4.1428571428571432</v>
      </c>
      <c r="O111" s="74" t="s">
        <v>412</v>
      </c>
      <c r="P111" s="74">
        <v>1</v>
      </c>
      <c r="Q111" s="74" t="s">
        <v>1910</v>
      </c>
      <c r="R111" s="79">
        <f t="shared" si="52"/>
        <v>100</v>
      </c>
      <c r="S111" s="89">
        <f t="shared" si="53"/>
        <v>4.1428571428571432</v>
      </c>
      <c r="T111" s="89">
        <f t="shared" si="54"/>
        <v>4.1428571428571432</v>
      </c>
      <c r="U111" s="89">
        <f t="shared" si="55"/>
        <v>4.1428571428571432</v>
      </c>
      <c r="V111" s="73"/>
      <c r="W111" s="100" t="str">
        <f t="shared" si="58"/>
        <v>CUMPLIDA</v>
      </c>
      <c r="X111" s="100" t="str">
        <f t="shared" si="56"/>
        <v/>
      </c>
      <c r="Y111" s="103" t="s">
        <v>1550</v>
      </c>
      <c r="Z111" s="103" t="str">
        <f t="shared" si="59"/>
        <v>H29AF18</v>
      </c>
      <c r="AA111" s="103">
        <f t="shared" si="57"/>
        <v>2</v>
      </c>
      <c r="AB111" s="103" t="str">
        <f t="shared" si="60"/>
        <v>H29AF18 - 2</v>
      </c>
      <c r="AC111" s="138">
        <f t="shared" si="61"/>
        <v>5</v>
      </c>
      <c r="AD111" s="138">
        <f t="shared" si="62"/>
        <v>5</v>
      </c>
      <c r="AE111" s="138" t="str">
        <f t="shared" si="63"/>
        <v>H29AF18.</v>
      </c>
      <c r="AF111" s="138" t="str">
        <f t="shared" si="64"/>
        <v>H29AF18</v>
      </c>
      <c r="AG111" s="62"/>
      <c r="AH111" s="63"/>
      <c r="AI111" s="64"/>
      <c r="AJ111" s="17"/>
    </row>
    <row r="112" spans="1:36" s="18" customFormat="1" ht="350.1" customHeight="1" x14ac:dyDescent="0.2">
      <c r="A112" s="73"/>
      <c r="B112" s="151">
        <v>111</v>
      </c>
      <c r="C112" s="73">
        <v>59</v>
      </c>
      <c r="D112" s="73" t="s">
        <v>1633</v>
      </c>
      <c r="E112" s="76">
        <v>1801001</v>
      </c>
      <c r="F112" s="82" t="s">
        <v>2251</v>
      </c>
      <c r="G112" s="82" t="s">
        <v>1634</v>
      </c>
      <c r="H112" s="82" t="s">
        <v>1616</v>
      </c>
      <c r="I112" s="80" t="s">
        <v>1958</v>
      </c>
      <c r="J112" s="74" t="s">
        <v>1623</v>
      </c>
      <c r="K112" s="74">
        <v>1</v>
      </c>
      <c r="L112" s="113">
        <v>43753</v>
      </c>
      <c r="M112" s="113">
        <v>43768</v>
      </c>
      <c r="N112" s="78">
        <f t="shared" si="65"/>
        <v>2.1428571428571428</v>
      </c>
      <c r="O112" s="74" t="s">
        <v>412</v>
      </c>
      <c r="P112" s="74">
        <v>1</v>
      </c>
      <c r="Q112" s="74" t="s">
        <v>1910</v>
      </c>
      <c r="R112" s="79">
        <f t="shared" si="52"/>
        <v>100</v>
      </c>
      <c r="S112" s="89">
        <f t="shared" si="53"/>
        <v>2.1428571428571428</v>
      </c>
      <c r="T112" s="89">
        <f t="shared" si="54"/>
        <v>2.1428571428571428</v>
      </c>
      <c r="U112" s="89">
        <f t="shared" si="55"/>
        <v>2.1428571428571428</v>
      </c>
      <c r="V112" s="73"/>
      <c r="W112" s="100" t="str">
        <f t="shared" si="58"/>
        <v>CUMPLIDA</v>
      </c>
      <c r="X112" s="100" t="str">
        <f t="shared" si="56"/>
        <v/>
      </c>
      <c r="Y112" s="103" t="s">
        <v>1550</v>
      </c>
      <c r="Z112" s="103" t="str">
        <f t="shared" si="59"/>
        <v>H29AF18</v>
      </c>
      <c r="AA112" s="103">
        <f t="shared" si="57"/>
        <v>3</v>
      </c>
      <c r="AB112" s="103" t="str">
        <f t="shared" si="60"/>
        <v>H29AF18 - 3</v>
      </c>
      <c r="AC112" s="138">
        <f t="shared" si="61"/>
        <v>5</v>
      </c>
      <c r="AD112" s="138">
        <f t="shared" si="62"/>
        <v>5</v>
      </c>
      <c r="AE112" s="138" t="str">
        <f t="shared" si="63"/>
        <v>H29AF18.</v>
      </c>
      <c r="AF112" s="138" t="str">
        <f t="shared" si="64"/>
        <v>H29AF18</v>
      </c>
      <c r="AG112" s="62"/>
      <c r="AH112" s="63"/>
      <c r="AI112" s="64"/>
      <c r="AJ112" s="17"/>
    </row>
    <row r="113" spans="1:36" s="18" customFormat="1" ht="350.1" customHeight="1" x14ac:dyDescent="0.2">
      <c r="A113" s="73"/>
      <c r="B113" s="151">
        <v>112</v>
      </c>
      <c r="C113" s="73">
        <v>60</v>
      </c>
      <c r="D113" s="73" t="s">
        <v>1633</v>
      </c>
      <c r="E113" s="76">
        <v>1801001</v>
      </c>
      <c r="F113" s="82" t="s">
        <v>2252</v>
      </c>
      <c r="G113" s="82" t="s">
        <v>1634</v>
      </c>
      <c r="H113" s="82" t="s">
        <v>1616</v>
      </c>
      <c r="I113" s="80" t="s">
        <v>1959</v>
      </c>
      <c r="J113" s="74" t="s">
        <v>1624</v>
      </c>
      <c r="K113" s="74">
        <v>1</v>
      </c>
      <c r="L113" s="113">
        <v>43770</v>
      </c>
      <c r="M113" s="113">
        <v>43860</v>
      </c>
      <c r="N113" s="78">
        <f t="shared" si="65"/>
        <v>12.857142857142858</v>
      </c>
      <c r="O113" s="74" t="s">
        <v>1751</v>
      </c>
      <c r="P113" s="74">
        <v>1</v>
      </c>
      <c r="Q113" s="74" t="s">
        <v>1910</v>
      </c>
      <c r="R113" s="79">
        <f t="shared" si="52"/>
        <v>100</v>
      </c>
      <c r="S113" s="89">
        <f t="shared" si="53"/>
        <v>12.857142857142858</v>
      </c>
      <c r="T113" s="89">
        <f t="shared" si="54"/>
        <v>12.857142857142858</v>
      </c>
      <c r="U113" s="89">
        <f t="shared" si="55"/>
        <v>12.857142857142858</v>
      </c>
      <c r="V113" s="73"/>
      <c r="W113" s="100" t="str">
        <f t="shared" si="58"/>
        <v>CUMPLIDA</v>
      </c>
      <c r="X113" s="100" t="str">
        <f t="shared" si="56"/>
        <v/>
      </c>
      <c r="Y113" s="103" t="s">
        <v>1550</v>
      </c>
      <c r="Z113" s="103" t="str">
        <f t="shared" si="59"/>
        <v>H29AF18</v>
      </c>
      <c r="AA113" s="103">
        <f t="shared" si="57"/>
        <v>4</v>
      </c>
      <c r="AB113" s="103" t="str">
        <f t="shared" si="60"/>
        <v>H29AF18 - 4</v>
      </c>
      <c r="AC113" s="138">
        <f t="shared" si="61"/>
        <v>5</v>
      </c>
      <c r="AD113" s="138">
        <f t="shared" si="62"/>
        <v>5</v>
      </c>
      <c r="AE113" s="138" t="str">
        <f t="shared" si="63"/>
        <v>H29AF18.</v>
      </c>
      <c r="AF113" s="138" t="str">
        <f t="shared" si="64"/>
        <v>H29AF18</v>
      </c>
      <c r="AG113" s="62"/>
      <c r="AH113" s="63"/>
      <c r="AI113" s="64"/>
      <c r="AJ113" s="17"/>
    </row>
    <row r="114" spans="1:36" s="18" customFormat="1" ht="350.1" customHeight="1" x14ac:dyDescent="0.2">
      <c r="A114" s="73"/>
      <c r="B114" s="151">
        <v>113</v>
      </c>
      <c r="C114" s="73"/>
      <c r="D114" s="73" t="s">
        <v>1633</v>
      </c>
      <c r="E114" s="76">
        <v>1801001</v>
      </c>
      <c r="F114" s="82" t="s">
        <v>2253</v>
      </c>
      <c r="G114" s="82" t="s">
        <v>1634</v>
      </c>
      <c r="H114" s="82" t="s">
        <v>1625</v>
      </c>
      <c r="I114" s="80" t="s">
        <v>1964</v>
      </c>
      <c r="J114" s="74" t="s">
        <v>1627</v>
      </c>
      <c r="K114" s="74">
        <v>2</v>
      </c>
      <c r="L114" s="113">
        <v>43697</v>
      </c>
      <c r="M114" s="113">
        <v>43738</v>
      </c>
      <c r="N114" s="78">
        <f t="shared" si="65"/>
        <v>5.8571428571428568</v>
      </c>
      <c r="O114" s="74" t="s">
        <v>412</v>
      </c>
      <c r="P114" s="74">
        <v>2</v>
      </c>
      <c r="Q114" s="74" t="s">
        <v>1910</v>
      </c>
      <c r="R114" s="79">
        <f t="shared" si="52"/>
        <v>100</v>
      </c>
      <c r="S114" s="89">
        <f t="shared" si="53"/>
        <v>5.8571428571428568</v>
      </c>
      <c r="T114" s="89">
        <f t="shared" si="54"/>
        <v>5.8571428571428568</v>
      </c>
      <c r="U114" s="89">
        <f t="shared" si="55"/>
        <v>5.8571428571428568</v>
      </c>
      <c r="V114" s="73"/>
      <c r="W114" s="100" t="str">
        <f t="shared" si="58"/>
        <v>CUMPLIDA</v>
      </c>
      <c r="X114" s="100" t="str">
        <f t="shared" si="56"/>
        <v/>
      </c>
      <c r="Y114" s="103" t="s">
        <v>1550</v>
      </c>
      <c r="Z114" s="103" t="str">
        <f t="shared" si="59"/>
        <v>H29AF18</v>
      </c>
      <c r="AA114" s="103">
        <f t="shared" si="57"/>
        <v>5</v>
      </c>
      <c r="AB114" s="103" t="str">
        <f t="shared" si="60"/>
        <v>H29AF18 - 5</v>
      </c>
      <c r="AC114" s="138">
        <f t="shared" si="61"/>
        <v>5</v>
      </c>
      <c r="AD114" s="138">
        <f t="shared" si="62"/>
        <v>5</v>
      </c>
      <c r="AE114" s="138" t="str">
        <f t="shared" si="63"/>
        <v>H29AF18.</v>
      </c>
      <c r="AF114" s="138" t="str">
        <f t="shared" si="64"/>
        <v>H29AF18</v>
      </c>
      <c r="AG114" s="62"/>
      <c r="AH114" s="63"/>
      <c r="AI114" s="64"/>
      <c r="AJ114" s="17"/>
    </row>
    <row r="115" spans="1:36" s="18" customFormat="1" ht="350.1" customHeight="1" x14ac:dyDescent="0.2">
      <c r="A115" s="73">
        <v>68</v>
      </c>
      <c r="B115" s="151">
        <v>114</v>
      </c>
      <c r="C115" s="73"/>
      <c r="D115" s="73" t="s">
        <v>1046</v>
      </c>
      <c r="E115" s="76" t="s">
        <v>1635</v>
      </c>
      <c r="F115" s="82" t="s">
        <v>2254</v>
      </c>
      <c r="G115" s="82" t="s">
        <v>1636</v>
      </c>
      <c r="H115" s="75" t="s">
        <v>1637</v>
      </c>
      <c r="I115" s="75" t="s">
        <v>1638</v>
      </c>
      <c r="J115" s="76" t="s">
        <v>415</v>
      </c>
      <c r="K115" s="76">
        <v>6</v>
      </c>
      <c r="L115" s="77">
        <v>43690</v>
      </c>
      <c r="M115" s="77">
        <v>43861</v>
      </c>
      <c r="N115" s="78">
        <f t="shared" si="65"/>
        <v>24.428571428571427</v>
      </c>
      <c r="O115" s="76" t="s">
        <v>1639</v>
      </c>
      <c r="P115" s="74">
        <v>6</v>
      </c>
      <c r="Q115" s="80" t="s">
        <v>1914</v>
      </c>
      <c r="R115" s="79">
        <f t="shared" si="52"/>
        <v>100</v>
      </c>
      <c r="S115" s="89">
        <f t="shared" si="53"/>
        <v>24.428571428571427</v>
      </c>
      <c r="T115" s="89">
        <f t="shared" si="54"/>
        <v>24.428571428571427</v>
      </c>
      <c r="U115" s="89">
        <f t="shared" si="55"/>
        <v>24.428571428571427</v>
      </c>
      <c r="V115" s="73"/>
      <c r="W115" s="100" t="str">
        <f t="shared" si="58"/>
        <v>CUMPLIDA</v>
      </c>
      <c r="X115" s="100" t="str">
        <f t="shared" si="56"/>
        <v>VENCIDO</v>
      </c>
      <c r="Y115" s="103" t="s">
        <v>1550</v>
      </c>
      <c r="Z115" s="103" t="str">
        <f t="shared" si="59"/>
        <v>H30AF18</v>
      </c>
      <c r="AA115" s="103">
        <f t="shared" si="57"/>
        <v>1</v>
      </c>
      <c r="AB115" s="103" t="str">
        <f t="shared" si="60"/>
        <v>H30AF18 - 1</v>
      </c>
      <c r="AC115" s="138">
        <f t="shared" si="61"/>
        <v>5</v>
      </c>
      <c r="AD115" s="138">
        <f t="shared" si="62"/>
        <v>1</v>
      </c>
      <c r="AE115" s="138" t="str">
        <f t="shared" si="63"/>
        <v>H30AF18.</v>
      </c>
      <c r="AF115" s="138" t="str">
        <f t="shared" si="64"/>
        <v>H30AF18</v>
      </c>
      <c r="AG115" s="62"/>
      <c r="AH115" s="63"/>
      <c r="AI115" s="64"/>
      <c r="AJ115" s="17"/>
    </row>
    <row r="116" spans="1:36" s="18" customFormat="1" ht="350.1" customHeight="1" x14ac:dyDescent="0.2">
      <c r="A116" s="73"/>
      <c r="B116" s="151">
        <v>115</v>
      </c>
      <c r="C116" s="73"/>
      <c r="D116" s="73" t="s">
        <v>1046</v>
      </c>
      <c r="E116" s="76" t="s">
        <v>1635</v>
      </c>
      <c r="F116" s="82" t="s">
        <v>2255</v>
      </c>
      <c r="G116" s="82" t="s">
        <v>1636</v>
      </c>
      <c r="H116" s="75" t="s">
        <v>1640</v>
      </c>
      <c r="I116" s="75" t="s">
        <v>1965</v>
      </c>
      <c r="J116" s="76" t="s">
        <v>1641</v>
      </c>
      <c r="K116" s="76">
        <v>29</v>
      </c>
      <c r="L116" s="77">
        <v>43690</v>
      </c>
      <c r="M116" s="77">
        <v>43861</v>
      </c>
      <c r="N116" s="78">
        <f t="shared" si="65"/>
        <v>24.428571428571427</v>
      </c>
      <c r="O116" s="76" t="s">
        <v>1940</v>
      </c>
      <c r="P116" s="74">
        <v>26</v>
      </c>
      <c r="Q116" s="80" t="s">
        <v>1941</v>
      </c>
      <c r="R116" s="79">
        <f t="shared" si="52"/>
        <v>89.65517241379311</v>
      </c>
      <c r="S116" s="89">
        <f t="shared" si="53"/>
        <v>21.901477832512313</v>
      </c>
      <c r="T116" s="89">
        <f t="shared" si="54"/>
        <v>21.901477832512313</v>
      </c>
      <c r="U116" s="89">
        <f t="shared" si="55"/>
        <v>24.428571428571427</v>
      </c>
      <c r="V116" s="73"/>
      <c r="W116" s="100" t="str">
        <f t="shared" si="58"/>
        <v>VENCIDA</v>
      </c>
      <c r="X116" s="100" t="str">
        <f t="shared" si="56"/>
        <v/>
      </c>
      <c r="Y116" s="103" t="s">
        <v>1550</v>
      </c>
      <c r="Z116" s="103" t="str">
        <f t="shared" si="59"/>
        <v>H30AF18</v>
      </c>
      <c r="AA116" s="103">
        <f t="shared" si="57"/>
        <v>2</v>
      </c>
      <c r="AB116" s="103" t="str">
        <f t="shared" si="60"/>
        <v>H30AF18 - 2</v>
      </c>
      <c r="AC116" s="138">
        <f t="shared" si="61"/>
        <v>1</v>
      </c>
      <c r="AD116" s="138">
        <f t="shared" si="62"/>
        <v>1</v>
      </c>
      <c r="AE116" s="138" t="str">
        <f t="shared" si="63"/>
        <v>H30AF18.</v>
      </c>
      <c r="AF116" s="138" t="str">
        <f t="shared" si="64"/>
        <v>H30AF18</v>
      </c>
      <c r="AG116" s="62"/>
      <c r="AH116" s="63"/>
      <c r="AI116" s="64"/>
      <c r="AJ116" s="17"/>
    </row>
    <row r="117" spans="1:36" s="18" customFormat="1" ht="350.1" customHeight="1" x14ac:dyDescent="0.2">
      <c r="A117" s="73">
        <v>69</v>
      </c>
      <c r="B117" s="151">
        <v>116</v>
      </c>
      <c r="C117" s="73"/>
      <c r="D117" s="73" t="s">
        <v>2185</v>
      </c>
      <c r="E117" s="76" t="s">
        <v>1642</v>
      </c>
      <c r="F117" s="75" t="s">
        <v>1786</v>
      </c>
      <c r="G117" s="75" t="s">
        <v>1643</v>
      </c>
      <c r="H117" s="75" t="s">
        <v>1644</v>
      </c>
      <c r="I117" s="75" t="s">
        <v>1645</v>
      </c>
      <c r="J117" s="75" t="s">
        <v>1646</v>
      </c>
      <c r="K117" s="83">
        <v>1</v>
      </c>
      <c r="L117" s="77">
        <v>43690</v>
      </c>
      <c r="M117" s="77">
        <v>43830</v>
      </c>
      <c r="N117" s="78">
        <f t="shared" si="65"/>
        <v>20</v>
      </c>
      <c r="O117" s="76" t="s">
        <v>384</v>
      </c>
      <c r="P117" s="76">
        <v>0</v>
      </c>
      <c r="Q117" s="75" t="s">
        <v>2114</v>
      </c>
      <c r="R117" s="79">
        <f t="shared" si="52"/>
        <v>0</v>
      </c>
      <c r="S117" s="89">
        <f t="shared" si="53"/>
        <v>0</v>
      </c>
      <c r="T117" s="89">
        <f t="shared" si="54"/>
        <v>0</v>
      </c>
      <c r="U117" s="89">
        <f t="shared" si="55"/>
        <v>20</v>
      </c>
      <c r="V117" s="73"/>
      <c r="W117" s="100" t="str">
        <f t="shared" si="58"/>
        <v>VENCIDA</v>
      </c>
      <c r="X117" s="100" t="str">
        <f t="shared" si="56"/>
        <v>VENCIDO</v>
      </c>
      <c r="Y117" s="103" t="s">
        <v>1550</v>
      </c>
      <c r="Z117" s="103" t="str">
        <f t="shared" si="59"/>
        <v>H31AF18</v>
      </c>
      <c r="AA117" s="103">
        <f t="shared" si="57"/>
        <v>1</v>
      </c>
      <c r="AB117" s="103" t="str">
        <f t="shared" si="60"/>
        <v>H31AF18 - 1</v>
      </c>
      <c r="AC117" s="138">
        <f t="shared" si="61"/>
        <v>1</v>
      </c>
      <c r="AD117" s="138">
        <f t="shared" si="62"/>
        <v>1</v>
      </c>
      <c r="AE117" s="138" t="str">
        <f t="shared" si="63"/>
        <v>H31AF18.</v>
      </c>
      <c r="AF117" s="138" t="str">
        <f t="shared" si="64"/>
        <v>H31AF18</v>
      </c>
      <c r="AG117" s="62"/>
      <c r="AH117" s="63"/>
      <c r="AI117" s="64"/>
      <c r="AJ117" s="17"/>
    </row>
    <row r="118" spans="1:36" s="18" customFormat="1" ht="350.1" customHeight="1" x14ac:dyDescent="0.2">
      <c r="A118" s="73"/>
      <c r="B118" s="151">
        <v>117</v>
      </c>
      <c r="C118" s="73"/>
      <c r="D118" s="73" t="s">
        <v>1214</v>
      </c>
      <c r="E118" s="76" t="s">
        <v>1642</v>
      </c>
      <c r="F118" s="75" t="s">
        <v>2256</v>
      </c>
      <c r="G118" s="75" t="s">
        <v>1643</v>
      </c>
      <c r="H118" s="75" t="s">
        <v>1647</v>
      </c>
      <c r="I118" s="75" t="s">
        <v>1648</v>
      </c>
      <c r="J118" s="76" t="s">
        <v>1649</v>
      </c>
      <c r="K118" s="77">
        <v>43690</v>
      </c>
      <c r="L118" s="77">
        <v>43690</v>
      </c>
      <c r="M118" s="77">
        <v>43830</v>
      </c>
      <c r="N118" s="78">
        <f t="shared" si="65"/>
        <v>20</v>
      </c>
      <c r="O118" s="76" t="s">
        <v>384</v>
      </c>
      <c r="P118" s="76">
        <v>0</v>
      </c>
      <c r="Q118" s="75" t="s">
        <v>2115</v>
      </c>
      <c r="R118" s="79">
        <f t="shared" si="52"/>
        <v>0</v>
      </c>
      <c r="S118" s="89">
        <f t="shared" si="53"/>
        <v>0</v>
      </c>
      <c r="T118" s="89">
        <f t="shared" si="54"/>
        <v>0</v>
      </c>
      <c r="U118" s="89">
        <f t="shared" si="55"/>
        <v>20</v>
      </c>
      <c r="V118" s="73"/>
      <c r="W118" s="100" t="str">
        <f t="shared" si="58"/>
        <v>VENCIDA</v>
      </c>
      <c r="X118" s="100" t="str">
        <f t="shared" si="56"/>
        <v/>
      </c>
      <c r="Y118" s="103" t="s">
        <v>1550</v>
      </c>
      <c r="Z118" s="103" t="str">
        <f t="shared" si="59"/>
        <v>H31AF18</v>
      </c>
      <c r="AA118" s="103">
        <f t="shared" si="57"/>
        <v>2</v>
      </c>
      <c r="AB118" s="103" t="str">
        <f t="shared" si="60"/>
        <v>H31AF18 - 2</v>
      </c>
      <c r="AC118" s="138">
        <f t="shared" si="61"/>
        <v>1</v>
      </c>
      <c r="AD118" s="138">
        <f t="shared" si="62"/>
        <v>1</v>
      </c>
      <c r="AE118" s="138" t="str">
        <f t="shared" si="63"/>
        <v>H31AF18.</v>
      </c>
      <c r="AF118" s="138" t="str">
        <f t="shared" si="64"/>
        <v>H31AF18</v>
      </c>
      <c r="AG118" s="62"/>
      <c r="AH118" s="63"/>
      <c r="AI118" s="64"/>
      <c r="AJ118" s="17"/>
    </row>
    <row r="119" spans="1:36" s="18" customFormat="1" ht="350.1" customHeight="1" x14ac:dyDescent="0.2">
      <c r="A119" s="73">
        <v>70</v>
      </c>
      <c r="B119" s="151">
        <v>118</v>
      </c>
      <c r="C119" s="73"/>
      <c r="D119" s="73" t="s">
        <v>1045</v>
      </c>
      <c r="E119" s="76" t="s">
        <v>1642</v>
      </c>
      <c r="F119" s="80" t="s">
        <v>2257</v>
      </c>
      <c r="G119" s="80" t="s">
        <v>1650</v>
      </c>
      <c r="H119" s="82" t="s">
        <v>1651</v>
      </c>
      <c r="I119" s="80" t="s">
        <v>1652</v>
      </c>
      <c r="J119" s="80" t="s">
        <v>1653</v>
      </c>
      <c r="K119" s="115">
        <v>1</v>
      </c>
      <c r="L119" s="113">
        <v>43690</v>
      </c>
      <c r="M119" s="113">
        <v>44055</v>
      </c>
      <c r="N119" s="78">
        <f t="shared" si="65"/>
        <v>52.142857142857146</v>
      </c>
      <c r="O119" s="74" t="s">
        <v>384</v>
      </c>
      <c r="P119" s="76">
        <v>0</v>
      </c>
      <c r="Q119" s="74" t="s">
        <v>1910</v>
      </c>
      <c r="R119" s="79">
        <f t="shared" si="52"/>
        <v>0</v>
      </c>
      <c r="S119" s="89">
        <f t="shared" si="53"/>
        <v>0</v>
      </c>
      <c r="T119" s="89">
        <f t="shared" si="54"/>
        <v>0</v>
      </c>
      <c r="U119" s="89">
        <f t="shared" si="55"/>
        <v>52.142857142857146</v>
      </c>
      <c r="V119" s="73"/>
      <c r="W119" s="100" t="str">
        <f t="shared" si="58"/>
        <v>VENCIDA</v>
      </c>
      <c r="X119" s="100" t="str">
        <f t="shared" si="56"/>
        <v>VENCIDO</v>
      </c>
      <c r="Y119" s="103" t="s">
        <v>1550</v>
      </c>
      <c r="Z119" s="103" t="str">
        <f t="shared" si="59"/>
        <v>H32AF18</v>
      </c>
      <c r="AA119" s="103">
        <f t="shared" si="57"/>
        <v>1</v>
      </c>
      <c r="AB119" s="103" t="str">
        <f t="shared" si="60"/>
        <v>H32AF18 - 1</v>
      </c>
      <c r="AC119" s="138">
        <f t="shared" si="61"/>
        <v>1</v>
      </c>
      <c r="AD119" s="138">
        <f t="shared" si="62"/>
        <v>1</v>
      </c>
      <c r="AE119" s="138" t="str">
        <f t="shared" si="63"/>
        <v>H32AF18.</v>
      </c>
      <c r="AF119" s="138" t="str">
        <f t="shared" si="64"/>
        <v>H32AF18</v>
      </c>
      <c r="AG119" s="62"/>
      <c r="AH119" s="63"/>
      <c r="AI119" s="64"/>
      <c r="AJ119" s="17"/>
    </row>
    <row r="120" spans="1:36" s="18" customFormat="1" ht="350.1" customHeight="1" x14ac:dyDescent="0.2">
      <c r="A120" s="73"/>
      <c r="B120" s="151">
        <v>119</v>
      </c>
      <c r="C120" s="73"/>
      <c r="D120" s="73" t="s">
        <v>1045</v>
      </c>
      <c r="E120" s="76" t="s">
        <v>1642</v>
      </c>
      <c r="F120" s="80" t="s">
        <v>2258</v>
      </c>
      <c r="G120" s="80" t="s">
        <v>1650</v>
      </c>
      <c r="H120" s="157" t="s">
        <v>1654</v>
      </c>
      <c r="I120" s="157" t="s">
        <v>1966</v>
      </c>
      <c r="J120" s="81" t="s">
        <v>1655</v>
      </c>
      <c r="K120" s="81">
        <v>2</v>
      </c>
      <c r="L120" s="113">
        <v>43690</v>
      </c>
      <c r="M120" s="113">
        <v>44055</v>
      </c>
      <c r="N120" s="78">
        <f t="shared" si="65"/>
        <v>52.142857142857146</v>
      </c>
      <c r="O120" s="73" t="s">
        <v>384</v>
      </c>
      <c r="P120" s="76">
        <v>0</v>
      </c>
      <c r="Q120" s="74" t="s">
        <v>1910</v>
      </c>
      <c r="R120" s="79">
        <f t="shared" si="52"/>
        <v>0</v>
      </c>
      <c r="S120" s="89">
        <f t="shared" si="53"/>
        <v>0</v>
      </c>
      <c r="T120" s="89">
        <f t="shared" si="54"/>
        <v>0</v>
      </c>
      <c r="U120" s="89">
        <f t="shared" si="55"/>
        <v>52.142857142857146</v>
      </c>
      <c r="V120" s="73"/>
      <c r="W120" s="100" t="str">
        <f t="shared" si="58"/>
        <v>VENCIDA</v>
      </c>
      <c r="X120" s="100" t="str">
        <f t="shared" si="56"/>
        <v/>
      </c>
      <c r="Y120" s="103" t="s">
        <v>1550</v>
      </c>
      <c r="Z120" s="103" t="str">
        <f t="shared" si="59"/>
        <v>H32AF18</v>
      </c>
      <c r="AA120" s="103">
        <f t="shared" si="57"/>
        <v>2</v>
      </c>
      <c r="AB120" s="103" t="str">
        <f t="shared" si="60"/>
        <v>H32AF18 - 2</v>
      </c>
      <c r="AC120" s="138">
        <f t="shared" si="61"/>
        <v>1</v>
      </c>
      <c r="AD120" s="138">
        <f t="shared" si="62"/>
        <v>1</v>
      </c>
      <c r="AE120" s="138" t="str">
        <f t="shared" si="63"/>
        <v>H32AF18.</v>
      </c>
      <c r="AF120" s="138" t="str">
        <f t="shared" si="64"/>
        <v>H32AF18</v>
      </c>
      <c r="AG120" s="62"/>
      <c r="AH120" s="63"/>
      <c r="AI120" s="64"/>
      <c r="AJ120" s="17"/>
    </row>
    <row r="121" spans="1:36" s="18" customFormat="1" ht="350.1" customHeight="1" x14ac:dyDescent="0.2">
      <c r="A121" s="73">
        <v>71</v>
      </c>
      <c r="B121" s="151">
        <v>120</v>
      </c>
      <c r="C121" s="73"/>
      <c r="D121" s="73" t="s">
        <v>1214</v>
      </c>
      <c r="E121" s="76" t="s">
        <v>1657</v>
      </c>
      <c r="F121" s="80" t="s">
        <v>2259</v>
      </c>
      <c r="G121" s="80" t="s">
        <v>1658</v>
      </c>
      <c r="H121" s="82" t="s">
        <v>1659</v>
      </c>
      <c r="I121" s="82" t="s">
        <v>1660</v>
      </c>
      <c r="J121" s="82" t="s">
        <v>1661</v>
      </c>
      <c r="K121" s="81">
        <v>1</v>
      </c>
      <c r="L121" s="113">
        <v>43690</v>
      </c>
      <c r="M121" s="113">
        <v>43768</v>
      </c>
      <c r="N121" s="78">
        <f t="shared" si="65"/>
        <v>11.142857142857142</v>
      </c>
      <c r="O121" s="74" t="s">
        <v>687</v>
      </c>
      <c r="P121" s="76">
        <v>0</v>
      </c>
      <c r="Q121" s="74" t="s">
        <v>1910</v>
      </c>
      <c r="R121" s="79">
        <f t="shared" si="52"/>
        <v>0</v>
      </c>
      <c r="S121" s="89">
        <f t="shared" si="53"/>
        <v>0</v>
      </c>
      <c r="T121" s="89">
        <f t="shared" si="54"/>
        <v>0</v>
      </c>
      <c r="U121" s="89">
        <f t="shared" si="55"/>
        <v>11.142857142857142</v>
      </c>
      <c r="V121" s="73"/>
      <c r="W121" s="100" t="str">
        <f t="shared" si="58"/>
        <v>VENCIDA</v>
      </c>
      <c r="X121" s="100" t="str">
        <f t="shared" si="56"/>
        <v>VENCIDO</v>
      </c>
      <c r="Y121" s="103" t="s">
        <v>1550</v>
      </c>
      <c r="Z121" s="103" t="str">
        <f t="shared" si="59"/>
        <v>H33AF18</v>
      </c>
      <c r="AA121" s="103">
        <f t="shared" si="57"/>
        <v>1</v>
      </c>
      <c r="AB121" s="103" t="str">
        <f t="shared" si="60"/>
        <v>H33AF18 - 1</v>
      </c>
      <c r="AC121" s="138">
        <f t="shared" si="61"/>
        <v>1</v>
      </c>
      <c r="AD121" s="138">
        <f t="shared" si="62"/>
        <v>1</v>
      </c>
      <c r="AE121" s="138" t="str">
        <f t="shared" si="63"/>
        <v>H33AF18.</v>
      </c>
      <c r="AF121" s="138" t="str">
        <f t="shared" si="64"/>
        <v>H33AF18</v>
      </c>
      <c r="AG121" s="62"/>
      <c r="AH121" s="63"/>
      <c r="AI121" s="64"/>
      <c r="AJ121" s="17"/>
    </row>
    <row r="122" spans="1:36" s="18" customFormat="1" ht="350.1" customHeight="1" x14ac:dyDescent="0.2">
      <c r="A122" s="73">
        <v>72</v>
      </c>
      <c r="B122" s="151">
        <v>121</v>
      </c>
      <c r="C122" s="73"/>
      <c r="D122" s="73" t="s">
        <v>1046</v>
      </c>
      <c r="E122" s="76" t="s">
        <v>1657</v>
      </c>
      <c r="F122" s="80" t="s">
        <v>2260</v>
      </c>
      <c r="G122" s="80" t="s">
        <v>1662</v>
      </c>
      <c r="H122" s="82" t="s">
        <v>1663</v>
      </c>
      <c r="I122" s="82" t="s">
        <v>1664</v>
      </c>
      <c r="J122" s="81" t="s">
        <v>592</v>
      </c>
      <c r="K122" s="81">
        <v>1</v>
      </c>
      <c r="L122" s="113">
        <v>43690</v>
      </c>
      <c r="M122" s="113">
        <v>43723</v>
      </c>
      <c r="N122" s="78">
        <f t="shared" si="65"/>
        <v>4.7142857142857144</v>
      </c>
      <c r="O122" s="74" t="s">
        <v>1665</v>
      </c>
      <c r="P122" s="76">
        <v>1</v>
      </c>
      <c r="Q122" s="80" t="s">
        <v>2371</v>
      </c>
      <c r="R122" s="79">
        <f t="shared" si="52"/>
        <v>100</v>
      </c>
      <c r="S122" s="89">
        <f t="shared" si="53"/>
        <v>4.7142857142857144</v>
      </c>
      <c r="T122" s="89">
        <f t="shared" si="54"/>
        <v>4.7142857142857144</v>
      </c>
      <c r="U122" s="89">
        <f t="shared" si="55"/>
        <v>4.7142857142857144</v>
      </c>
      <c r="V122" s="73"/>
      <c r="W122" s="100" t="str">
        <f t="shared" si="58"/>
        <v>CUMPLIDA</v>
      </c>
      <c r="X122" s="100" t="str">
        <f t="shared" si="56"/>
        <v>CUMPLIDO</v>
      </c>
      <c r="Y122" s="103" t="s">
        <v>1550</v>
      </c>
      <c r="Z122" s="103" t="str">
        <f t="shared" si="59"/>
        <v>H34AF18</v>
      </c>
      <c r="AA122" s="103">
        <f t="shared" si="57"/>
        <v>1</v>
      </c>
      <c r="AB122" s="103" t="str">
        <f t="shared" si="60"/>
        <v>H34AF18 - 1</v>
      </c>
      <c r="AC122" s="138">
        <f t="shared" si="61"/>
        <v>5</v>
      </c>
      <c r="AD122" s="138">
        <f t="shared" si="62"/>
        <v>5</v>
      </c>
      <c r="AE122" s="138" t="str">
        <f t="shared" si="63"/>
        <v>H34AF18.</v>
      </c>
      <c r="AF122" s="138" t="str">
        <f t="shared" si="64"/>
        <v>H34AF18</v>
      </c>
      <c r="AG122" s="62"/>
      <c r="AH122" s="63"/>
      <c r="AI122" s="64"/>
      <c r="AJ122" s="17"/>
    </row>
    <row r="123" spans="1:36" s="18" customFormat="1" ht="350.1" customHeight="1" x14ac:dyDescent="0.2">
      <c r="A123" s="73">
        <v>73</v>
      </c>
      <c r="B123" s="151">
        <v>122</v>
      </c>
      <c r="C123" s="73"/>
      <c r="D123" s="73" t="s">
        <v>1046</v>
      </c>
      <c r="E123" s="76" t="s">
        <v>1657</v>
      </c>
      <c r="F123" s="80" t="s">
        <v>2261</v>
      </c>
      <c r="G123" s="80" t="s">
        <v>1666</v>
      </c>
      <c r="H123" s="114" t="s">
        <v>1667</v>
      </c>
      <c r="I123" s="116" t="s">
        <v>1668</v>
      </c>
      <c r="J123" s="137" t="s">
        <v>1669</v>
      </c>
      <c r="K123" s="119">
        <v>1</v>
      </c>
      <c r="L123" s="117">
        <v>43709</v>
      </c>
      <c r="M123" s="117">
        <v>43799</v>
      </c>
      <c r="N123" s="78">
        <f t="shared" si="65"/>
        <v>12.857142857142858</v>
      </c>
      <c r="O123" s="76" t="s">
        <v>1753</v>
      </c>
      <c r="P123" s="76">
        <v>0</v>
      </c>
      <c r="Q123" s="74" t="s">
        <v>1910</v>
      </c>
      <c r="R123" s="79">
        <f t="shared" si="52"/>
        <v>0</v>
      </c>
      <c r="S123" s="89">
        <f t="shared" si="53"/>
        <v>0</v>
      </c>
      <c r="T123" s="89">
        <f t="shared" si="54"/>
        <v>0</v>
      </c>
      <c r="U123" s="89">
        <f t="shared" si="55"/>
        <v>12.857142857142858</v>
      </c>
      <c r="V123" s="73"/>
      <c r="W123" s="100" t="str">
        <f t="shared" si="58"/>
        <v>VENCIDA</v>
      </c>
      <c r="X123" s="100" t="str">
        <f t="shared" si="56"/>
        <v>VENCIDO</v>
      </c>
      <c r="Y123" s="103" t="s">
        <v>1550</v>
      </c>
      <c r="Z123" s="103" t="str">
        <f t="shared" si="59"/>
        <v>H35AF18</v>
      </c>
      <c r="AA123" s="103">
        <f t="shared" si="57"/>
        <v>1</v>
      </c>
      <c r="AB123" s="103" t="str">
        <f t="shared" si="60"/>
        <v>H35AF18 - 1</v>
      </c>
      <c r="AC123" s="138">
        <f t="shared" si="61"/>
        <v>1</v>
      </c>
      <c r="AD123" s="138">
        <f t="shared" si="62"/>
        <v>1</v>
      </c>
      <c r="AE123" s="138" t="str">
        <f t="shared" si="63"/>
        <v>H35AF18.</v>
      </c>
      <c r="AF123" s="138" t="str">
        <f t="shared" si="64"/>
        <v>H35AF18</v>
      </c>
      <c r="AG123" s="62"/>
      <c r="AH123" s="63"/>
      <c r="AI123" s="64"/>
      <c r="AJ123" s="17"/>
    </row>
    <row r="124" spans="1:36" s="18" customFormat="1" ht="350.1" customHeight="1" x14ac:dyDescent="0.2">
      <c r="A124" s="73"/>
      <c r="B124" s="151">
        <v>123</v>
      </c>
      <c r="C124" s="73"/>
      <c r="D124" s="73" t="s">
        <v>1046</v>
      </c>
      <c r="E124" s="76" t="s">
        <v>1657</v>
      </c>
      <c r="F124" s="80" t="s">
        <v>2262</v>
      </c>
      <c r="G124" s="80" t="s">
        <v>1666</v>
      </c>
      <c r="H124" s="114" t="s">
        <v>1670</v>
      </c>
      <c r="I124" s="118" t="s">
        <v>1671</v>
      </c>
      <c r="J124" s="118" t="s">
        <v>1672</v>
      </c>
      <c r="K124" s="119">
        <v>8</v>
      </c>
      <c r="L124" s="117">
        <v>43718</v>
      </c>
      <c r="M124" s="117">
        <v>44012</v>
      </c>
      <c r="N124" s="78">
        <f t="shared" si="65"/>
        <v>42</v>
      </c>
      <c r="O124" s="74" t="s">
        <v>1753</v>
      </c>
      <c r="P124" s="76">
        <v>0</v>
      </c>
      <c r="Q124" s="74" t="s">
        <v>1910</v>
      </c>
      <c r="R124" s="79">
        <f t="shared" si="52"/>
        <v>0</v>
      </c>
      <c r="S124" s="89">
        <f t="shared" si="53"/>
        <v>0</v>
      </c>
      <c r="T124" s="89">
        <f t="shared" si="54"/>
        <v>0</v>
      </c>
      <c r="U124" s="89">
        <f t="shared" si="55"/>
        <v>42</v>
      </c>
      <c r="V124" s="73"/>
      <c r="W124" s="100" t="str">
        <f t="shared" si="58"/>
        <v>VENCIDA</v>
      </c>
      <c r="X124" s="100" t="str">
        <f t="shared" si="56"/>
        <v/>
      </c>
      <c r="Y124" s="103" t="s">
        <v>1550</v>
      </c>
      <c r="Z124" s="103" t="str">
        <f t="shared" si="59"/>
        <v>H35AF18</v>
      </c>
      <c r="AA124" s="103">
        <f t="shared" si="57"/>
        <v>2</v>
      </c>
      <c r="AB124" s="103" t="str">
        <f t="shared" si="60"/>
        <v>H35AF18 - 2</v>
      </c>
      <c r="AC124" s="138">
        <f t="shared" si="61"/>
        <v>1</v>
      </c>
      <c r="AD124" s="138">
        <f t="shared" si="62"/>
        <v>1</v>
      </c>
      <c r="AE124" s="138" t="str">
        <f t="shared" si="63"/>
        <v>H35AF18.</v>
      </c>
      <c r="AF124" s="138" t="str">
        <f t="shared" si="64"/>
        <v>H35AF18</v>
      </c>
      <c r="AG124" s="62"/>
      <c r="AH124" s="63"/>
      <c r="AI124" s="64"/>
      <c r="AJ124" s="17"/>
    </row>
    <row r="125" spans="1:36" s="18" customFormat="1" ht="350.1" customHeight="1" x14ac:dyDescent="0.2">
      <c r="A125" s="73"/>
      <c r="B125" s="151">
        <v>124</v>
      </c>
      <c r="C125" s="73"/>
      <c r="D125" s="73" t="s">
        <v>1046</v>
      </c>
      <c r="E125" s="76" t="s">
        <v>1657</v>
      </c>
      <c r="F125" s="80" t="s">
        <v>2263</v>
      </c>
      <c r="G125" s="80" t="s">
        <v>1666</v>
      </c>
      <c r="H125" s="114" t="s">
        <v>1673</v>
      </c>
      <c r="I125" s="116" t="s">
        <v>1674</v>
      </c>
      <c r="J125" s="116" t="s">
        <v>1967</v>
      </c>
      <c r="K125" s="119">
        <v>1</v>
      </c>
      <c r="L125" s="117">
        <v>43713</v>
      </c>
      <c r="M125" s="117">
        <v>43830</v>
      </c>
      <c r="N125" s="78">
        <f t="shared" si="65"/>
        <v>16.714285714285715</v>
      </c>
      <c r="O125" s="76" t="s">
        <v>1753</v>
      </c>
      <c r="P125" s="74">
        <v>1</v>
      </c>
      <c r="Q125" s="80" t="s">
        <v>2361</v>
      </c>
      <c r="R125" s="79">
        <f t="shared" si="52"/>
        <v>100</v>
      </c>
      <c r="S125" s="89">
        <f t="shared" si="53"/>
        <v>16.714285714285715</v>
      </c>
      <c r="T125" s="89">
        <f t="shared" si="54"/>
        <v>16.714285714285715</v>
      </c>
      <c r="U125" s="89">
        <f t="shared" si="55"/>
        <v>16.714285714285715</v>
      </c>
      <c r="V125" s="73"/>
      <c r="W125" s="100" t="str">
        <f t="shared" si="58"/>
        <v>CUMPLIDA</v>
      </c>
      <c r="X125" s="100" t="str">
        <f t="shared" si="56"/>
        <v/>
      </c>
      <c r="Y125" s="103" t="s">
        <v>1550</v>
      </c>
      <c r="Z125" s="103" t="str">
        <f t="shared" si="59"/>
        <v>H35AF18</v>
      </c>
      <c r="AA125" s="103">
        <f t="shared" si="57"/>
        <v>3</v>
      </c>
      <c r="AB125" s="103" t="str">
        <f t="shared" si="60"/>
        <v>H35AF18 - 3</v>
      </c>
      <c r="AC125" s="138">
        <f t="shared" si="61"/>
        <v>5</v>
      </c>
      <c r="AD125" s="138">
        <f t="shared" si="62"/>
        <v>5</v>
      </c>
      <c r="AE125" s="138" t="str">
        <f t="shared" si="63"/>
        <v>H35AF18.</v>
      </c>
      <c r="AF125" s="138" t="str">
        <f t="shared" si="64"/>
        <v>H35AF18</v>
      </c>
      <c r="AG125" s="62"/>
      <c r="AH125" s="63"/>
      <c r="AI125" s="64"/>
      <c r="AJ125" s="17"/>
    </row>
    <row r="126" spans="1:36" s="18" customFormat="1" ht="350.1" customHeight="1" x14ac:dyDescent="0.2">
      <c r="A126" s="73">
        <v>74</v>
      </c>
      <c r="B126" s="151">
        <v>125</v>
      </c>
      <c r="C126" s="73"/>
      <c r="D126" s="73" t="s">
        <v>2186</v>
      </c>
      <c r="E126" s="76" t="s">
        <v>1657</v>
      </c>
      <c r="F126" s="80" t="s">
        <v>2264</v>
      </c>
      <c r="G126" s="80" t="s">
        <v>1675</v>
      </c>
      <c r="H126" s="82" t="s">
        <v>1659</v>
      </c>
      <c r="I126" s="82" t="s">
        <v>1660</v>
      </c>
      <c r="J126" s="82" t="s">
        <v>1661</v>
      </c>
      <c r="K126" s="81">
        <v>1</v>
      </c>
      <c r="L126" s="113">
        <v>43690</v>
      </c>
      <c r="M126" s="113">
        <v>43768</v>
      </c>
      <c r="N126" s="78">
        <f t="shared" si="65"/>
        <v>11.142857142857142</v>
      </c>
      <c r="O126" s="74" t="s">
        <v>687</v>
      </c>
      <c r="P126" s="76">
        <v>0</v>
      </c>
      <c r="Q126" s="74" t="s">
        <v>1910</v>
      </c>
      <c r="R126" s="79">
        <f t="shared" si="52"/>
        <v>0</v>
      </c>
      <c r="S126" s="89">
        <f t="shared" si="53"/>
        <v>0</v>
      </c>
      <c r="T126" s="89">
        <f t="shared" si="54"/>
        <v>0</v>
      </c>
      <c r="U126" s="89">
        <f t="shared" si="55"/>
        <v>11.142857142857142</v>
      </c>
      <c r="V126" s="73"/>
      <c r="W126" s="100" t="str">
        <f t="shared" si="58"/>
        <v>VENCIDA</v>
      </c>
      <c r="X126" s="100" t="str">
        <f t="shared" si="56"/>
        <v>VENCIDO</v>
      </c>
      <c r="Y126" s="103" t="s">
        <v>1550</v>
      </c>
      <c r="Z126" s="103" t="str">
        <f t="shared" si="59"/>
        <v>H37AF18</v>
      </c>
      <c r="AA126" s="103">
        <f>IF(A126&lt;&gt;"",1,#REF!+1)</f>
        <v>1</v>
      </c>
      <c r="AB126" s="103" t="str">
        <f t="shared" si="60"/>
        <v>H37AF18 - 1</v>
      </c>
      <c r="AC126" s="138">
        <f t="shared" si="61"/>
        <v>1</v>
      </c>
      <c r="AD126" s="138">
        <f t="shared" si="62"/>
        <v>1</v>
      </c>
      <c r="AE126" s="138" t="str">
        <f t="shared" si="63"/>
        <v>H37AF18.</v>
      </c>
      <c r="AF126" s="138" t="str">
        <f t="shared" si="64"/>
        <v>H37AF18</v>
      </c>
      <c r="AG126" s="62"/>
      <c r="AH126" s="63"/>
      <c r="AI126" s="64"/>
      <c r="AJ126" s="17"/>
    </row>
    <row r="127" spans="1:36" s="18" customFormat="1" ht="350.1" customHeight="1" x14ac:dyDescent="0.2">
      <c r="A127" s="73">
        <v>75</v>
      </c>
      <c r="B127" s="151">
        <v>126</v>
      </c>
      <c r="C127" s="73"/>
      <c r="D127" s="73" t="s">
        <v>2187</v>
      </c>
      <c r="E127" s="76" t="s">
        <v>1657</v>
      </c>
      <c r="F127" s="80" t="s">
        <v>2265</v>
      </c>
      <c r="G127" s="80" t="s">
        <v>1676</v>
      </c>
      <c r="H127" s="82" t="s">
        <v>1659</v>
      </c>
      <c r="I127" s="82" t="s">
        <v>1660</v>
      </c>
      <c r="J127" s="82" t="s">
        <v>1661</v>
      </c>
      <c r="K127" s="81">
        <v>1</v>
      </c>
      <c r="L127" s="113">
        <v>43690</v>
      </c>
      <c r="M127" s="113">
        <v>43768</v>
      </c>
      <c r="N127" s="78">
        <f t="shared" si="65"/>
        <v>11.142857142857142</v>
      </c>
      <c r="O127" s="74" t="s">
        <v>687</v>
      </c>
      <c r="P127" s="76">
        <v>0</v>
      </c>
      <c r="Q127" s="74" t="s">
        <v>1910</v>
      </c>
      <c r="R127" s="79">
        <f t="shared" si="52"/>
        <v>0</v>
      </c>
      <c r="S127" s="89">
        <f t="shared" si="53"/>
        <v>0</v>
      </c>
      <c r="T127" s="89">
        <f t="shared" si="54"/>
        <v>0</v>
      </c>
      <c r="U127" s="89">
        <f t="shared" si="55"/>
        <v>11.142857142857142</v>
      </c>
      <c r="V127" s="73"/>
      <c r="W127" s="100" t="str">
        <f t="shared" si="58"/>
        <v>VENCIDA</v>
      </c>
      <c r="X127" s="100" t="str">
        <f t="shared" si="56"/>
        <v>VENCIDO</v>
      </c>
      <c r="Y127" s="103" t="s">
        <v>1550</v>
      </c>
      <c r="Z127" s="103" t="str">
        <f t="shared" si="59"/>
        <v>H38AF18</v>
      </c>
      <c r="AA127" s="103">
        <f t="shared" si="57"/>
        <v>1</v>
      </c>
      <c r="AB127" s="103" t="str">
        <f t="shared" si="60"/>
        <v>H38AF18 - 1</v>
      </c>
      <c r="AC127" s="138">
        <f t="shared" si="61"/>
        <v>1</v>
      </c>
      <c r="AD127" s="138">
        <f t="shared" si="62"/>
        <v>1</v>
      </c>
      <c r="AE127" s="138" t="str">
        <f t="shared" si="63"/>
        <v>H38AF18.</v>
      </c>
      <c r="AF127" s="138" t="str">
        <f t="shared" si="64"/>
        <v>H38AF18</v>
      </c>
      <c r="AG127" s="62"/>
      <c r="AH127" s="63"/>
      <c r="AI127" s="64"/>
      <c r="AJ127" s="17"/>
    </row>
    <row r="128" spans="1:36" s="18" customFormat="1" ht="350.1" customHeight="1" x14ac:dyDescent="0.2">
      <c r="A128" s="73">
        <v>76</v>
      </c>
      <c r="B128" s="151">
        <v>127</v>
      </c>
      <c r="C128" s="73"/>
      <c r="D128" s="73" t="s">
        <v>1214</v>
      </c>
      <c r="E128" s="76" t="s">
        <v>1657</v>
      </c>
      <c r="F128" s="80" t="s">
        <v>2266</v>
      </c>
      <c r="G128" s="80" t="s">
        <v>1677</v>
      </c>
      <c r="H128" s="114" t="s">
        <v>1678</v>
      </c>
      <c r="I128" s="120" t="s">
        <v>1968</v>
      </c>
      <c r="J128" s="121" t="s">
        <v>1679</v>
      </c>
      <c r="K128" s="121">
        <v>1</v>
      </c>
      <c r="L128" s="117">
        <v>43690</v>
      </c>
      <c r="M128" s="117">
        <v>43830</v>
      </c>
      <c r="N128" s="78">
        <f t="shared" si="65"/>
        <v>20</v>
      </c>
      <c r="O128" s="74" t="s">
        <v>1754</v>
      </c>
      <c r="P128" s="76">
        <v>1</v>
      </c>
      <c r="Q128" s="80" t="s">
        <v>2375</v>
      </c>
      <c r="R128" s="79">
        <f t="shared" si="52"/>
        <v>100</v>
      </c>
      <c r="S128" s="89">
        <f t="shared" si="53"/>
        <v>20</v>
      </c>
      <c r="T128" s="89">
        <f t="shared" si="54"/>
        <v>20</v>
      </c>
      <c r="U128" s="89">
        <f t="shared" si="55"/>
        <v>20</v>
      </c>
      <c r="V128" s="73"/>
      <c r="W128" s="100" t="str">
        <f t="shared" si="58"/>
        <v>CUMPLIDA</v>
      </c>
      <c r="X128" s="100" t="str">
        <f t="shared" si="56"/>
        <v>VENCIDO</v>
      </c>
      <c r="Y128" s="103" t="s">
        <v>1550</v>
      </c>
      <c r="Z128" s="103" t="str">
        <f t="shared" si="59"/>
        <v>H39AF18</v>
      </c>
      <c r="AA128" s="103">
        <f t="shared" si="57"/>
        <v>1</v>
      </c>
      <c r="AB128" s="103" t="str">
        <f t="shared" si="60"/>
        <v>H39AF18 - 1</v>
      </c>
      <c r="AC128" s="138">
        <f t="shared" si="61"/>
        <v>5</v>
      </c>
      <c r="AD128" s="138">
        <f t="shared" si="62"/>
        <v>1</v>
      </c>
      <c r="AE128" s="138" t="str">
        <f t="shared" si="63"/>
        <v>H39AF18.</v>
      </c>
      <c r="AF128" s="138" t="str">
        <f t="shared" si="64"/>
        <v>H39AF18</v>
      </c>
      <c r="AG128" s="62"/>
      <c r="AH128" s="63"/>
      <c r="AI128" s="64"/>
      <c r="AJ128" s="17"/>
    </row>
    <row r="129" spans="1:36" s="18" customFormat="1" ht="350.1" customHeight="1" x14ac:dyDescent="0.2">
      <c r="A129" s="73"/>
      <c r="B129" s="151">
        <v>128</v>
      </c>
      <c r="C129" s="73"/>
      <c r="D129" s="73" t="s">
        <v>2185</v>
      </c>
      <c r="E129" s="76" t="s">
        <v>1657</v>
      </c>
      <c r="F129" s="80" t="s">
        <v>2267</v>
      </c>
      <c r="G129" s="80" t="s">
        <v>1677</v>
      </c>
      <c r="H129" s="122" t="s">
        <v>1971</v>
      </c>
      <c r="I129" s="123" t="s">
        <v>1969</v>
      </c>
      <c r="J129" s="124" t="s">
        <v>1970</v>
      </c>
      <c r="K129" s="124">
        <v>1</v>
      </c>
      <c r="L129" s="117">
        <v>43690</v>
      </c>
      <c r="M129" s="117">
        <v>43830</v>
      </c>
      <c r="N129" s="78">
        <f t="shared" si="65"/>
        <v>20</v>
      </c>
      <c r="O129" s="76" t="s">
        <v>1753</v>
      </c>
      <c r="P129" s="76">
        <v>0.2</v>
      </c>
      <c r="Q129" s="74" t="s">
        <v>1910</v>
      </c>
      <c r="R129" s="79">
        <f t="shared" si="52"/>
        <v>20</v>
      </c>
      <c r="S129" s="89">
        <f t="shared" si="53"/>
        <v>4</v>
      </c>
      <c r="T129" s="89">
        <f t="shared" si="54"/>
        <v>4</v>
      </c>
      <c r="U129" s="89">
        <f t="shared" si="55"/>
        <v>20</v>
      </c>
      <c r="V129" s="73"/>
      <c r="W129" s="100" t="str">
        <f t="shared" si="58"/>
        <v>VENCIDA</v>
      </c>
      <c r="X129" s="100" t="str">
        <f t="shared" si="56"/>
        <v/>
      </c>
      <c r="Y129" s="103" t="s">
        <v>1550</v>
      </c>
      <c r="Z129" s="103" t="str">
        <f t="shared" si="59"/>
        <v>H39AF18</v>
      </c>
      <c r="AA129" s="103">
        <f t="shared" si="57"/>
        <v>2</v>
      </c>
      <c r="AB129" s="103" t="str">
        <f t="shared" si="60"/>
        <v>H39AF18 - 2</v>
      </c>
      <c r="AC129" s="138">
        <f t="shared" si="61"/>
        <v>1</v>
      </c>
      <c r="AD129" s="138">
        <f t="shared" si="62"/>
        <v>1</v>
      </c>
      <c r="AE129" s="138" t="str">
        <f t="shared" si="63"/>
        <v>H39AF18.</v>
      </c>
      <c r="AF129" s="138" t="str">
        <f t="shared" si="64"/>
        <v>H39AF18</v>
      </c>
      <c r="AG129" s="62"/>
      <c r="AH129" s="63"/>
      <c r="AI129" s="64"/>
      <c r="AJ129" s="17"/>
    </row>
    <row r="130" spans="1:36" s="18" customFormat="1" ht="350.1" customHeight="1" x14ac:dyDescent="0.2">
      <c r="A130" s="73">
        <v>77</v>
      </c>
      <c r="B130" s="151">
        <v>129</v>
      </c>
      <c r="C130" s="73"/>
      <c r="D130" s="73" t="s">
        <v>2188</v>
      </c>
      <c r="E130" s="76" t="s">
        <v>1657</v>
      </c>
      <c r="F130" s="80" t="s">
        <v>2268</v>
      </c>
      <c r="G130" s="80" t="s">
        <v>1680</v>
      </c>
      <c r="H130" s="114" t="s">
        <v>1944</v>
      </c>
      <c r="I130" s="114" t="s">
        <v>1972</v>
      </c>
      <c r="J130" s="114" t="s">
        <v>1681</v>
      </c>
      <c r="K130" s="119">
        <v>1</v>
      </c>
      <c r="L130" s="117">
        <v>43709</v>
      </c>
      <c r="M130" s="117">
        <v>43830</v>
      </c>
      <c r="N130" s="78">
        <f t="shared" si="65"/>
        <v>17.285714285714285</v>
      </c>
      <c r="O130" s="76" t="s">
        <v>1753</v>
      </c>
      <c r="P130" s="76">
        <v>1</v>
      </c>
      <c r="Q130" s="80" t="s">
        <v>2380</v>
      </c>
      <c r="R130" s="79">
        <f t="shared" si="52"/>
        <v>100</v>
      </c>
      <c r="S130" s="89">
        <f t="shared" si="53"/>
        <v>17.285714285714285</v>
      </c>
      <c r="T130" s="89">
        <f t="shared" si="54"/>
        <v>17.285714285714285</v>
      </c>
      <c r="U130" s="89">
        <f t="shared" si="55"/>
        <v>17.285714285714285</v>
      </c>
      <c r="V130" s="73"/>
      <c r="W130" s="100" t="str">
        <f t="shared" si="58"/>
        <v>CUMPLIDA</v>
      </c>
      <c r="X130" s="100" t="str">
        <f t="shared" si="56"/>
        <v>CUMPLIDO</v>
      </c>
      <c r="Y130" s="103" t="s">
        <v>1550</v>
      </c>
      <c r="Z130" s="103" t="str">
        <f t="shared" si="59"/>
        <v>H40AF18</v>
      </c>
      <c r="AA130" s="103">
        <f t="shared" si="57"/>
        <v>1</v>
      </c>
      <c r="AB130" s="103" t="str">
        <f t="shared" si="60"/>
        <v>H40AF18 - 1</v>
      </c>
      <c r="AC130" s="138">
        <f t="shared" ref="AC130:AC132" si="66">IF(W130="VENCIDA",1,IF(W130="PRÓXIMA A VENCER",2,IF(W130="EN TERMINO",3,IF(W130="CON AVANCE",4,IF(W130="CUMPLIDA",5,)))))</f>
        <v>5</v>
      </c>
      <c r="AD130" s="138">
        <f t="shared" ref="AD130:AD132" si="67">IF(AA131=AA130+1,MIN(AC130,AD131),AC130)</f>
        <v>5</v>
      </c>
      <c r="AE130" s="138" t="str">
        <f t="shared" ref="AE130:AE132" si="68">IF(A130&lt;&gt;"",MID(F130,1,FIND(" ",F130,1)-1),AE129)</f>
        <v>H40AF18.</v>
      </c>
      <c r="AF130" s="138" t="str">
        <f t="shared" ref="AF130:AF132" si="69">IFERROR(MID(AE130,1,FIND(".",AE130,1)-1),AE130)</f>
        <v>H40AF18</v>
      </c>
      <c r="AG130" s="62"/>
      <c r="AH130" s="63"/>
      <c r="AI130" s="64"/>
      <c r="AJ130" s="17"/>
    </row>
    <row r="131" spans="1:36" s="18" customFormat="1" ht="350.1" customHeight="1" x14ac:dyDescent="0.2">
      <c r="A131" s="73"/>
      <c r="B131" s="151">
        <v>130</v>
      </c>
      <c r="C131" s="73"/>
      <c r="D131" s="73" t="s">
        <v>1046</v>
      </c>
      <c r="E131" s="76" t="s">
        <v>1657</v>
      </c>
      <c r="F131" s="80" t="s">
        <v>2269</v>
      </c>
      <c r="G131" s="80" t="s">
        <v>1682</v>
      </c>
      <c r="H131" s="82" t="s">
        <v>1683</v>
      </c>
      <c r="I131" s="82" t="s">
        <v>1684</v>
      </c>
      <c r="J131" s="82" t="s">
        <v>1685</v>
      </c>
      <c r="K131" s="81">
        <v>1</v>
      </c>
      <c r="L131" s="113">
        <v>43690</v>
      </c>
      <c r="M131" s="113">
        <v>43769</v>
      </c>
      <c r="N131" s="78">
        <f t="shared" si="65"/>
        <v>11.285714285714286</v>
      </c>
      <c r="O131" s="74" t="s">
        <v>687</v>
      </c>
      <c r="P131" s="74">
        <v>1</v>
      </c>
      <c r="Q131" s="170" t="s">
        <v>2150</v>
      </c>
      <c r="R131" s="79">
        <f t="shared" si="52"/>
        <v>100</v>
      </c>
      <c r="S131" s="89">
        <f t="shared" si="53"/>
        <v>11.285714285714286</v>
      </c>
      <c r="T131" s="89">
        <f t="shared" si="54"/>
        <v>11.285714285714286</v>
      </c>
      <c r="U131" s="89">
        <f t="shared" si="55"/>
        <v>11.285714285714286</v>
      </c>
      <c r="V131" s="73"/>
      <c r="W131" s="100" t="str">
        <f t="shared" si="58"/>
        <v>CUMPLIDA</v>
      </c>
      <c r="X131" s="100" t="str">
        <f t="shared" si="56"/>
        <v/>
      </c>
      <c r="Y131" s="103" t="s">
        <v>1550</v>
      </c>
      <c r="Z131" s="103" t="str">
        <f t="shared" si="59"/>
        <v>H40AF18</v>
      </c>
      <c r="AA131" s="103">
        <f t="shared" si="57"/>
        <v>2</v>
      </c>
      <c r="AB131" s="103" t="str">
        <f t="shared" si="60"/>
        <v>H40AF18 - 2</v>
      </c>
      <c r="AC131" s="138">
        <f t="shared" si="66"/>
        <v>5</v>
      </c>
      <c r="AD131" s="138">
        <f t="shared" si="67"/>
        <v>5</v>
      </c>
      <c r="AE131" s="138" t="str">
        <f t="shared" si="68"/>
        <v>H40AF18.</v>
      </c>
      <c r="AF131" s="138" t="str">
        <f t="shared" si="69"/>
        <v>H40AF18</v>
      </c>
      <c r="AG131" s="62"/>
      <c r="AH131" s="63"/>
      <c r="AI131" s="64"/>
      <c r="AJ131" s="17"/>
    </row>
    <row r="132" spans="1:36" s="18" customFormat="1" ht="350.1" customHeight="1" x14ac:dyDescent="0.2">
      <c r="A132" s="73">
        <v>78</v>
      </c>
      <c r="B132" s="151">
        <v>131</v>
      </c>
      <c r="C132" s="73"/>
      <c r="D132" s="73" t="s">
        <v>1046</v>
      </c>
      <c r="E132" s="76" t="s">
        <v>1657</v>
      </c>
      <c r="F132" s="80" t="s">
        <v>2270</v>
      </c>
      <c r="G132" s="80" t="s">
        <v>1686</v>
      </c>
      <c r="H132" s="82" t="s">
        <v>1935</v>
      </c>
      <c r="I132" s="82" t="s">
        <v>1936</v>
      </c>
      <c r="J132" s="81" t="s">
        <v>1178</v>
      </c>
      <c r="K132" s="81">
        <v>1</v>
      </c>
      <c r="L132" s="113">
        <v>43690</v>
      </c>
      <c r="M132" s="113">
        <v>43830</v>
      </c>
      <c r="N132" s="78">
        <f t="shared" si="65"/>
        <v>20</v>
      </c>
      <c r="O132" s="74" t="s">
        <v>687</v>
      </c>
      <c r="P132" s="74">
        <v>1</v>
      </c>
      <c r="Q132" s="74" t="s">
        <v>1910</v>
      </c>
      <c r="R132" s="79">
        <f t="shared" si="52"/>
        <v>100</v>
      </c>
      <c r="S132" s="89">
        <f t="shared" si="53"/>
        <v>20</v>
      </c>
      <c r="T132" s="89">
        <f t="shared" si="54"/>
        <v>20</v>
      </c>
      <c r="U132" s="89">
        <f t="shared" si="55"/>
        <v>20</v>
      </c>
      <c r="V132" s="73"/>
      <c r="W132" s="100" t="str">
        <f t="shared" si="58"/>
        <v>CUMPLIDA</v>
      </c>
      <c r="X132" s="100" t="str">
        <f t="shared" si="56"/>
        <v>CUMPLIDO</v>
      </c>
      <c r="Y132" s="103" t="s">
        <v>1550</v>
      </c>
      <c r="Z132" s="103" t="str">
        <f t="shared" si="59"/>
        <v>H43AF18</v>
      </c>
      <c r="AA132" s="103">
        <f t="shared" si="57"/>
        <v>1</v>
      </c>
      <c r="AB132" s="103" t="str">
        <f t="shared" si="60"/>
        <v>H43AF18 - 1</v>
      </c>
      <c r="AC132" s="138">
        <f t="shared" si="66"/>
        <v>5</v>
      </c>
      <c r="AD132" s="138">
        <f t="shared" si="67"/>
        <v>5</v>
      </c>
      <c r="AE132" s="138" t="str">
        <f t="shared" si="68"/>
        <v>H43AF18.</v>
      </c>
      <c r="AF132" s="138" t="str">
        <f t="shared" si="69"/>
        <v>H43AF18</v>
      </c>
      <c r="AG132" s="62"/>
      <c r="AH132" s="63"/>
      <c r="AI132" s="64"/>
      <c r="AJ132" s="17"/>
    </row>
    <row r="133" spans="1:36" s="18" customFormat="1" ht="350.1" customHeight="1" x14ac:dyDescent="0.2">
      <c r="A133" s="73">
        <v>79</v>
      </c>
      <c r="B133" s="151">
        <v>132</v>
      </c>
      <c r="C133" s="73"/>
      <c r="D133" s="73" t="s">
        <v>1046</v>
      </c>
      <c r="E133" s="76" t="s">
        <v>1657</v>
      </c>
      <c r="F133" s="80" t="s">
        <v>2271</v>
      </c>
      <c r="G133" s="80" t="s">
        <v>1687</v>
      </c>
      <c r="H133" s="114" t="s">
        <v>1975</v>
      </c>
      <c r="I133" s="116" t="s">
        <v>1973</v>
      </c>
      <c r="J133" s="137" t="s">
        <v>1974</v>
      </c>
      <c r="K133" s="121">
        <v>1</v>
      </c>
      <c r="L133" s="117">
        <v>43718</v>
      </c>
      <c r="M133" s="117">
        <v>44012</v>
      </c>
      <c r="N133" s="78">
        <f t="shared" si="65"/>
        <v>42</v>
      </c>
      <c r="O133" s="76" t="s">
        <v>1753</v>
      </c>
      <c r="P133" s="76">
        <v>0</v>
      </c>
      <c r="Q133" s="74" t="s">
        <v>1910</v>
      </c>
      <c r="R133" s="79">
        <f t="shared" si="52"/>
        <v>0</v>
      </c>
      <c r="S133" s="89">
        <f t="shared" si="53"/>
        <v>0</v>
      </c>
      <c r="T133" s="89">
        <f t="shared" si="54"/>
        <v>0</v>
      </c>
      <c r="U133" s="89">
        <f t="shared" si="55"/>
        <v>42</v>
      </c>
      <c r="V133" s="73"/>
      <c r="W133" s="100" t="str">
        <f t="shared" si="58"/>
        <v>VENCIDA</v>
      </c>
      <c r="X133" s="100" t="str">
        <f t="shared" si="56"/>
        <v>VENCIDO</v>
      </c>
      <c r="Y133" s="103" t="s">
        <v>1550</v>
      </c>
      <c r="Z133" s="103" t="str">
        <f t="shared" si="59"/>
        <v>H45AF18</v>
      </c>
      <c r="AA133" s="103">
        <f t="shared" si="57"/>
        <v>1</v>
      </c>
      <c r="AB133" s="103" t="str">
        <f t="shared" si="60"/>
        <v>H45AF18 - 1</v>
      </c>
      <c r="AC133" s="138">
        <f t="shared" si="61"/>
        <v>1</v>
      </c>
      <c r="AD133" s="138">
        <f t="shared" si="62"/>
        <v>1</v>
      </c>
      <c r="AE133" s="138" t="str">
        <f t="shared" si="63"/>
        <v>H45AF18.</v>
      </c>
      <c r="AF133" s="138" t="str">
        <f t="shared" si="64"/>
        <v>H45AF18</v>
      </c>
      <c r="AG133" s="62"/>
      <c r="AH133" s="63"/>
      <c r="AI133" s="64"/>
      <c r="AJ133" s="17"/>
    </row>
    <row r="134" spans="1:36" s="18" customFormat="1" ht="350.1" customHeight="1" x14ac:dyDescent="0.2">
      <c r="A134" s="73"/>
      <c r="B134" s="151">
        <v>133</v>
      </c>
      <c r="C134" s="73"/>
      <c r="D134" s="73" t="s">
        <v>1046</v>
      </c>
      <c r="E134" s="76" t="s">
        <v>1657</v>
      </c>
      <c r="F134" s="80" t="s">
        <v>2272</v>
      </c>
      <c r="G134" s="80" t="s">
        <v>1687</v>
      </c>
      <c r="H134" s="114" t="s">
        <v>1731</v>
      </c>
      <c r="I134" s="116" t="s">
        <v>1976</v>
      </c>
      <c r="J134" s="116" t="s">
        <v>1977</v>
      </c>
      <c r="K134" s="121">
        <v>1</v>
      </c>
      <c r="L134" s="117">
        <v>43690</v>
      </c>
      <c r="M134" s="117">
        <v>43830</v>
      </c>
      <c r="N134" s="78">
        <f t="shared" si="65"/>
        <v>20</v>
      </c>
      <c r="O134" s="76" t="s">
        <v>1753</v>
      </c>
      <c r="P134" s="76">
        <v>0</v>
      </c>
      <c r="Q134" s="74" t="s">
        <v>1910</v>
      </c>
      <c r="R134" s="79">
        <f t="shared" ref="R134:R195" si="70">IF(P134/K134&gt;1,100,+P134/K134*100)</f>
        <v>0</v>
      </c>
      <c r="S134" s="89">
        <f t="shared" ref="S134:S195" si="71">+N134*R134/100</f>
        <v>0</v>
      </c>
      <c r="T134" s="89">
        <f t="shared" ref="T134:T195" si="72">IF(M134&lt;=$AH$1,S134,0)</f>
        <v>0</v>
      </c>
      <c r="U134" s="89">
        <f t="shared" ref="U134:U195" si="73">IF($AH$1&gt;=M134,N134,0)</f>
        <v>20</v>
      </c>
      <c r="V134" s="73"/>
      <c r="W134" s="100" t="str">
        <f t="shared" si="58"/>
        <v>VENCIDA</v>
      </c>
      <c r="X134" s="100" t="str">
        <f t="shared" ref="X134:X195" si="74">IF(A134&lt;&gt;"",IF(AD134=1,"VENCIDO",IF(AD134=2,"PRÓXIMO A VENCER",IF(AD134=3,"EN TERMINO",IF(AD134=4,"CON AVANCE",IF(AD134=5,"CUMPLIDO",))))),"")</f>
        <v/>
      </c>
      <c r="Y134" s="103" t="s">
        <v>1550</v>
      </c>
      <c r="Z134" s="103" t="str">
        <f t="shared" si="59"/>
        <v>H45AF18</v>
      </c>
      <c r="AA134" s="103">
        <f t="shared" si="57"/>
        <v>2</v>
      </c>
      <c r="AB134" s="103" t="str">
        <f t="shared" si="60"/>
        <v>H45AF18 - 2</v>
      </c>
      <c r="AC134" s="138">
        <f t="shared" si="61"/>
        <v>1</v>
      </c>
      <c r="AD134" s="138">
        <f t="shared" si="62"/>
        <v>1</v>
      </c>
      <c r="AE134" s="138" t="str">
        <f t="shared" si="63"/>
        <v>H45AF18.</v>
      </c>
      <c r="AF134" s="138" t="str">
        <f t="shared" si="64"/>
        <v>H45AF18</v>
      </c>
      <c r="AG134" s="62"/>
      <c r="AH134" s="63"/>
      <c r="AI134" s="64"/>
      <c r="AJ134" s="17"/>
    </row>
    <row r="135" spans="1:36" s="18" customFormat="1" ht="350.1" customHeight="1" x14ac:dyDescent="0.2">
      <c r="A135" s="73"/>
      <c r="B135" s="151">
        <v>134</v>
      </c>
      <c r="C135" s="73"/>
      <c r="D135" s="73" t="s">
        <v>1046</v>
      </c>
      <c r="E135" s="76" t="s">
        <v>1657</v>
      </c>
      <c r="F135" s="80" t="s">
        <v>2273</v>
      </c>
      <c r="G135" s="80" t="s">
        <v>1687</v>
      </c>
      <c r="H135" s="114" t="s">
        <v>1978</v>
      </c>
      <c r="I135" s="114" t="s">
        <v>1979</v>
      </c>
      <c r="J135" s="121" t="s">
        <v>1688</v>
      </c>
      <c r="K135" s="125" t="s">
        <v>1689</v>
      </c>
      <c r="L135" s="117">
        <v>43690</v>
      </c>
      <c r="M135" s="117">
        <v>43830</v>
      </c>
      <c r="N135" s="78">
        <f t="shared" si="65"/>
        <v>20</v>
      </c>
      <c r="O135" s="74" t="s">
        <v>1753</v>
      </c>
      <c r="P135" s="76">
        <v>0</v>
      </c>
      <c r="Q135" s="74" t="s">
        <v>1910</v>
      </c>
      <c r="R135" s="79">
        <f t="shared" si="70"/>
        <v>0</v>
      </c>
      <c r="S135" s="89">
        <f t="shared" si="71"/>
        <v>0</v>
      </c>
      <c r="T135" s="89">
        <f t="shared" si="72"/>
        <v>0</v>
      </c>
      <c r="U135" s="89">
        <f t="shared" si="73"/>
        <v>20</v>
      </c>
      <c r="V135" s="73"/>
      <c r="W135" s="100" t="str">
        <f t="shared" ref="W135:W196" si="75">IF(R135=100,"CUMPLIDA",IF(M135-$AH$1&lt;0,"VENCIDA",IF(M135-$AH$1&lt;=30,"PRÓXIMA A VENCER",IF(R135&gt;0,"CON AVANCE","EN TERMINO"))))</f>
        <v>VENCIDA</v>
      </c>
      <c r="X135" s="100" t="str">
        <f t="shared" si="74"/>
        <v/>
      </c>
      <c r="Y135" s="103" t="s">
        <v>1550</v>
      </c>
      <c r="Z135" s="103" t="str">
        <f t="shared" ref="Z135:Z196" si="76">AF135</f>
        <v>H45AF18</v>
      </c>
      <c r="AA135" s="103">
        <f t="shared" ref="AA135:AA195" si="77">IF(A135&lt;&gt;"",1,AA134+1)</f>
        <v>3</v>
      </c>
      <c r="AB135" s="103" t="str">
        <f t="shared" ref="AB135:AB196" si="78">CONCATENATE(Z135," - ",AA135)</f>
        <v>H45AF18 - 3</v>
      </c>
      <c r="AC135" s="138">
        <f t="shared" si="61"/>
        <v>1</v>
      </c>
      <c r="AD135" s="138">
        <f t="shared" si="62"/>
        <v>1</v>
      </c>
      <c r="AE135" s="138" t="str">
        <f t="shared" si="63"/>
        <v>H45AF18.</v>
      </c>
      <c r="AF135" s="138" t="str">
        <f t="shared" si="64"/>
        <v>H45AF18</v>
      </c>
      <c r="AG135" s="62"/>
      <c r="AH135" s="63"/>
      <c r="AI135" s="64"/>
      <c r="AJ135" s="17"/>
    </row>
    <row r="136" spans="1:36" s="18" customFormat="1" ht="350.1" customHeight="1" x14ac:dyDescent="0.2">
      <c r="A136" s="73">
        <v>80</v>
      </c>
      <c r="B136" s="151">
        <v>135</v>
      </c>
      <c r="C136" s="73"/>
      <c r="D136" s="73" t="s">
        <v>1046</v>
      </c>
      <c r="E136" s="76" t="s">
        <v>1657</v>
      </c>
      <c r="F136" s="80" t="s">
        <v>2274</v>
      </c>
      <c r="G136" s="80" t="s">
        <v>2300</v>
      </c>
      <c r="H136" s="114" t="s">
        <v>2303</v>
      </c>
      <c r="I136" s="118" t="s">
        <v>2301</v>
      </c>
      <c r="J136" s="118" t="s">
        <v>2302</v>
      </c>
      <c r="K136" s="119">
        <v>8</v>
      </c>
      <c r="L136" s="117">
        <v>43718</v>
      </c>
      <c r="M136" s="117">
        <v>44012</v>
      </c>
      <c r="N136" s="78">
        <f t="shared" si="65"/>
        <v>42</v>
      </c>
      <c r="O136" s="74" t="s">
        <v>1753</v>
      </c>
      <c r="P136" s="76">
        <v>0</v>
      </c>
      <c r="Q136" s="80" t="s">
        <v>2149</v>
      </c>
      <c r="R136" s="79">
        <f t="shared" si="70"/>
        <v>0</v>
      </c>
      <c r="S136" s="89">
        <f t="shared" si="71"/>
        <v>0</v>
      </c>
      <c r="T136" s="89">
        <f t="shared" si="72"/>
        <v>0</v>
      </c>
      <c r="U136" s="89">
        <f t="shared" si="73"/>
        <v>42</v>
      </c>
      <c r="V136" s="73"/>
      <c r="W136" s="100" t="str">
        <f t="shared" si="75"/>
        <v>VENCIDA</v>
      </c>
      <c r="X136" s="100" t="str">
        <f t="shared" si="74"/>
        <v>VENCIDO</v>
      </c>
      <c r="Y136" s="103" t="s">
        <v>1550</v>
      </c>
      <c r="Z136" s="103" t="str">
        <f t="shared" si="76"/>
        <v>H46AF18</v>
      </c>
      <c r="AA136" s="103">
        <f>IF(A136&lt;&gt;"",1,#REF!+1)</f>
        <v>1</v>
      </c>
      <c r="AB136" s="103" t="str">
        <f t="shared" si="78"/>
        <v>H46AF18 - 1</v>
      </c>
      <c r="AC136" s="138">
        <f t="shared" si="61"/>
        <v>1</v>
      </c>
      <c r="AD136" s="138">
        <f t="shared" si="62"/>
        <v>1</v>
      </c>
      <c r="AE136" s="138" t="str">
        <f t="shared" si="63"/>
        <v>H46AF18.</v>
      </c>
      <c r="AF136" s="138" t="str">
        <f t="shared" si="64"/>
        <v>H46AF18</v>
      </c>
      <c r="AG136" s="62"/>
      <c r="AH136" s="63"/>
      <c r="AI136" s="64"/>
      <c r="AJ136" s="17"/>
    </row>
    <row r="137" spans="1:36" s="18" customFormat="1" ht="350.1" customHeight="1" x14ac:dyDescent="0.2">
      <c r="A137" s="73">
        <v>81</v>
      </c>
      <c r="B137" s="151">
        <v>136</v>
      </c>
      <c r="C137" s="73"/>
      <c r="D137" s="73" t="s">
        <v>1046</v>
      </c>
      <c r="E137" s="76" t="s">
        <v>1657</v>
      </c>
      <c r="F137" s="80" t="s">
        <v>2275</v>
      </c>
      <c r="G137" s="80" t="s">
        <v>1690</v>
      </c>
      <c r="H137" s="82" t="s">
        <v>1691</v>
      </c>
      <c r="I137" s="82" t="s">
        <v>1692</v>
      </c>
      <c r="J137" s="81" t="s">
        <v>10</v>
      </c>
      <c r="K137" s="81">
        <v>1</v>
      </c>
      <c r="L137" s="113">
        <v>43690</v>
      </c>
      <c r="M137" s="113">
        <v>43830</v>
      </c>
      <c r="N137" s="78">
        <f t="shared" si="65"/>
        <v>20</v>
      </c>
      <c r="O137" s="74" t="s">
        <v>687</v>
      </c>
      <c r="P137" s="76">
        <v>1</v>
      </c>
      <c r="Q137" s="74" t="s">
        <v>1910</v>
      </c>
      <c r="R137" s="79">
        <f t="shared" si="70"/>
        <v>100</v>
      </c>
      <c r="S137" s="89">
        <f t="shared" si="71"/>
        <v>20</v>
      </c>
      <c r="T137" s="89">
        <f t="shared" si="72"/>
        <v>20</v>
      </c>
      <c r="U137" s="89">
        <f t="shared" si="73"/>
        <v>20</v>
      </c>
      <c r="V137" s="73"/>
      <c r="W137" s="100" t="str">
        <f t="shared" si="75"/>
        <v>CUMPLIDA</v>
      </c>
      <c r="X137" s="100" t="str">
        <f t="shared" si="74"/>
        <v>CUMPLIDO</v>
      </c>
      <c r="Y137" s="103" t="s">
        <v>1550</v>
      </c>
      <c r="Z137" s="103" t="str">
        <f t="shared" si="76"/>
        <v>H47AF18</v>
      </c>
      <c r="AA137" s="103">
        <f t="shared" si="77"/>
        <v>1</v>
      </c>
      <c r="AB137" s="103" t="str">
        <f t="shared" si="78"/>
        <v>H47AF18 - 1</v>
      </c>
      <c r="AC137" s="138">
        <f t="shared" si="61"/>
        <v>5</v>
      </c>
      <c r="AD137" s="138">
        <f t="shared" si="62"/>
        <v>5</v>
      </c>
      <c r="AE137" s="138" t="str">
        <f t="shared" si="63"/>
        <v>H47AF18.</v>
      </c>
      <c r="AF137" s="138" t="str">
        <f t="shared" si="64"/>
        <v>H47AF18</v>
      </c>
      <c r="AG137" s="62"/>
      <c r="AH137" s="63"/>
      <c r="AI137" s="64"/>
      <c r="AJ137" s="17"/>
    </row>
    <row r="138" spans="1:36" s="18" customFormat="1" ht="350.1" customHeight="1" x14ac:dyDescent="0.2">
      <c r="A138" s="73">
        <v>82</v>
      </c>
      <c r="B138" s="151">
        <v>137</v>
      </c>
      <c r="C138" s="73"/>
      <c r="D138" s="73" t="s">
        <v>1045</v>
      </c>
      <c r="E138" s="76" t="s">
        <v>1657</v>
      </c>
      <c r="F138" s="80" t="s">
        <v>2276</v>
      </c>
      <c r="G138" s="80" t="s">
        <v>1693</v>
      </c>
      <c r="H138" s="114" t="s">
        <v>1982</v>
      </c>
      <c r="I138" s="114" t="s">
        <v>1981</v>
      </c>
      <c r="J138" s="121" t="s">
        <v>1980</v>
      </c>
      <c r="K138" s="125" t="s">
        <v>1689</v>
      </c>
      <c r="L138" s="117">
        <v>43690</v>
      </c>
      <c r="M138" s="117">
        <v>43830</v>
      </c>
      <c r="N138" s="78">
        <f t="shared" si="65"/>
        <v>20</v>
      </c>
      <c r="O138" s="74" t="s">
        <v>1753</v>
      </c>
      <c r="P138" s="76">
        <v>0</v>
      </c>
      <c r="Q138" s="74" t="s">
        <v>1910</v>
      </c>
      <c r="R138" s="79">
        <f t="shared" si="70"/>
        <v>0</v>
      </c>
      <c r="S138" s="89">
        <f t="shared" si="71"/>
        <v>0</v>
      </c>
      <c r="T138" s="89">
        <f t="shared" si="72"/>
        <v>0</v>
      </c>
      <c r="U138" s="89">
        <f t="shared" si="73"/>
        <v>20</v>
      </c>
      <c r="V138" s="73"/>
      <c r="W138" s="100" t="str">
        <f t="shared" si="75"/>
        <v>VENCIDA</v>
      </c>
      <c r="X138" s="100" t="str">
        <f t="shared" si="74"/>
        <v>VENCIDO</v>
      </c>
      <c r="Y138" s="103" t="s">
        <v>1550</v>
      </c>
      <c r="Z138" s="103" t="str">
        <f t="shared" si="76"/>
        <v>H48AF18</v>
      </c>
      <c r="AA138" s="103">
        <f t="shared" si="77"/>
        <v>1</v>
      </c>
      <c r="AB138" s="103" t="str">
        <f t="shared" si="78"/>
        <v>H48AF18 - 1</v>
      </c>
      <c r="AC138" s="138">
        <f t="shared" si="61"/>
        <v>1</v>
      </c>
      <c r="AD138" s="138">
        <f t="shared" si="62"/>
        <v>1</v>
      </c>
      <c r="AE138" s="138" t="str">
        <f t="shared" si="63"/>
        <v>H48AF18.</v>
      </c>
      <c r="AF138" s="138" t="str">
        <f t="shared" si="64"/>
        <v>H48AF18</v>
      </c>
      <c r="AG138" s="62"/>
      <c r="AH138" s="63"/>
      <c r="AI138" s="64"/>
      <c r="AJ138" s="17"/>
    </row>
    <row r="139" spans="1:36" s="18" customFormat="1" ht="350.1" customHeight="1" x14ac:dyDescent="0.2">
      <c r="A139" s="73"/>
      <c r="B139" s="151">
        <v>138</v>
      </c>
      <c r="C139" s="73"/>
      <c r="D139" s="73" t="s">
        <v>1045</v>
      </c>
      <c r="E139" s="76" t="s">
        <v>1657</v>
      </c>
      <c r="F139" s="80" t="s">
        <v>2277</v>
      </c>
      <c r="G139" s="80" t="s">
        <v>1693</v>
      </c>
      <c r="H139" s="114" t="s">
        <v>1694</v>
      </c>
      <c r="I139" s="114" t="s">
        <v>1695</v>
      </c>
      <c r="J139" s="121" t="s">
        <v>10</v>
      </c>
      <c r="K139" s="125" t="s">
        <v>1689</v>
      </c>
      <c r="L139" s="117">
        <v>43690</v>
      </c>
      <c r="M139" s="117">
        <v>43830</v>
      </c>
      <c r="N139" s="78">
        <f t="shared" si="65"/>
        <v>20</v>
      </c>
      <c r="O139" s="74" t="s">
        <v>1753</v>
      </c>
      <c r="P139" s="76">
        <v>0</v>
      </c>
      <c r="Q139" s="74" t="s">
        <v>1910</v>
      </c>
      <c r="R139" s="79">
        <f t="shared" si="70"/>
        <v>0</v>
      </c>
      <c r="S139" s="89">
        <f t="shared" si="71"/>
        <v>0</v>
      </c>
      <c r="T139" s="89">
        <f t="shared" si="72"/>
        <v>0</v>
      </c>
      <c r="U139" s="89">
        <f t="shared" si="73"/>
        <v>20</v>
      </c>
      <c r="V139" s="73"/>
      <c r="W139" s="100" t="str">
        <f t="shared" si="75"/>
        <v>VENCIDA</v>
      </c>
      <c r="X139" s="100" t="str">
        <f t="shared" si="74"/>
        <v/>
      </c>
      <c r="Y139" s="103" t="s">
        <v>1550</v>
      </c>
      <c r="Z139" s="103" t="str">
        <f t="shared" si="76"/>
        <v>H48AF18</v>
      </c>
      <c r="AA139" s="103">
        <f t="shared" si="77"/>
        <v>2</v>
      </c>
      <c r="AB139" s="103" t="str">
        <f t="shared" si="78"/>
        <v>H48AF18 - 2</v>
      </c>
      <c r="AC139" s="138">
        <f t="shared" si="61"/>
        <v>1</v>
      </c>
      <c r="AD139" s="138">
        <f t="shared" si="62"/>
        <v>1</v>
      </c>
      <c r="AE139" s="138" t="str">
        <f t="shared" si="63"/>
        <v>H48AF18.</v>
      </c>
      <c r="AF139" s="138" t="str">
        <f t="shared" si="64"/>
        <v>H48AF18</v>
      </c>
      <c r="AG139" s="62"/>
      <c r="AH139" s="63"/>
      <c r="AI139" s="64"/>
      <c r="AJ139" s="17"/>
    </row>
    <row r="140" spans="1:36" s="18" customFormat="1" ht="350.1" customHeight="1" x14ac:dyDescent="0.2">
      <c r="A140" s="73">
        <v>83</v>
      </c>
      <c r="B140" s="151">
        <v>139</v>
      </c>
      <c r="C140" s="73"/>
      <c r="D140" s="73" t="s">
        <v>1045</v>
      </c>
      <c r="E140" s="76" t="s">
        <v>1657</v>
      </c>
      <c r="F140" s="80" t="s">
        <v>2278</v>
      </c>
      <c r="G140" s="80" t="s">
        <v>1696</v>
      </c>
      <c r="H140" s="80" t="s">
        <v>1697</v>
      </c>
      <c r="I140" s="80" t="s">
        <v>1983</v>
      </c>
      <c r="J140" s="74" t="s">
        <v>9</v>
      </c>
      <c r="K140" s="74">
        <v>1</v>
      </c>
      <c r="L140" s="84">
        <v>43690</v>
      </c>
      <c r="M140" s="84">
        <v>43708</v>
      </c>
      <c r="N140" s="78">
        <f t="shared" si="65"/>
        <v>2.5714285714285716</v>
      </c>
      <c r="O140" s="74" t="s">
        <v>1532</v>
      </c>
      <c r="P140" s="74">
        <v>1</v>
      </c>
      <c r="Q140" s="74" t="s">
        <v>1910</v>
      </c>
      <c r="R140" s="79">
        <f t="shared" si="70"/>
        <v>100</v>
      </c>
      <c r="S140" s="89">
        <f t="shared" si="71"/>
        <v>2.5714285714285716</v>
      </c>
      <c r="T140" s="89">
        <f t="shared" si="72"/>
        <v>2.5714285714285716</v>
      </c>
      <c r="U140" s="89">
        <f t="shared" si="73"/>
        <v>2.5714285714285716</v>
      </c>
      <c r="V140" s="73"/>
      <c r="W140" s="100" t="str">
        <f t="shared" si="75"/>
        <v>CUMPLIDA</v>
      </c>
      <c r="X140" s="100" t="str">
        <f t="shared" si="74"/>
        <v>CUMPLIDO</v>
      </c>
      <c r="Y140" s="103" t="s">
        <v>1550</v>
      </c>
      <c r="Z140" s="103" t="str">
        <f t="shared" si="76"/>
        <v>H49AF18</v>
      </c>
      <c r="AA140" s="103">
        <f t="shared" si="77"/>
        <v>1</v>
      </c>
      <c r="AB140" s="103" t="str">
        <f t="shared" si="78"/>
        <v>H49AF18 - 1</v>
      </c>
      <c r="AC140" s="138">
        <f t="shared" si="61"/>
        <v>5</v>
      </c>
      <c r="AD140" s="138">
        <f t="shared" si="62"/>
        <v>5</v>
      </c>
      <c r="AE140" s="138" t="str">
        <f t="shared" si="63"/>
        <v>H49AF18.</v>
      </c>
      <c r="AF140" s="138" t="str">
        <f t="shared" si="64"/>
        <v>H49AF18</v>
      </c>
      <c r="AG140" s="62"/>
      <c r="AH140" s="63"/>
      <c r="AI140" s="64"/>
      <c r="AJ140" s="17"/>
    </row>
    <row r="141" spans="1:36" s="18" customFormat="1" ht="350.1" customHeight="1" x14ac:dyDescent="0.2">
      <c r="A141" s="73">
        <v>84</v>
      </c>
      <c r="B141" s="151">
        <v>140</v>
      </c>
      <c r="C141" s="73"/>
      <c r="D141" s="73" t="s">
        <v>1213</v>
      </c>
      <c r="E141" s="76" t="s">
        <v>1657</v>
      </c>
      <c r="F141" s="80" t="s">
        <v>2279</v>
      </c>
      <c r="G141" s="80" t="s">
        <v>1698</v>
      </c>
      <c r="H141" s="80" t="s">
        <v>1985</v>
      </c>
      <c r="I141" s="80" t="s">
        <v>1699</v>
      </c>
      <c r="J141" s="80" t="s">
        <v>1984</v>
      </c>
      <c r="K141" s="74">
        <v>2</v>
      </c>
      <c r="L141" s="84">
        <v>43690</v>
      </c>
      <c r="M141" s="84">
        <v>44055</v>
      </c>
      <c r="N141" s="78">
        <f t="shared" si="65"/>
        <v>52.142857142857146</v>
      </c>
      <c r="O141" s="74" t="s">
        <v>1532</v>
      </c>
      <c r="P141" s="76">
        <v>0</v>
      </c>
      <c r="Q141" s="74" t="s">
        <v>1910</v>
      </c>
      <c r="R141" s="79">
        <f t="shared" si="70"/>
        <v>0</v>
      </c>
      <c r="S141" s="89">
        <f t="shared" si="71"/>
        <v>0</v>
      </c>
      <c r="T141" s="89">
        <f t="shared" si="72"/>
        <v>0</v>
      </c>
      <c r="U141" s="89">
        <f t="shared" si="73"/>
        <v>52.142857142857146</v>
      </c>
      <c r="V141" s="73"/>
      <c r="W141" s="100" t="str">
        <f t="shared" si="75"/>
        <v>VENCIDA</v>
      </c>
      <c r="X141" s="100" t="str">
        <f t="shared" si="74"/>
        <v>VENCIDO</v>
      </c>
      <c r="Y141" s="103" t="s">
        <v>1550</v>
      </c>
      <c r="Z141" s="103" t="str">
        <f t="shared" si="76"/>
        <v>H50AF18</v>
      </c>
      <c r="AA141" s="103">
        <f t="shared" si="77"/>
        <v>1</v>
      </c>
      <c r="AB141" s="103" t="str">
        <f t="shared" si="78"/>
        <v>H50AF18 - 1</v>
      </c>
      <c r="AC141" s="138">
        <f t="shared" si="61"/>
        <v>1</v>
      </c>
      <c r="AD141" s="138">
        <f t="shared" si="62"/>
        <v>1</v>
      </c>
      <c r="AE141" s="138" t="str">
        <f t="shared" si="63"/>
        <v>H50AF18.</v>
      </c>
      <c r="AF141" s="138" t="str">
        <f t="shared" si="64"/>
        <v>H50AF18</v>
      </c>
      <c r="AG141" s="62"/>
      <c r="AH141" s="63"/>
      <c r="AI141" s="64"/>
      <c r="AJ141" s="17"/>
    </row>
    <row r="142" spans="1:36" s="18" customFormat="1" ht="350.1" customHeight="1" x14ac:dyDescent="0.2">
      <c r="A142" s="73"/>
      <c r="B142" s="151">
        <v>141</v>
      </c>
      <c r="C142" s="73"/>
      <c r="D142" s="73" t="s">
        <v>1213</v>
      </c>
      <c r="E142" s="76" t="s">
        <v>1657</v>
      </c>
      <c r="F142" s="80" t="s">
        <v>2280</v>
      </c>
      <c r="G142" s="80" t="s">
        <v>1698</v>
      </c>
      <c r="H142" s="80" t="s">
        <v>1700</v>
      </c>
      <c r="I142" s="80" t="s">
        <v>1701</v>
      </c>
      <c r="J142" s="74" t="s">
        <v>1702</v>
      </c>
      <c r="K142" s="74">
        <v>40</v>
      </c>
      <c r="L142" s="84">
        <v>43690</v>
      </c>
      <c r="M142" s="84">
        <v>44012</v>
      </c>
      <c r="N142" s="78">
        <f t="shared" si="65"/>
        <v>46</v>
      </c>
      <c r="O142" s="74" t="s">
        <v>1532</v>
      </c>
      <c r="P142" s="74">
        <v>40</v>
      </c>
      <c r="Q142" s="80" t="s">
        <v>2368</v>
      </c>
      <c r="R142" s="79">
        <f t="shared" si="70"/>
        <v>100</v>
      </c>
      <c r="S142" s="89">
        <f t="shared" si="71"/>
        <v>46</v>
      </c>
      <c r="T142" s="89">
        <f t="shared" si="72"/>
        <v>46</v>
      </c>
      <c r="U142" s="89">
        <f t="shared" si="73"/>
        <v>46</v>
      </c>
      <c r="V142" s="73"/>
      <c r="W142" s="100" t="str">
        <f t="shared" si="75"/>
        <v>CUMPLIDA</v>
      </c>
      <c r="X142" s="100" t="str">
        <f t="shared" si="74"/>
        <v/>
      </c>
      <c r="Y142" s="103" t="s">
        <v>1550</v>
      </c>
      <c r="Z142" s="103" t="str">
        <f t="shared" si="76"/>
        <v>H50AF18</v>
      </c>
      <c r="AA142" s="103">
        <f t="shared" si="77"/>
        <v>2</v>
      </c>
      <c r="AB142" s="103" t="str">
        <f t="shared" si="78"/>
        <v>H50AF18 - 2</v>
      </c>
      <c r="AC142" s="138">
        <f t="shared" ref="AC142:AC205" si="79">IF(W142="VENCIDA",1,IF(W142="PRÓXIMA A VENCER",2,IF(W142="EN TERMINO",3,IF(W142="CON AVANCE",4,IF(W142="CUMPLIDA",5,)))))</f>
        <v>5</v>
      </c>
      <c r="AD142" s="138">
        <f t="shared" ref="AD142:AD205" si="80">IF(AA143=AA142+1,MIN(AC142,AD143),AC142)</f>
        <v>5</v>
      </c>
      <c r="AE142" s="138" t="str">
        <f t="shared" ref="AE142:AE205" si="81">IF(A142&lt;&gt;"",MID(F142,1,FIND(" ",F142,1)-1),AE141)</f>
        <v>H50AF18.</v>
      </c>
      <c r="AF142" s="138" t="str">
        <f t="shared" ref="AF142:AF205" si="82">IFERROR(MID(AE142,1,FIND(".",AE142,1)-1),AE142)</f>
        <v>H50AF18</v>
      </c>
      <c r="AG142" s="62"/>
      <c r="AH142" s="63"/>
      <c r="AI142" s="64"/>
      <c r="AJ142" s="17"/>
    </row>
    <row r="143" spans="1:36" s="18" customFormat="1" ht="350.1" customHeight="1" x14ac:dyDescent="0.2">
      <c r="A143" s="73">
        <v>85</v>
      </c>
      <c r="B143" s="151">
        <v>142</v>
      </c>
      <c r="C143" s="73"/>
      <c r="D143" s="73" t="s">
        <v>1633</v>
      </c>
      <c r="E143" s="76" t="s">
        <v>1657</v>
      </c>
      <c r="F143" s="80" t="s">
        <v>2281</v>
      </c>
      <c r="G143" s="80" t="s">
        <v>1703</v>
      </c>
      <c r="H143" s="80" t="s">
        <v>1985</v>
      </c>
      <c r="I143" s="80" t="s">
        <v>1699</v>
      </c>
      <c r="J143" s="80" t="s">
        <v>1984</v>
      </c>
      <c r="K143" s="74">
        <v>2</v>
      </c>
      <c r="L143" s="84">
        <v>43690</v>
      </c>
      <c r="M143" s="84">
        <v>44055</v>
      </c>
      <c r="N143" s="78">
        <f t="shared" si="65"/>
        <v>52.142857142857146</v>
      </c>
      <c r="O143" s="74" t="s">
        <v>1532</v>
      </c>
      <c r="P143" s="76">
        <v>0</v>
      </c>
      <c r="Q143" s="74" t="s">
        <v>1910</v>
      </c>
      <c r="R143" s="79">
        <f t="shared" si="70"/>
        <v>0</v>
      </c>
      <c r="S143" s="89">
        <f t="shared" si="71"/>
        <v>0</v>
      </c>
      <c r="T143" s="89">
        <f t="shared" si="72"/>
        <v>0</v>
      </c>
      <c r="U143" s="89">
        <f t="shared" si="73"/>
        <v>52.142857142857146</v>
      </c>
      <c r="V143" s="73"/>
      <c r="W143" s="100" t="str">
        <f t="shared" si="75"/>
        <v>VENCIDA</v>
      </c>
      <c r="X143" s="100" t="str">
        <f t="shared" si="74"/>
        <v>VENCIDO</v>
      </c>
      <c r="Y143" s="103" t="s">
        <v>1550</v>
      </c>
      <c r="Z143" s="103" t="str">
        <f t="shared" si="76"/>
        <v>H51AF18</v>
      </c>
      <c r="AA143" s="103">
        <f t="shared" si="77"/>
        <v>1</v>
      </c>
      <c r="AB143" s="103" t="str">
        <f t="shared" si="78"/>
        <v>H51AF18 - 1</v>
      </c>
      <c r="AC143" s="138">
        <f t="shared" si="79"/>
        <v>1</v>
      </c>
      <c r="AD143" s="138">
        <f t="shared" si="80"/>
        <v>1</v>
      </c>
      <c r="AE143" s="138" t="str">
        <f t="shared" si="81"/>
        <v>H51AF18.</v>
      </c>
      <c r="AF143" s="138" t="str">
        <f t="shared" si="82"/>
        <v>H51AF18</v>
      </c>
      <c r="AG143" s="62"/>
      <c r="AH143" s="63"/>
      <c r="AI143" s="64"/>
      <c r="AJ143" s="17"/>
    </row>
    <row r="144" spans="1:36" s="18" customFormat="1" ht="350.1" customHeight="1" x14ac:dyDescent="0.2">
      <c r="A144" s="73"/>
      <c r="B144" s="151">
        <v>143</v>
      </c>
      <c r="C144" s="73"/>
      <c r="D144" s="73" t="s">
        <v>1633</v>
      </c>
      <c r="E144" s="76" t="s">
        <v>1657</v>
      </c>
      <c r="F144" s="80" t="s">
        <v>2282</v>
      </c>
      <c r="G144" s="80" t="s">
        <v>1703</v>
      </c>
      <c r="H144" s="80" t="s">
        <v>1700</v>
      </c>
      <c r="I144" s="80" t="s">
        <v>1701</v>
      </c>
      <c r="J144" s="74" t="s">
        <v>1702</v>
      </c>
      <c r="K144" s="74">
        <v>40</v>
      </c>
      <c r="L144" s="84">
        <v>43690</v>
      </c>
      <c r="M144" s="84">
        <v>44012</v>
      </c>
      <c r="N144" s="78">
        <f t="shared" si="65"/>
        <v>46</v>
      </c>
      <c r="O144" s="74" t="s">
        <v>1532</v>
      </c>
      <c r="P144" s="74">
        <v>40</v>
      </c>
      <c r="Q144" s="80" t="s">
        <v>2368</v>
      </c>
      <c r="R144" s="169">
        <f t="shared" si="70"/>
        <v>100</v>
      </c>
      <c r="S144" s="89">
        <f t="shared" si="71"/>
        <v>46</v>
      </c>
      <c r="T144" s="89">
        <f t="shared" si="72"/>
        <v>46</v>
      </c>
      <c r="U144" s="89">
        <f t="shared" si="73"/>
        <v>46</v>
      </c>
      <c r="V144" s="73"/>
      <c r="W144" s="100" t="str">
        <f t="shared" si="75"/>
        <v>CUMPLIDA</v>
      </c>
      <c r="X144" s="100" t="str">
        <f t="shared" si="74"/>
        <v/>
      </c>
      <c r="Y144" s="103" t="s">
        <v>1550</v>
      </c>
      <c r="Z144" s="103" t="str">
        <f t="shared" si="76"/>
        <v>H51AF18</v>
      </c>
      <c r="AA144" s="103">
        <f t="shared" si="77"/>
        <v>2</v>
      </c>
      <c r="AB144" s="103" t="str">
        <f t="shared" si="78"/>
        <v>H51AF18 - 2</v>
      </c>
      <c r="AC144" s="138">
        <f t="shared" si="79"/>
        <v>5</v>
      </c>
      <c r="AD144" s="138">
        <f t="shared" si="80"/>
        <v>5</v>
      </c>
      <c r="AE144" s="138" t="str">
        <f t="shared" si="81"/>
        <v>H51AF18.</v>
      </c>
      <c r="AF144" s="138" t="str">
        <f t="shared" si="82"/>
        <v>H51AF18</v>
      </c>
      <c r="AG144" s="62"/>
      <c r="AH144" s="63"/>
      <c r="AI144" s="64"/>
      <c r="AJ144" s="17"/>
    </row>
    <row r="145" spans="1:36" s="18" customFormat="1" ht="350.1" customHeight="1" x14ac:dyDescent="0.2">
      <c r="A145" s="73">
        <v>86</v>
      </c>
      <c r="B145" s="151">
        <v>144</v>
      </c>
      <c r="C145" s="73"/>
      <c r="D145" s="73" t="s">
        <v>1046</v>
      </c>
      <c r="E145" s="76" t="s">
        <v>1657</v>
      </c>
      <c r="F145" s="80" t="s">
        <v>2283</v>
      </c>
      <c r="G145" s="80" t="s">
        <v>1704</v>
      </c>
      <c r="H145" s="82" t="s">
        <v>1705</v>
      </c>
      <c r="I145" s="82" t="s">
        <v>1706</v>
      </c>
      <c r="J145" s="82" t="s">
        <v>1707</v>
      </c>
      <c r="K145" s="81">
        <v>1</v>
      </c>
      <c r="L145" s="113">
        <v>43690</v>
      </c>
      <c r="M145" s="113">
        <v>44012</v>
      </c>
      <c r="N145" s="78">
        <f t="shared" si="65"/>
        <v>46</v>
      </c>
      <c r="O145" s="74" t="s">
        <v>1532</v>
      </c>
      <c r="P145" s="76">
        <v>0</v>
      </c>
      <c r="Q145" s="74" t="s">
        <v>1910</v>
      </c>
      <c r="R145" s="79">
        <f t="shared" si="70"/>
        <v>0</v>
      </c>
      <c r="S145" s="89">
        <f t="shared" si="71"/>
        <v>0</v>
      </c>
      <c r="T145" s="89">
        <f t="shared" si="72"/>
        <v>0</v>
      </c>
      <c r="U145" s="89">
        <f t="shared" si="73"/>
        <v>46</v>
      </c>
      <c r="V145" s="73"/>
      <c r="W145" s="100" t="str">
        <f t="shared" si="75"/>
        <v>VENCIDA</v>
      </c>
      <c r="X145" s="100" t="str">
        <f t="shared" si="74"/>
        <v>VENCIDO</v>
      </c>
      <c r="Y145" s="103" t="s">
        <v>1550</v>
      </c>
      <c r="Z145" s="103" t="str">
        <f t="shared" si="76"/>
        <v>H52AF18</v>
      </c>
      <c r="AA145" s="103">
        <f t="shared" si="77"/>
        <v>1</v>
      </c>
      <c r="AB145" s="103" t="str">
        <f t="shared" si="78"/>
        <v>H52AF18 - 1</v>
      </c>
      <c r="AC145" s="138">
        <f t="shared" si="79"/>
        <v>1</v>
      </c>
      <c r="AD145" s="138">
        <f t="shared" si="80"/>
        <v>1</v>
      </c>
      <c r="AE145" s="138" t="str">
        <f t="shared" si="81"/>
        <v>H52AF18.</v>
      </c>
      <c r="AF145" s="138" t="str">
        <f t="shared" si="82"/>
        <v>H52AF18</v>
      </c>
      <c r="AG145" s="62"/>
      <c r="AH145" s="63"/>
      <c r="AI145" s="64"/>
      <c r="AJ145" s="17"/>
    </row>
    <row r="146" spans="1:36" s="18" customFormat="1" ht="350.1" customHeight="1" x14ac:dyDescent="0.2">
      <c r="A146" s="73">
        <v>87</v>
      </c>
      <c r="B146" s="151">
        <v>145</v>
      </c>
      <c r="C146" s="73"/>
      <c r="D146" s="73" t="s">
        <v>1045</v>
      </c>
      <c r="E146" s="76" t="s">
        <v>1657</v>
      </c>
      <c r="F146" s="75" t="s">
        <v>2284</v>
      </c>
      <c r="G146" s="75" t="s">
        <v>1708</v>
      </c>
      <c r="H146" s="158" t="s">
        <v>1709</v>
      </c>
      <c r="I146" s="75" t="s">
        <v>1710</v>
      </c>
      <c r="J146" s="75" t="s">
        <v>1711</v>
      </c>
      <c r="K146" s="76">
        <v>1</v>
      </c>
      <c r="L146" s="77">
        <v>43690</v>
      </c>
      <c r="M146" s="77">
        <v>43830</v>
      </c>
      <c r="N146" s="78">
        <f t="shared" si="65"/>
        <v>20</v>
      </c>
      <c r="O146" s="76" t="s">
        <v>683</v>
      </c>
      <c r="P146" s="76">
        <v>0</v>
      </c>
      <c r="Q146" s="74" t="s">
        <v>1910</v>
      </c>
      <c r="R146" s="79">
        <f t="shared" si="70"/>
        <v>0</v>
      </c>
      <c r="S146" s="89">
        <f t="shared" si="71"/>
        <v>0</v>
      </c>
      <c r="T146" s="89">
        <f t="shared" si="72"/>
        <v>0</v>
      </c>
      <c r="U146" s="89">
        <f t="shared" si="73"/>
        <v>20</v>
      </c>
      <c r="V146" s="73"/>
      <c r="W146" s="100" t="str">
        <f t="shared" si="75"/>
        <v>VENCIDA</v>
      </c>
      <c r="X146" s="100" t="str">
        <f t="shared" si="74"/>
        <v>VENCIDO</v>
      </c>
      <c r="Y146" s="103" t="s">
        <v>1550</v>
      </c>
      <c r="Z146" s="103" t="str">
        <f t="shared" si="76"/>
        <v>H53AF18</v>
      </c>
      <c r="AA146" s="103">
        <f t="shared" si="77"/>
        <v>1</v>
      </c>
      <c r="AB146" s="103" t="str">
        <f t="shared" si="78"/>
        <v>H53AF18 - 1</v>
      </c>
      <c r="AC146" s="138">
        <f t="shared" si="79"/>
        <v>1</v>
      </c>
      <c r="AD146" s="138">
        <f t="shared" si="80"/>
        <v>1</v>
      </c>
      <c r="AE146" s="138" t="str">
        <f t="shared" si="81"/>
        <v>H53AF18.</v>
      </c>
      <c r="AF146" s="138" t="str">
        <f t="shared" si="82"/>
        <v>H53AF18</v>
      </c>
      <c r="AG146" s="62"/>
      <c r="AH146" s="63"/>
      <c r="AI146" s="64"/>
      <c r="AJ146" s="17"/>
    </row>
    <row r="147" spans="1:36" s="18" customFormat="1" ht="350.1" customHeight="1" x14ac:dyDescent="0.2">
      <c r="A147" s="73">
        <v>88</v>
      </c>
      <c r="B147" s="151">
        <v>146</v>
      </c>
      <c r="C147" s="73"/>
      <c r="D147" s="73" t="s">
        <v>1045</v>
      </c>
      <c r="E147" s="76" t="s">
        <v>1657</v>
      </c>
      <c r="F147" s="75" t="s">
        <v>2285</v>
      </c>
      <c r="G147" s="75" t="s">
        <v>1712</v>
      </c>
      <c r="H147" s="118" t="s">
        <v>1732</v>
      </c>
      <c r="I147" s="118" t="s">
        <v>1713</v>
      </c>
      <c r="J147" s="118" t="s">
        <v>1714</v>
      </c>
      <c r="K147" s="126">
        <v>1</v>
      </c>
      <c r="L147" s="127">
        <v>43690</v>
      </c>
      <c r="M147" s="127">
        <v>43830</v>
      </c>
      <c r="N147" s="78">
        <f t="shared" si="65"/>
        <v>20</v>
      </c>
      <c r="O147" s="76" t="s">
        <v>1753</v>
      </c>
      <c r="P147" s="74">
        <v>0.7</v>
      </c>
      <c r="Q147" s="74" t="s">
        <v>1910</v>
      </c>
      <c r="R147" s="79">
        <f t="shared" si="70"/>
        <v>70</v>
      </c>
      <c r="S147" s="89">
        <f t="shared" si="71"/>
        <v>14</v>
      </c>
      <c r="T147" s="89">
        <f t="shared" si="72"/>
        <v>14</v>
      </c>
      <c r="U147" s="89">
        <f t="shared" si="73"/>
        <v>20</v>
      </c>
      <c r="V147" s="73"/>
      <c r="W147" s="100" t="str">
        <f t="shared" si="75"/>
        <v>VENCIDA</v>
      </c>
      <c r="X147" s="100" t="str">
        <f t="shared" si="74"/>
        <v>VENCIDO</v>
      </c>
      <c r="Y147" s="103" t="s">
        <v>1550</v>
      </c>
      <c r="Z147" s="103" t="str">
        <f t="shared" si="76"/>
        <v xml:space="preserve">
H54AF18</v>
      </c>
      <c r="AA147" s="103">
        <f t="shared" si="77"/>
        <v>1</v>
      </c>
      <c r="AB147" s="103" t="str">
        <f t="shared" si="78"/>
        <v xml:space="preserve">
H54AF18 - 1</v>
      </c>
      <c r="AC147" s="138">
        <f t="shared" si="79"/>
        <v>1</v>
      </c>
      <c r="AD147" s="138">
        <f t="shared" si="80"/>
        <v>1</v>
      </c>
      <c r="AE147" s="138" t="str">
        <f t="shared" si="81"/>
        <v xml:space="preserve">
H54AF18.</v>
      </c>
      <c r="AF147" s="138" t="str">
        <f t="shared" si="82"/>
        <v xml:space="preserve">
H54AF18</v>
      </c>
      <c r="AG147" s="62"/>
      <c r="AH147" s="63"/>
      <c r="AI147" s="64"/>
      <c r="AJ147" s="17"/>
    </row>
    <row r="148" spans="1:36" s="18" customFormat="1" ht="350.1" customHeight="1" x14ac:dyDescent="0.2">
      <c r="A148" s="73">
        <v>89</v>
      </c>
      <c r="B148" s="151">
        <v>147</v>
      </c>
      <c r="C148" s="73"/>
      <c r="D148" s="73" t="s">
        <v>2189</v>
      </c>
      <c r="E148" s="76" t="s">
        <v>1657</v>
      </c>
      <c r="F148" s="75" t="s">
        <v>2286</v>
      </c>
      <c r="G148" s="75" t="s">
        <v>1715</v>
      </c>
      <c r="H148" s="118" t="s">
        <v>1733</v>
      </c>
      <c r="I148" s="118" t="s">
        <v>1734</v>
      </c>
      <c r="J148" s="118" t="s">
        <v>1716</v>
      </c>
      <c r="K148" s="128">
        <v>1</v>
      </c>
      <c r="L148" s="127">
        <v>43690</v>
      </c>
      <c r="M148" s="127">
        <v>43830</v>
      </c>
      <c r="N148" s="78">
        <f t="shared" si="65"/>
        <v>20</v>
      </c>
      <c r="O148" s="76" t="s">
        <v>1753</v>
      </c>
      <c r="P148" s="76">
        <v>0.3</v>
      </c>
      <c r="Q148" s="74" t="s">
        <v>1910</v>
      </c>
      <c r="R148" s="79">
        <f t="shared" si="70"/>
        <v>30</v>
      </c>
      <c r="S148" s="89">
        <f t="shared" si="71"/>
        <v>6</v>
      </c>
      <c r="T148" s="89">
        <f t="shared" si="72"/>
        <v>6</v>
      </c>
      <c r="U148" s="89">
        <f t="shared" si="73"/>
        <v>20</v>
      </c>
      <c r="V148" s="73"/>
      <c r="W148" s="100" t="str">
        <f t="shared" si="75"/>
        <v>VENCIDA</v>
      </c>
      <c r="X148" s="100" t="str">
        <f t="shared" si="74"/>
        <v>VENCIDO</v>
      </c>
      <c r="Y148" s="103" t="s">
        <v>1550</v>
      </c>
      <c r="Z148" s="103" t="str">
        <f t="shared" si="76"/>
        <v>H55AF18</v>
      </c>
      <c r="AA148" s="103">
        <f t="shared" si="77"/>
        <v>1</v>
      </c>
      <c r="AB148" s="103" t="str">
        <f t="shared" si="78"/>
        <v>H55AF18 - 1</v>
      </c>
      <c r="AC148" s="138">
        <f t="shared" si="79"/>
        <v>1</v>
      </c>
      <c r="AD148" s="138">
        <f t="shared" si="80"/>
        <v>1</v>
      </c>
      <c r="AE148" s="138" t="str">
        <f t="shared" si="81"/>
        <v>H55AF18.</v>
      </c>
      <c r="AF148" s="138" t="str">
        <f t="shared" si="82"/>
        <v>H55AF18</v>
      </c>
      <c r="AG148" s="62"/>
      <c r="AH148" s="63"/>
      <c r="AI148" s="64"/>
      <c r="AJ148" s="17"/>
    </row>
    <row r="149" spans="1:36" s="18" customFormat="1" ht="350.1" customHeight="1" x14ac:dyDescent="0.2">
      <c r="A149" s="73">
        <v>90</v>
      </c>
      <c r="B149" s="151">
        <v>148</v>
      </c>
      <c r="C149" s="73"/>
      <c r="D149" s="73" t="s">
        <v>2190</v>
      </c>
      <c r="E149" s="76" t="s">
        <v>1657</v>
      </c>
      <c r="F149" s="80" t="s">
        <v>2287</v>
      </c>
      <c r="G149" s="80" t="s">
        <v>1717</v>
      </c>
      <c r="H149" s="82" t="s">
        <v>1718</v>
      </c>
      <c r="I149" s="82" t="s">
        <v>1719</v>
      </c>
      <c r="J149" s="81" t="s">
        <v>694</v>
      </c>
      <c r="K149" s="81">
        <v>4</v>
      </c>
      <c r="L149" s="113">
        <v>43690</v>
      </c>
      <c r="M149" s="113">
        <v>44055</v>
      </c>
      <c r="N149" s="78">
        <f t="shared" si="65"/>
        <v>52.142857142857146</v>
      </c>
      <c r="O149" s="74" t="s">
        <v>687</v>
      </c>
      <c r="P149" s="76">
        <v>1</v>
      </c>
      <c r="Q149" s="74" t="s">
        <v>1910</v>
      </c>
      <c r="R149" s="79">
        <f t="shared" si="70"/>
        <v>25</v>
      </c>
      <c r="S149" s="89">
        <f t="shared" si="71"/>
        <v>13.035714285714286</v>
      </c>
      <c r="T149" s="89">
        <f t="shared" si="72"/>
        <v>13.035714285714286</v>
      </c>
      <c r="U149" s="89">
        <f t="shared" si="73"/>
        <v>52.142857142857146</v>
      </c>
      <c r="V149" s="73"/>
      <c r="W149" s="100" t="str">
        <f t="shared" si="75"/>
        <v>VENCIDA</v>
      </c>
      <c r="X149" s="100" t="str">
        <f t="shared" si="74"/>
        <v>VENCIDO</v>
      </c>
      <c r="Y149" s="103" t="s">
        <v>1550</v>
      </c>
      <c r="Z149" s="103" t="str">
        <f t="shared" si="76"/>
        <v>H56AF18</v>
      </c>
      <c r="AA149" s="103">
        <f t="shared" si="77"/>
        <v>1</v>
      </c>
      <c r="AB149" s="103" t="str">
        <f t="shared" si="78"/>
        <v>H56AF18 - 1</v>
      </c>
      <c r="AC149" s="138">
        <f t="shared" si="79"/>
        <v>1</v>
      </c>
      <c r="AD149" s="138">
        <f t="shared" si="80"/>
        <v>1</v>
      </c>
      <c r="AE149" s="138" t="str">
        <f t="shared" si="81"/>
        <v>H56AF18.</v>
      </c>
      <c r="AF149" s="138" t="str">
        <f t="shared" si="82"/>
        <v>H56AF18</v>
      </c>
      <c r="AG149" s="62"/>
      <c r="AH149" s="63"/>
      <c r="AI149" s="64"/>
      <c r="AJ149" s="17"/>
    </row>
    <row r="150" spans="1:36" s="18" customFormat="1" ht="350.1" customHeight="1" x14ac:dyDescent="0.2">
      <c r="A150" s="73">
        <v>91</v>
      </c>
      <c r="B150" s="151">
        <v>149</v>
      </c>
      <c r="C150" s="73"/>
      <c r="D150" s="73" t="s">
        <v>1046</v>
      </c>
      <c r="E150" s="76" t="s">
        <v>1657</v>
      </c>
      <c r="F150" s="80" t="s">
        <v>2288</v>
      </c>
      <c r="G150" s="80" t="s">
        <v>1720</v>
      </c>
      <c r="H150" s="82" t="s">
        <v>1721</v>
      </c>
      <c r="I150" s="82" t="s">
        <v>1722</v>
      </c>
      <c r="J150" s="82" t="s">
        <v>1723</v>
      </c>
      <c r="K150" s="81">
        <v>1</v>
      </c>
      <c r="L150" s="113">
        <v>43690</v>
      </c>
      <c r="M150" s="113">
        <v>43753</v>
      </c>
      <c r="N150" s="78">
        <f t="shared" si="65"/>
        <v>9</v>
      </c>
      <c r="O150" s="74" t="s">
        <v>645</v>
      </c>
      <c r="P150" s="74">
        <v>0.5</v>
      </c>
      <c r="Q150" s="74" t="s">
        <v>1910</v>
      </c>
      <c r="R150" s="79">
        <f t="shared" si="70"/>
        <v>50</v>
      </c>
      <c r="S150" s="89">
        <f t="shared" si="71"/>
        <v>4.5</v>
      </c>
      <c r="T150" s="89">
        <f t="shared" si="72"/>
        <v>4.5</v>
      </c>
      <c r="U150" s="89">
        <f t="shared" si="73"/>
        <v>9</v>
      </c>
      <c r="V150" s="73"/>
      <c r="W150" s="100" t="str">
        <f t="shared" si="75"/>
        <v>VENCIDA</v>
      </c>
      <c r="X150" s="100" t="str">
        <f t="shared" si="74"/>
        <v>VENCIDO</v>
      </c>
      <c r="Y150" s="103" t="s">
        <v>1550</v>
      </c>
      <c r="Z150" s="103" t="str">
        <f t="shared" si="76"/>
        <v>H57AF18</v>
      </c>
      <c r="AA150" s="103">
        <f t="shared" si="77"/>
        <v>1</v>
      </c>
      <c r="AB150" s="103" t="str">
        <f t="shared" si="78"/>
        <v>H57AF18 - 1</v>
      </c>
      <c r="AC150" s="138">
        <f t="shared" si="79"/>
        <v>1</v>
      </c>
      <c r="AD150" s="138">
        <f t="shared" si="80"/>
        <v>1</v>
      </c>
      <c r="AE150" s="138" t="str">
        <f t="shared" si="81"/>
        <v>H57AF18.</v>
      </c>
      <c r="AF150" s="138" t="str">
        <f t="shared" si="82"/>
        <v>H57AF18</v>
      </c>
      <c r="AG150" s="62"/>
      <c r="AH150" s="63"/>
      <c r="AI150" s="64"/>
      <c r="AJ150" s="17"/>
    </row>
    <row r="151" spans="1:36" s="18" customFormat="1" ht="350.1" customHeight="1" x14ac:dyDescent="0.2">
      <c r="A151" s="73">
        <v>92</v>
      </c>
      <c r="B151" s="151">
        <v>150</v>
      </c>
      <c r="C151" s="73">
        <v>61</v>
      </c>
      <c r="D151" s="73" t="s">
        <v>2191</v>
      </c>
      <c r="E151" s="76" t="s">
        <v>1657</v>
      </c>
      <c r="F151" s="75" t="s">
        <v>2289</v>
      </c>
      <c r="G151" s="75" t="s">
        <v>1724</v>
      </c>
      <c r="H151" s="75" t="s">
        <v>1725</v>
      </c>
      <c r="I151" s="75" t="s">
        <v>1735</v>
      </c>
      <c r="J151" s="75" t="s">
        <v>1726</v>
      </c>
      <c r="K151" s="76">
        <v>1</v>
      </c>
      <c r="L151" s="77">
        <v>43679</v>
      </c>
      <c r="M151" s="77">
        <v>43799</v>
      </c>
      <c r="N151" s="78">
        <f t="shared" si="65"/>
        <v>17.142857142857142</v>
      </c>
      <c r="O151" s="76" t="s">
        <v>1727</v>
      </c>
      <c r="P151" s="74">
        <v>1</v>
      </c>
      <c r="Q151" s="80" t="s">
        <v>2382</v>
      </c>
      <c r="R151" s="79">
        <f t="shared" si="70"/>
        <v>100</v>
      </c>
      <c r="S151" s="89">
        <f t="shared" si="71"/>
        <v>17.142857142857142</v>
      </c>
      <c r="T151" s="89">
        <f t="shared" si="72"/>
        <v>17.142857142857142</v>
      </c>
      <c r="U151" s="89">
        <f t="shared" si="73"/>
        <v>17.142857142857142</v>
      </c>
      <c r="V151" s="73"/>
      <c r="W151" s="100" t="str">
        <f t="shared" si="75"/>
        <v>CUMPLIDA</v>
      </c>
      <c r="X151" s="100" t="str">
        <f t="shared" si="74"/>
        <v>CUMPLIDO</v>
      </c>
      <c r="Y151" s="103" t="s">
        <v>1550</v>
      </c>
      <c r="Z151" s="103" t="str">
        <f t="shared" si="76"/>
        <v>H58AF18</v>
      </c>
      <c r="AA151" s="103">
        <f t="shared" si="77"/>
        <v>1</v>
      </c>
      <c r="AB151" s="103" t="str">
        <f t="shared" si="78"/>
        <v>H58AF18 - 1</v>
      </c>
      <c r="AC151" s="138">
        <f t="shared" si="79"/>
        <v>5</v>
      </c>
      <c r="AD151" s="138">
        <f t="shared" si="80"/>
        <v>5</v>
      </c>
      <c r="AE151" s="138" t="str">
        <f t="shared" si="81"/>
        <v>H58AF18.</v>
      </c>
      <c r="AF151" s="138" t="str">
        <f t="shared" si="82"/>
        <v>H58AF18</v>
      </c>
      <c r="AG151" s="62"/>
      <c r="AH151" s="63"/>
      <c r="AI151" s="64"/>
      <c r="AJ151" s="17"/>
    </row>
    <row r="152" spans="1:36" s="18" customFormat="1" ht="350.1" customHeight="1" x14ac:dyDescent="0.2">
      <c r="A152" s="73"/>
      <c r="B152" s="151">
        <v>151</v>
      </c>
      <c r="C152" s="73">
        <v>62</v>
      </c>
      <c r="D152" s="73" t="s">
        <v>1045</v>
      </c>
      <c r="E152" s="76" t="s">
        <v>1657</v>
      </c>
      <c r="F152" s="75" t="s">
        <v>2290</v>
      </c>
      <c r="G152" s="75" t="s">
        <v>1724</v>
      </c>
      <c r="H152" s="75" t="s">
        <v>1725</v>
      </c>
      <c r="I152" s="75" t="s">
        <v>1728</v>
      </c>
      <c r="J152" s="75" t="s">
        <v>1729</v>
      </c>
      <c r="K152" s="76">
        <v>2</v>
      </c>
      <c r="L152" s="77">
        <v>43800</v>
      </c>
      <c r="M152" s="77">
        <v>43830</v>
      </c>
      <c r="N152" s="78">
        <f t="shared" si="65"/>
        <v>4.2857142857142856</v>
      </c>
      <c r="O152" s="76" t="s">
        <v>1727</v>
      </c>
      <c r="P152" s="76">
        <v>2</v>
      </c>
      <c r="Q152" s="80" t="s">
        <v>2383</v>
      </c>
      <c r="R152" s="79">
        <f t="shared" si="70"/>
        <v>100</v>
      </c>
      <c r="S152" s="89">
        <f t="shared" si="71"/>
        <v>4.2857142857142856</v>
      </c>
      <c r="T152" s="89">
        <f t="shared" si="72"/>
        <v>4.2857142857142856</v>
      </c>
      <c r="U152" s="89">
        <f t="shared" si="73"/>
        <v>4.2857142857142856</v>
      </c>
      <c r="V152" s="73"/>
      <c r="W152" s="100" t="str">
        <f t="shared" si="75"/>
        <v>CUMPLIDA</v>
      </c>
      <c r="X152" s="100" t="str">
        <f t="shared" si="74"/>
        <v/>
      </c>
      <c r="Y152" s="103" t="s">
        <v>1550</v>
      </c>
      <c r="Z152" s="103" t="str">
        <f t="shared" si="76"/>
        <v>H58AF18</v>
      </c>
      <c r="AA152" s="103">
        <f t="shared" si="77"/>
        <v>2</v>
      </c>
      <c r="AB152" s="103" t="str">
        <f t="shared" si="78"/>
        <v>H58AF18 - 2</v>
      </c>
      <c r="AC152" s="138">
        <f t="shared" si="79"/>
        <v>5</v>
      </c>
      <c r="AD152" s="138">
        <f t="shared" si="80"/>
        <v>5</v>
      </c>
      <c r="AE152" s="138" t="str">
        <f t="shared" si="81"/>
        <v>H58AF18.</v>
      </c>
      <c r="AF152" s="138" t="str">
        <f t="shared" si="82"/>
        <v>H58AF18</v>
      </c>
      <c r="AG152" s="62"/>
      <c r="AH152" s="63"/>
      <c r="AI152" s="64"/>
      <c r="AJ152" s="17"/>
    </row>
    <row r="153" spans="1:36" s="108" customFormat="1" ht="350.1" customHeight="1" x14ac:dyDescent="0.2">
      <c r="A153" s="73">
        <v>93</v>
      </c>
      <c r="B153" s="151">
        <v>152</v>
      </c>
      <c r="C153" s="73"/>
      <c r="D153" s="73" t="s">
        <v>1510</v>
      </c>
      <c r="E153" s="73" t="s">
        <v>1441</v>
      </c>
      <c r="F153" s="82" t="s">
        <v>1536</v>
      </c>
      <c r="G153" s="82" t="s">
        <v>1513</v>
      </c>
      <c r="H153" s="75" t="s">
        <v>1514</v>
      </c>
      <c r="I153" s="75" t="s">
        <v>1515</v>
      </c>
      <c r="J153" s="76" t="s">
        <v>1392</v>
      </c>
      <c r="K153" s="76">
        <v>1</v>
      </c>
      <c r="L153" s="77">
        <v>43480</v>
      </c>
      <c r="M153" s="77">
        <v>43524</v>
      </c>
      <c r="N153" s="78">
        <f t="shared" si="65"/>
        <v>6.2857142857142856</v>
      </c>
      <c r="O153" s="76" t="s">
        <v>645</v>
      </c>
      <c r="P153" s="76">
        <v>0.4</v>
      </c>
      <c r="Q153" s="81" t="s">
        <v>1910</v>
      </c>
      <c r="R153" s="79">
        <f t="shared" si="70"/>
        <v>40</v>
      </c>
      <c r="S153" s="89">
        <f t="shared" si="71"/>
        <v>2.5142857142857142</v>
      </c>
      <c r="T153" s="89">
        <f t="shared" si="72"/>
        <v>2.5142857142857142</v>
      </c>
      <c r="U153" s="89">
        <f t="shared" si="73"/>
        <v>6.2857142857142856</v>
      </c>
      <c r="V153" s="73"/>
      <c r="W153" s="100" t="str">
        <f t="shared" si="75"/>
        <v>VENCIDA</v>
      </c>
      <c r="X153" s="100" t="str">
        <f t="shared" si="74"/>
        <v>VENCIDO</v>
      </c>
      <c r="Y153" s="103" t="s">
        <v>1535</v>
      </c>
      <c r="Z153" s="103" t="str">
        <f t="shared" si="76"/>
        <v>H1APCSMF18</v>
      </c>
      <c r="AA153" s="103">
        <f t="shared" si="77"/>
        <v>1</v>
      </c>
      <c r="AB153" s="103" t="str">
        <f t="shared" si="78"/>
        <v>H1APCSMF18 - 1</v>
      </c>
      <c r="AC153" s="138">
        <f t="shared" si="79"/>
        <v>1</v>
      </c>
      <c r="AD153" s="138">
        <f t="shared" si="80"/>
        <v>1</v>
      </c>
      <c r="AE153" s="138" t="str">
        <f t="shared" si="81"/>
        <v>H1APCSMF18.</v>
      </c>
      <c r="AF153" s="138" t="str">
        <f t="shared" si="82"/>
        <v>H1APCSMF18</v>
      </c>
      <c r="AG153" s="104"/>
      <c r="AH153" s="105"/>
      <c r="AI153" s="106"/>
      <c r="AJ153" s="107"/>
    </row>
    <row r="154" spans="1:36" s="108" customFormat="1" ht="350.1" customHeight="1" x14ac:dyDescent="0.2">
      <c r="A154" s="73">
        <v>94</v>
      </c>
      <c r="B154" s="151">
        <v>153</v>
      </c>
      <c r="C154" s="73"/>
      <c r="D154" s="73" t="s">
        <v>1511</v>
      </c>
      <c r="E154" s="73" t="s">
        <v>1441</v>
      </c>
      <c r="F154" s="82" t="s">
        <v>1537</v>
      </c>
      <c r="G154" s="82" t="s">
        <v>1516</v>
      </c>
      <c r="H154" s="85" t="s">
        <v>1517</v>
      </c>
      <c r="I154" s="85" t="s">
        <v>1385</v>
      </c>
      <c r="J154" s="76" t="s">
        <v>1392</v>
      </c>
      <c r="K154" s="76">
        <v>1</v>
      </c>
      <c r="L154" s="77">
        <v>43480</v>
      </c>
      <c r="M154" s="77">
        <v>43524</v>
      </c>
      <c r="N154" s="78">
        <f t="shared" si="65"/>
        <v>6.2857142857142856</v>
      </c>
      <c r="O154" s="76" t="s">
        <v>645</v>
      </c>
      <c r="P154" s="76">
        <v>0.4</v>
      </c>
      <c r="Q154" s="81" t="s">
        <v>1910</v>
      </c>
      <c r="R154" s="79">
        <f t="shared" si="70"/>
        <v>40</v>
      </c>
      <c r="S154" s="89">
        <f t="shared" si="71"/>
        <v>2.5142857142857142</v>
      </c>
      <c r="T154" s="89">
        <f t="shared" si="72"/>
        <v>2.5142857142857142</v>
      </c>
      <c r="U154" s="89">
        <f t="shared" si="73"/>
        <v>6.2857142857142856</v>
      </c>
      <c r="V154" s="73"/>
      <c r="W154" s="100" t="str">
        <f t="shared" si="75"/>
        <v>VENCIDA</v>
      </c>
      <c r="X154" s="100" t="str">
        <f t="shared" si="74"/>
        <v>VENCIDO</v>
      </c>
      <c r="Y154" s="103" t="s">
        <v>1535</v>
      </c>
      <c r="Z154" s="103" t="str">
        <f t="shared" si="76"/>
        <v>H2APCSMF18</v>
      </c>
      <c r="AA154" s="103">
        <f t="shared" si="77"/>
        <v>1</v>
      </c>
      <c r="AB154" s="103" t="str">
        <f t="shared" si="78"/>
        <v>H2APCSMF18 - 1</v>
      </c>
      <c r="AC154" s="138">
        <f t="shared" si="79"/>
        <v>1</v>
      </c>
      <c r="AD154" s="138">
        <f t="shared" si="80"/>
        <v>1</v>
      </c>
      <c r="AE154" s="138" t="str">
        <f t="shared" si="81"/>
        <v>H2APCSMF18.</v>
      </c>
      <c r="AF154" s="138" t="str">
        <f t="shared" si="82"/>
        <v>H2APCSMF18</v>
      </c>
      <c r="AG154" s="104"/>
      <c r="AH154" s="105"/>
      <c r="AI154" s="106"/>
      <c r="AJ154" s="107"/>
    </row>
    <row r="155" spans="1:36" s="108" customFormat="1" ht="350.1" customHeight="1" x14ac:dyDescent="0.2">
      <c r="A155" s="73">
        <v>95</v>
      </c>
      <c r="B155" s="151">
        <v>154</v>
      </c>
      <c r="C155" s="73"/>
      <c r="D155" s="73" t="s">
        <v>1512</v>
      </c>
      <c r="E155" s="73" t="s">
        <v>1530</v>
      </c>
      <c r="F155" s="80" t="s">
        <v>1538</v>
      </c>
      <c r="G155" s="80" t="s">
        <v>1518</v>
      </c>
      <c r="H155" s="75" t="s">
        <v>1519</v>
      </c>
      <c r="I155" s="75" t="s">
        <v>1520</v>
      </c>
      <c r="J155" s="76" t="s">
        <v>1521</v>
      </c>
      <c r="K155" s="76">
        <v>1</v>
      </c>
      <c r="L155" s="77">
        <v>43480</v>
      </c>
      <c r="M155" s="77">
        <v>43646</v>
      </c>
      <c r="N155" s="78">
        <f t="shared" si="65"/>
        <v>23.714285714285715</v>
      </c>
      <c r="O155" s="76" t="s">
        <v>1522</v>
      </c>
      <c r="P155" s="76">
        <v>0</v>
      </c>
      <c r="Q155" s="81" t="s">
        <v>1910</v>
      </c>
      <c r="R155" s="79">
        <f t="shared" si="70"/>
        <v>0</v>
      </c>
      <c r="S155" s="89">
        <f t="shared" si="71"/>
        <v>0</v>
      </c>
      <c r="T155" s="89">
        <f t="shared" si="72"/>
        <v>0</v>
      </c>
      <c r="U155" s="89">
        <f t="shared" si="73"/>
        <v>23.714285714285715</v>
      </c>
      <c r="V155" s="73"/>
      <c r="W155" s="100" t="str">
        <f t="shared" si="75"/>
        <v>VENCIDA</v>
      </c>
      <c r="X155" s="100" t="str">
        <f t="shared" si="74"/>
        <v>VENCIDO</v>
      </c>
      <c r="Y155" s="103" t="s">
        <v>1535</v>
      </c>
      <c r="Z155" s="103" t="str">
        <f t="shared" si="76"/>
        <v>H4APCSMF18</v>
      </c>
      <c r="AA155" s="103">
        <f>IF(A155&lt;&gt;"",1,#REF!+1)</f>
        <v>1</v>
      </c>
      <c r="AB155" s="103" t="str">
        <f t="shared" si="78"/>
        <v>H4APCSMF18 - 1</v>
      </c>
      <c r="AC155" s="138">
        <f t="shared" si="79"/>
        <v>1</v>
      </c>
      <c r="AD155" s="138">
        <f t="shared" si="80"/>
        <v>1</v>
      </c>
      <c r="AE155" s="138" t="str">
        <f t="shared" si="81"/>
        <v>H4APCSMF18.</v>
      </c>
      <c r="AF155" s="138" t="str">
        <f t="shared" si="82"/>
        <v>H4APCSMF18</v>
      </c>
      <c r="AG155" s="104"/>
      <c r="AH155" s="105"/>
      <c r="AI155" s="106"/>
      <c r="AJ155" s="107"/>
    </row>
    <row r="156" spans="1:36" s="108" customFormat="1" ht="350.1" customHeight="1" x14ac:dyDescent="0.2">
      <c r="A156" s="73">
        <v>96</v>
      </c>
      <c r="B156" s="151">
        <v>155</v>
      </c>
      <c r="C156" s="73"/>
      <c r="D156" s="73" t="s">
        <v>1046</v>
      </c>
      <c r="E156" s="73" t="s">
        <v>1531</v>
      </c>
      <c r="F156" s="80" t="s">
        <v>1539</v>
      </c>
      <c r="G156" s="80" t="s">
        <v>1523</v>
      </c>
      <c r="H156" s="75" t="s">
        <v>1524</v>
      </c>
      <c r="I156" s="75" t="s">
        <v>1525</v>
      </c>
      <c r="J156" s="76" t="s">
        <v>1526</v>
      </c>
      <c r="K156" s="76">
        <v>1</v>
      </c>
      <c r="L156" s="77">
        <v>43480</v>
      </c>
      <c r="M156" s="77">
        <v>43524</v>
      </c>
      <c r="N156" s="78">
        <f t="shared" si="65"/>
        <v>6.2857142857142856</v>
      </c>
      <c r="O156" s="76" t="s">
        <v>645</v>
      </c>
      <c r="P156" s="76">
        <v>0.9</v>
      </c>
      <c r="Q156" s="81" t="s">
        <v>1910</v>
      </c>
      <c r="R156" s="79">
        <f t="shared" si="70"/>
        <v>90</v>
      </c>
      <c r="S156" s="89">
        <f t="shared" si="71"/>
        <v>5.6571428571428566</v>
      </c>
      <c r="T156" s="89">
        <f t="shared" si="72"/>
        <v>5.6571428571428566</v>
      </c>
      <c r="U156" s="89">
        <f t="shared" si="73"/>
        <v>6.2857142857142856</v>
      </c>
      <c r="V156" s="73"/>
      <c r="W156" s="100" t="str">
        <f t="shared" si="75"/>
        <v>VENCIDA</v>
      </c>
      <c r="X156" s="100" t="str">
        <f t="shared" si="74"/>
        <v>VENCIDO</v>
      </c>
      <c r="Y156" s="103" t="s">
        <v>1535</v>
      </c>
      <c r="Z156" s="103" t="str">
        <f t="shared" si="76"/>
        <v>H5APCSMF18</v>
      </c>
      <c r="AA156" s="103">
        <f t="shared" si="77"/>
        <v>1</v>
      </c>
      <c r="AB156" s="103" t="str">
        <f t="shared" si="78"/>
        <v>H5APCSMF18 - 1</v>
      </c>
      <c r="AC156" s="138">
        <f t="shared" si="79"/>
        <v>1</v>
      </c>
      <c r="AD156" s="138">
        <f t="shared" si="80"/>
        <v>1</v>
      </c>
      <c r="AE156" s="138" t="str">
        <f t="shared" si="81"/>
        <v>H5APCSMF18.</v>
      </c>
      <c r="AF156" s="138" t="str">
        <f t="shared" si="82"/>
        <v>H5APCSMF18</v>
      </c>
      <c r="AG156" s="104"/>
      <c r="AH156" s="105"/>
      <c r="AI156" s="106"/>
      <c r="AJ156" s="107"/>
    </row>
    <row r="157" spans="1:36" s="108" customFormat="1" ht="350.1" customHeight="1" x14ac:dyDescent="0.2">
      <c r="A157" s="73">
        <v>97</v>
      </c>
      <c r="B157" s="151">
        <v>156</v>
      </c>
      <c r="C157" s="73"/>
      <c r="D157" s="73" t="s">
        <v>1510</v>
      </c>
      <c r="E157" s="73" t="s">
        <v>1441</v>
      </c>
      <c r="F157" s="80" t="s">
        <v>1540</v>
      </c>
      <c r="G157" s="80" t="s">
        <v>1527</v>
      </c>
      <c r="H157" s="75" t="s">
        <v>1528</v>
      </c>
      <c r="I157" s="75" t="s">
        <v>1529</v>
      </c>
      <c r="J157" s="76" t="s">
        <v>1392</v>
      </c>
      <c r="K157" s="76">
        <v>1</v>
      </c>
      <c r="L157" s="77">
        <v>43480</v>
      </c>
      <c r="M157" s="77">
        <v>43524</v>
      </c>
      <c r="N157" s="78">
        <f t="shared" si="65"/>
        <v>6.2857142857142856</v>
      </c>
      <c r="O157" s="76" t="s">
        <v>645</v>
      </c>
      <c r="P157" s="76">
        <v>0.4</v>
      </c>
      <c r="Q157" s="81" t="s">
        <v>1910</v>
      </c>
      <c r="R157" s="79">
        <f t="shared" si="70"/>
        <v>40</v>
      </c>
      <c r="S157" s="89">
        <f t="shared" si="71"/>
        <v>2.5142857142857142</v>
      </c>
      <c r="T157" s="89">
        <f t="shared" si="72"/>
        <v>2.5142857142857142</v>
      </c>
      <c r="U157" s="89">
        <f t="shared" si="73"/>
        <v>6.2857142857142856</v>
      </c>
      <c r="V157" s="73"/>
      <c r="W157" s="100" t="str">
        <f t="shared" si="75"/>
        <v>VENCIDA</v>
      </c>
      <c r="X157" s="100" t="str">
        <f t="shared" si="74"/>
        <v>VENCIDO</v>
      </c>
      <c r="Y157" s="103" t="s">
        <v>1535</v>
      </c>
      <c r="Z157" s="103" t="str">
        <f t="shared" si="76"/>
        <v>H6APCSMF18</v>
      </c>
      <c r="AA157" s="103">
        <f t="shared" si="77"/>
        <v>1</v>
      </c>
      <c r="AB157" s="103" t="str">
        <f t="shared" si="78"/>
        <v>H6APCSMF18 - 1</v>
      </c>
      <c r="AC157" s="138">
        <f t="shared" si="79"/>
        <v>1</v>
      </c>
      <c r="AD157" s="138">
        <f t="shared" si="80"/>
        <v>1</v>
      </c>
      <c r="AE157" s="138" t="str">
        <f t="shared" si="81"/>
        <v>H6APCSMF18.</v>
      </c>
      <c r="AF157" s="138" t="str">
        <f t="shared" si="82"/>
        <v>H6APCSMF18</v>
      </c>
      <c r="AG157" s="104"/>
      <c r="AH157" s="105"/>
      <c r="AI157" s="106"/>
      <c r="AJ157" s="107"/>
    </row>
    <row r="158" spans="1:36" s="18" customFormat="1" ht="350.1" customHeight="1" x14ac:dyDescent="0.2">
      <c r="A158" s="73">
        <v>98</v>
      </c>
      <c r="B158" s="151">
        <v>157</v>
      </c>
      <c r="C158" s="73"/>
      <c r="D158" s="73" t="s">
        <v>1214</v>
      </c>
      <c r="E158" s="76" t="s">
        <v>1438</v>
      </c>
      <c r="F158" s="82" t="s">
        <v>1328</v>
      </c>
      <c r="G158" s="82" t="s">
        <v>1329</v>
      </c>
      <c r="H158" s="85" t="s">
        <v>1399</v>
      </c>
      <c r="I158" s="75" t="s">
        <v>1384</v>
      </c>
      <c r="J158" s="76" t="s">
        <v>1400</v>
      </c>
      <c r="K158" s="76">
        <v>1</v>
      </c>
      <c r="L158" s="77">
        <v>43467</v>
      </c>
      <c r="M158" s="77">
        <v>43524</v>
      </c>
      <c r="N158" s="78">
        <f t="shared" si="65"/>
        <v>8.1428571428571423</v>
      </c>
      <c r="O158" s="76" t="s">
        <v>805</v>
      </c>
      <c r="P158" s="76">
        <v>0</v>
      </c>
      <c r="Q158" s="76" t="s">
        <v>1910</v>
      </c>
      <c r="R158" s="79">
        <f t="shared" si="70"/>
        <v>0</v>
      </c>
      <c r="S158" s="89">
        <f t="shared" si="71"/>
        <v>0</v>
      </c>
      <c r="T158" s="89">
        <f t="shared" si="72"/>
        <v>0</v>
      </c>
      <c r="U158" s="89">
        <f t="shared" si="73"/>
        <v>8.1428571428571423</v>
      </c>
      <c r="V158" s="73"/>
      <c r="W158" s="100" t="str">
        <f t="shared" si="75"/>
        <v>VENCIDA</v>
      </c>
      <c r="X158" s="100" t="str">
        <f t="shared" si="74"/>
        <v>VENCIDO</v>
      </c>
      <c r="Y158" s="96" t="s">
        <v>1398</v>
      </c>
      <c r="Z158" s="103" t="str">
        <f t="shared" si="76"/>
        <v>H1ACSRT17</v>
      </c>
      <c r="AA158" s="103">
        <f t="shared" si="77"/>
        <v>1</v>
      </c>
      <c r="AB158" s="103" t="str">
        <f t="shared" si="78"/>
        <v>H1ACSRT17 - 1</v>
      </c>
      <c r="AC158" s="138">
        <f t="shared" si="79"/>
        <v>1</v>
      </c>
      <c r="AD158" s="138">
        <f t="shared" si="80"/>
        <v>1</v>
      </c>
      <c r="AE158" s="138" t="str">
        <f t="shared" si="81"/>
        <v>H1ACSRT17.</v>
      </c>
      <c r="AF158" s="138" t="str">
        <f t="shared" si="82"/>
        <v>H1ACSRT17</v>
      </c>
      <c r="AG158" s="62"/>
      <c r="AH158" s="63"/>
      <c r="AI158" s="64"/>
      <c r="AJ158" s="17"/>
    </row>
    <row r="159" spans="1:36" s="18" customFormat="1" ht="350.1" customHeight="1" x14ac:dyDescent="0.2">
      <c r="A159" s="73">
        <v>99</v>
      </c>
      <c r="B159" s="151">
        <v>158</v>
      </c>
      <c r="C159" s="73"/>
      <c r="D159" s="73" t="s">
        <v>1045</v>
      </c>
      <c r="E159" s="76" t="s">
        <v>1440</v>
      </c>
      <c r="F159" s="82" t="s">
        <v>1505</v>
      </c>
      <c r="G159" s="82" t="s">
        <v>1439</v>
      </c>
      <c r="H159" s="75" t="s">
        <v>1401</v>
      </c>
      <c r="I159" s="75" t="s">
        <v>1402</v>
      </c>
      <c r="J159" s="76" t="s">
        <v>1403</v>
      </c>
      <c r="K159" s="76">
        <v>1</v>
      </c>
      <c r="L159" s="77">
        <v>43467</v>
      </c>
      <c r="M159" s="77">
        <v>43524</v>
      </c>
      <c r="N159" s="78">
        <f t="shared" si="65"/>
        <v>8.1428571428571423</v>
      </c>
      <c r="O159" s="76" t="s">
        <v>805</v>
      </c>
      <c r="P159" s="76">
        <v>0</v>
      </c>
      <c r="Q159" s="76" t="s">
        <v>1910</v>
      </c>
      <c r="R159" s="79">
        <f t="shared" si="70"/>
        <v>0</v>
      </c>
      <c r="S159" s="89">
        <f t="shared" si="71"/>
        <v>0</v>
      </c>
      <c r="T159" s="89">
        <f t="shared" si="72"/>
        <v>0</v>
      </c>
      <c r="U159" s="89">
        <f t="shared" si="73"/>
        <v>8.1428571428571423</v>
      </c>
      <c r="V159" s="73"/>
      <c r="W159" s="100" t="str">
        <f t="shared" si="75"/>
        <v>VENCIDA</v>
      </c>
      <c r="X159" s="100" t="str">
        <f t="shared" si="74"/>
        <v>VENCIDO</v>
      </c>
      <c r="Y159" s="96" t="s">
        <v>1398</v>
      </c>
      <c r="Z159" s="103" t="str">
        <f t="shared" si="76"/>
        <v>H2ACSRT17</v>
      </c>
      <c r="AA159" s="103">
        <f t="shared" si="77"/>
        <v>1</v>
      </c>
      <c r="AB159" s="103" t="str">
        <f t="shared" si="78"/>
        <v>H2ACSRT17 - 1</v>
      </c>
      <c r="AC159" s="138">
        <f t="shared" si="79"/>
        <v>1</v>
      </c>
      <c r="AD159" s="138">
        <f t="shared" si="80"/>
        <v>1</v>
      </c>
      <c r="AE159" s="138" t="str">
        <f t="shared" si="81"/>
        <v>H2ACSRT17.</v>
      </c>
      <c r="AF159" s="138" t="str">
        <f t="shared" si="82"/>
        <v>H2ACSRT17</v>
      </c>
      <c r="AG159" s="62"/>
      <c r="AH159" s="63"/>
      <c r="AI159" s="64"/>
      <c r="AJ159" s="17"/>
    </row>
    <row r="160" spans="1:36" s="18" customFormat="1" ht="350.1" customHeight="1" x14ac:dyDescent="0.2">
      <c r="A160" s="73">
        <v>100</v>
      </c>
      <c r="B160" s="151">
        <v>159</v>
      </c>
      <c r="C160" s="73"/>
      <c r="D160" s="73" t="s">
        <v>1045</v>
      </c>
      <c r="E160" s="76" t="s">
        <v>1441</v>
      </c>
      <c r="F160" s="82" t="s">
        <v>1330</v>
      </c>
      <c r="G160" s="82" t="s">
        <v>1331</v>
      </c>
      <c r="H160" s="75" t="s">
        <v>1401</v>
      </c>
      <c r="I160" s="75" t="s">
        <v>1404</v>
      </c>
      <c r="J160" s="76" t="s">
        <v>1403</v>
      </c>
      <c r="K160" s="76">
        <v>1</v>
      </c>
      <c r="L160" s="77">
        <v>43467</v>
      </c>
      <c r="M160" s="77">
        <v>43524</v>
      </c>
      <c r="N160" s="78">
        <f t="shared" si="65"/>
        <v>8.1428571428571423</v>
      </c>
      <c r="O160" s="76" t="s">
        <v>805</v>
      </c>
      <c r="P160" s="76">
        <v>0</v>
      </c>
      <c r="Q160" s="76" t="s">
        <v>1910</v>
      </c>
      <c r="R160" s="79">
        <f t="shared" si="70"/>
        <v>0</v>
      </c>
      <c r="S160" s="89">
        <f t="shared" si="71"/>
        <v>0</v>
      </c>
      <c r="T160" s="89">
        <f t="shared" si="72"/>
        <v>0</v>
      </c>
      <c r="U160" s="89">
        <f t="shared" si="73"/>
        <v>8.1428571428571423</v>
      </c>
      <c r="V160" s="73"/>
      <c r="W160" s="100" t="str">
        <f t="shared" si="75"/>
        <v>VENCIDA</v>
      </c>
      <c r="X160" s="100" t="str">
        <f t="shared" si="74"/>
        <v>VENCIDO</v>
      </c>
      <c r="Y160" s="96" t="s">
        <v>1398</v>
      </c>
      <c r="Z160" s="103" t="str">
        <f t="shared" si="76"/>
        <v>H3ACSRT17</v>
      </c>
      <c r="AA160" s="103">
        <f t="shared" si="77"/>
        <v>1</v>
      </c>
      <c r="AB160" s="103" t="str">
        <f t="shared" si="78"/>
        <v>H3ACSRT17 - 1</v>
      </c>
      <c r="AC160" s="138">
        <f t="shared" si="79"/>
        <v>1</v>
      </c>
      <c r="AD160" s="138">
        <f t="shared" si="80"/>
        <v>1</v>
      </c>
      <c r="AE160" s="138" t="str">
        <f t="shared" si="81"/>
        <v>H3ACSRT17.</v>
      </c>
      <c r="AF160" s="138" t="str">
        <f t="shared" si="82"/>
        <v>H3ACSRT17</v>
      </c>
      <c r="AG160" s="62"/>
      <c r="AH160" s="63"/>
      <c r="AI160" s="64"/>
      <c r="AJ160" s="17"/>
    </row>
    <row r="161" spans="1:36" s="18" customFormat="1" ht="350.1" customHeight="1" x14ac:dyDescent="0.2">
      <c r="A161" s="73">
        <v>101</v>
      </c>
      <c r="B161" s="151">
        <v>160</v>
      </c>
      <c r="C161" s="73"/>
      <c r="D161" s="73" t="s">
        <v>1045</v>
      </c>
      <c r="E161" s="76" t="s">
        <v>1442</v>
      </c>
      <c r="F161" s="82" t="s">
        <v>1332</v>
      </c>
      <c r="G161" s="82" t="s">
        <v>1418</v>
      </c>
      <c r="H161" s="75" t="s">
        <v>1405</v>
      </c>
      <c r="I161" s="75" t="s">
        <v>1406</v>
      </c>
      <c r="J161" s="76" t="s">
        <v>1400</v>
      </c>
      <c r="K161" s="76">
        <v>1</v>
      </c>
      <c r="L161" s="77">
        <v>43467</v>
      </c>
      <c r="M161" s="77">
        <v>43524</v>
      </c>
      <c r="N161" s="78">
        <f t="shared" si="65"/>
        <v>8.1428571428571423</v>
      </c>
      <c r="O161" s="76" t="s">
        <v>805</v>
      </c>
      <c r="P161" s="76">
        <v>0</v>
      </c>
      <c r="Q161" s="76" t="s">
        <v>1910</v>
      </c>
      <c r="R161" s="79">
        <f t="shared" si="70"/>
        <v>0</v>
      </c>
      <c r="S161" s="89">
        <f t="shared" si="71"/>
        <v>0</v>
      </c>
      <c r="T161" s="89">
        <f t="shared" si="72"/>
        <v>0</v>
      </c>
      <c r="U161" s="89">
        <f t="shared" si="73"/>
        <v>8.1428571428571423</v>
      </c>
      <c r="V161" s="73"/>
      <c r="W161" s="100" t="str">
        <f t="shared" si="75"/>
        <v>VENCIDA</v>
      </c>
      <c r="X161" s="100" t="str">
        <f t="shared" si="74"/>
        <v>VENCIDO</v>
      </c>
      <c r="Y161" s="96" t="s">
        <v>1398</v>
      </c>
      <c r="Z161" s="103" t="str">
        <f t="shared" si="76"/>
        <v>H4ACSRT17</v>
      </c>
      <c r="AA161" s="103">
        <f t="shared" si="77"/>
        <v>1</v>
      </c>
      <c r="AB161" s="103" t="str">
        <f t="shared" si="78"/>
        <v>H4ACSRT17 - 1</v>
      </c>
      <c r="AC161" s="138">
        <f t="shared" si="79"/>
        <v>1</v>
      </c>
      <c r="AD161" s="138">
        <f t="shared" si="80"/>
        <v>1</v>
      </c>
      <c r="AE161" s="138" t="str">
        <f t="shared" si="81"/>
        <v>H4ACSRT17.</v>
      </c>
      <c r="AF161" s="138" t="str">
        <f t="shared" si="82"/>
        <v>H4ACSRT17</v>
      </c>
      <c r="AG161" s="62"/>
      <c r="AH161" s="63"/>
      <c r="AI161" s="64"/>
      <c r="AJ161" s="17"/>
    </row>
    <row r="162" spans="1:36" s="18" customFormat="1" ht="350.1" customHeight="1" x14ac:dyDescent="0.2">
      <c r="A162" s="73">
        <v>102</v>
      </c>
      <c r="B162" s="151">
        <v>161</v>
      </c>
      <c r="C162" s="73"/>
      <c r="D162" s="73" t="s">
        <v>1046</v>
      </c>
      <c r="E162" s="76" t="s">
        <v>1444</v>
      </c>
      <c r="F162" s="82" t="s">
        <v>1443</v>
      </c>
      <c r="G162" s="82" t="s">
        <v>1333</v>
      </c>
      <c r="H162" s="85" t="s">
        <v>1424</v>
      </c>
      <c r="I162" s="85" t="s">
        <v>1430</v>
      </c>
      <c r="J162" s="76" t="s">
        <v>1431</v>
      </c>
      <c r="K162" s="76">
        <v>1</v>
      </c>
      <c r="L162" s="77">
        <v>43467</v>
      </c>
      <c r="M162" s="77">
        <v>43524</v>
      </c>
      <c r="N162" s="78">
        <f t="shared" ref="N162:N188" si="83">(+M162-L162)/7</f>
        <v>8.1428571428571423</v>
      </c>
      <c r="O162" s="76" t="s">
        <v>805</v>
      </c>
      <c r="P162" s="76">
        <v>0</v>
      </c>
      <c r="Q162" s="76" t="s">
        <v>1910</v>
      </c>
      <c r="R162" s="79">
        <f t="shared" si="70"/>
        <v>0</v>
      </c>
      <c r="S162" s="89">
        <f t="shared" si="71"/>
        <v>0</v>
      </c>
      <c r="T162" s="89">
        <f t="shared" si="72"/>
        <v>0</v>
      </c>
      <c r="U162" s="89">
        <f t="shared" si="73"/>
        <v>8.1428571428571423</v>
      </c>
      <c r="V162" s="73"/>
      <c r="W162" s="100" t="str">
        <f t="shared" si="75"/>
        <v>VENCIDA</v>
      </c>
      <c r="X162" s="100" t="str">
        <f t="shared" si="74"/>
        <v>VENCIDO</v>
      </c>
      <c r="Y162" s="96" t="s">
        <v>1398</v>
      </c>
      <c r="Z162" s="103" t="str">
        <f t="shared" si="76"/>
        <v>H5ACSRT17</v>
      </c>
      <c r="AA162" s="103">
        <f t="shared" si="77"/>
        <v>1</v>
      </c>
      <c r="AB162" s="103" t="str">
        <f t="shared" si="78"/>
        <v>H5ACSRT17 - 1</v>
      </c>
      <c r="AC162" s="138">
        <f t="shared" si="79"/>
        <v>1</v>
      </c>
      <c r="AD162" s="138">
        <f t="shared" si="80"/>
        <v>1</v>
      </c>
      <c r="AE162" s="138" t="str">
        <f t="shared" si="81"/>
        <v>H5ACSRT17.</v>
      </c>
      <c r="AF162" s="138" t="str">
        <f t="shared" si="82"/>
        <v>H5ACSRT17</v>
      </c>
      <c r="AG162" s="62"/>
      <c r="AH162" s="63"/>
      <c r="AI162" s="64"/>
      <c r="AJ162" s="17"/>
    </row>
    <row r="163" spans="1:36" s="18" customFormat="1" ht="350.1" customHeight="1" x14ac:dyDescent="0.2">
      <c r="A163" s="73">
        <v>103</v>
      </c>
      <c r="B163" s="151">
        <v>162</v>
      </c>
      <c r="C163" s="73"/>
      <c r="D163" s="73" t="s">
        <v>1045</v>
      </c>
      <c r="E163" s="76" t="s">
        <v>1446</v>
      </c>
      <c r="F163" s="82" t="s">
        <v>1445</v>
      </c>
      <c r="G163" s="82" t="s">
        <v>1334</v>
      </c>
      <c r="H163" s="85" t="s">
        <v>1399</v>
      </c>
      <c r="I163" s="85" t="s">
        <v>1407</v>
      </c>
      <c r="J163" s="76" t="s">
        <v>1400</v>
      </c>
      <c r="K163" s="76">
        <v>1</v>
      </c>
      <c r="L163" s="77">
        <v>43467</v>
      </c>
      <c r="M163" s="77">
        <v>43524</v>
      </c>
      <c r="N163" s="78">
        <f t="shared" si="83"/>
        <v>8.1428571428571423</v>
      </c>
      <c r="O163" s="76" t="s">
        <v>805</v>
      </c>
      <c r="P163" s="76">
        <v>0</v>
      </c>
      <c r="Q163" s="76" t="s">
        <v>1910</v>
      </c>
      <c r="R163" s="79">
        <f t="shared" si="70"/>
        <v>0</v>
      </c>
      <c r="S163" s="89">
        <f t="shared" si="71"/>
        <v>0</v>
      </c>
      <c r="T163" s="89">
        <f t="shared" si="72"/>
        <v>0</v>
      </c>
      <c r="U163" s="89">
        <f t="shared" si="73"/>
        <v>8.1428571428571423</v>
      </c>
      <c r="V163" s="73"/>
      <c r="W163" s="100" t="str">
        <f t="shared" si="75"/>
        <v>VENCIDA</v>
      </c>
      <c r="X163" s="100" t="str">
        <f t="shared" si="74"/>
        <v>VENCIDO</v>
      </c>
      <c r="Y163" s="96" t="s">
        <v>1398</v>
      </c>
      <c r="Z163" s="103" t="str">
        <f t="shared" si="76"/>
        <v>H6ACSRT17</v>
      </c>
      <c r="AA163" s="103">
        <f t="shared" si="77"/>
        <v>1</v>
      </c>
      <c r="AB163" s="103" t="str">
        <f t="shared" si="78"/>
        <v>H6ACSRT17 - 1</v>
      </c>
      <c r="AC163" s="138">
        <f t="shared" si="79"/>
        <v>1</v>
      </c>
      <c r="AD163" s="138">
        <f t="shared" si="80"/>
        <v>1</v>
      </c>
      <c r="AE163" s="138" t="str">
        <f t="shared" si="81"/>
        <v>H6ACSRT17.</v>
      </c>
      <c r="AF163" s="138" t="str">
        <f t="shared" si="82"/>
        <v>H6ACSRT17</v>
      </c>
      <c r="AG163" s="62"/>
      <c r="AH163" s="63"/>
      <c r="AI163" s="64"/>
      <c r="AJ163" s="17"/>
    </row>
    <row r="164" spans="1:36" s="18" customFormat="1" ht="350.1" customHeight="1" x14ac:dyDescent="0.2">
      <c r="A164" s="73">
        <v>104</v>
      </c>
      <c r="B164" s="151">
        <v>163</v>
      </c>
      <c r="C164" s="73"/>
      <c r="D164" s="73" t="s">
        <v>1045</v>
      </c>
      <c r="E164" s="76" t="s">
        <v>1447</v>
      </c>
      <c r="F164" s="82" t="s">
        <v>1335</v>
      </c>
      <c r="G164" s="82" t="s">
        <v>1336</v>
      </c>
      <c r="H164" s="85" t="s">
        <v>1423</v>
      </c>
      <c r="I164" s="85" t="s">
        <v>1432</v>
      </c>
      <c r="J164" s="76" t="s">
        <v>1403</v>
      </c>
      <c r="K164" s="76">
        <v>2</v>
      </c>
      <c r="L164" s="77">
        <v>43467</v>
      </c>
      <c r="M164" s="77">
        <v>43524</v>
      </c>
      <c r="N164" s="78">
        <f t="shared" si="83"/>
        <v>8.1428571428571423</v>
      </c>
      <c r="O164" s="76" t="s">
        <v>805</v>
      </c>
      <c r="P164" s="76">
        <v>0</v>
      </c>
      <c r="Q164" s="76" t="s">
        <v>1910</v>
      </c>
      <c r="R164" s="79">
        <f t="shared" si="70"/>
        <v>0</v>
      </c>
      <c r="S164" s="89">
        <f t="shared" si="71"/>
        <v>0</v>
      </c>
      <c r="T164" s="89">
        <f t="shared" si="72"/>
        <v>0</v>
      </c>
      <c r="U164" s="89">
        <f t="shared" si="73"/>
        <v>8.1428571428571423</v>
      </c>
      <c r="V164" s="73"/>
      <c r="W164" s="100" t="str">
        <f t="shared" si="75"/>
        <v>VENCIDA</v>
      </c>
      <c r="X164" s="100" t="str">
        <f t="shared" si="74"/>
        <v>VENCIDO</v>
      </c>
      <c r="Y164" s="96" t="s">
        <v>1398</v>
      </c>
      <c r="Z164" s="103" t="str">
        <f t="shared" si="76"/>
        <v>H7ACSRT17</v>
      </c>
      <c r="AA164" s="103">
        <f t="shared" si="77"/>
        <v>1</v>
      </c>
      <c r="AB164" s="103" t="str">
        <f t="shared" si="78"/>
        <v>H7ACSRT17 - 1</v>
      </c>
      <c r="AC164" s="138">
        <f t="shared" si="79"/>
        <v>1</v>
      </c>
      <c r="AD164" s="138">
        <f t="shared" si="80"/>
        <v>1</v>
      </c>
      <c r="AE164" s="138" t="str">
        <f t="shared" si="81"/>
        <v>H7ACSRT17.</v>
      </c>
      <c r="AF164" s="138" t="str">
        <f t="shared" si="82"/>
        <v>H7ACSRT17</v>
      </c>
      <c r="AG164" s="62"/>
      <c r="AH164" s="63"/>
      <c r="AI164" s="64"/>
      <c r="AJ164" s="17"/>
    </row>
    <row r="165" spans="1:36" s="18" customFormat="1" ht="350.1" customHeight="1" x14ac:dyDescent="0.2">
      <c r="A165" s="73">
        <v>105</v>
      </c>
      <c r="B165" s="151">
        <v>164</v>
      </c>
      <c r="C165" s="73"/>
      <c r="D165" s="73" t="s">
        <v>1045</v>
      </c>
      <c r="E165" s="76" t="s">
        <v>1450</v>
      </c>
      <c r="F165" s="82" t="s">
        <v>1449</v>
      </c>
      <c r="G165" s="82" t="s">
        <v>1337</v>
      </c>
      <c r="H165" s="75" t="s">
        <v>1401</v>
      </c>
      <c r="I165" s="75" t="s">
        <v>1404</v>
      </c>
      <c r="J165" s="76" t="s">
        <v>1403</v>
      </c>
      <c r="K165" s="76">
        <v>1</v>
      </c>
      <c r="L165" s="77">
        <v>43467</v>
      </c>
      <c r="M165" s="77">
        <v>43524</v>
      </c>
      <c r="N165" s="78">
        <f t="shared" si="83"/>
        <v>8.1428571428571423</v>
      </c>
      <c r="O165" s="76" t="s">
        <v>805</v>
      </c>
      <c r="P165" s="76">
        <v>0</v>
      </c>
      <c r="Q165" s="76" t="s">
        <v>1910</v>
      </c>
      <c r="R165" s="79">
        <f t="shared" si="70"/>
        <v>0</v>
      </c>
      <c r="S165" s="89">
        <f t="shared" si="71"/>
        <v>0</v>
      </c>
      <c r="T165" s="89">
        <f t="shared" si="72"/>
        <v>0</v>
      </c>
      <c r="U165" s="89">
        <f t="shared" si="73"/>
        <v>8.1428571428571423</v>
      </c>
      <c r="V165" s="73"/>
      <c r="W165" s="100" t="str">
        <f t="shared" si="75"/>
        <v>VENCIDA</v>
      </c>
      <c r="X165" s="100" t="str">
        <f t="shared" si="74"/>
        <v>VENCIDO</v>
      </c>
      <c r="Y165" s="96" t="s">
        <v>1398</v>
      </c>
      <c r="Z165" s="103" t="str">
        <f t="shared" si="76"/>
        <v>H8ACSRT17</v>
      </c>
      <c r="AA165" s="103">
        <f t="shared" si="77"/>
        <v>1</v>
      </c>
      <c r="AB165" s="103" t="str">
        <f t="shared" si="78"/>
        <v>H8ACSRT17 - 1</v>
      </c>
      <c r="AC165" s="138">
        <f t="shared" si="79"/>
        <v>1</v>
      </c>
      <c r="AD165" s="138">
        <f t="shared" si="80"/>
        <v>1</v>
      </c>
      <c r="AE165" s="138" t="str">
        <f t="shared" si="81"/>
        <v>H8ACSRT17.</v>
      </c>
      <c r="AF165" s="138" t="str">
        <f t="shared" si="82"/>
        <v>H8ACSRT17</v>
      </c>
      <c r="AG165" s="62"/>
      <c r="AH165" s="63"/>
      <c r="AI165" s="64"/>
      <c r="AJ165" s="17"/>
    </row>
    <row r="166" spans="1:36" s="18" customFormat="1" ht="350.1" customHeight="1" x14ac:dyDescent="0.2">
      <c r="A166" s="73">
        <v>106</v>
      </c>
      <c r="B166" s="151">
        <v>165</v>
      </c>
      <c r="C166" s="73"/>
      <c r="D166" s="73" t="s">
        <v>1045</v>
      </c>
      <c r="E166" s="76" t="s">
        <v>1451</v>
      </c>
      <c r="F166" s="80" t="s">
        <v>1448</v>
      </c>
      <c r="G166" s="80" t="s">
        <v>1338</v>
      </c>
      <c r="H166" s="75" t="s">
        <v>1380</v>
      </c>
      <c r="I166" s="75" t="s">
        <v>1385</v>
      </c>
      <c r="J166" s="76" t="s">
        <v>1400</v>
      </c>
      <c r="K166" s="76">
        <v>1</v>
      </c>
      <c r="L166" s="77">
        <v>43467</v>
      </c>
      <c r="M166" s="77">
        <v>43524</v>
      </c>
      <c r="N166" s="78">
        <f t="shared" si="83"/>
        <v>8.1428571428571423</v>
      </c>
      <c r="O166" s="76" t="s">
        <v>805</v>
      </c>
      <c r="P166" s="76">
        <v>0</v>
      </c>
      <c r="Q166" s="76" t="s">
        <v>1910</v>
      </c>
      <c r="R166" s="79">
        <f t="shared" si="70"/>
        <v>0</v>
      </c>
      <c r="S166" s="89">
        <f t="shared" si="71"/>
        <v>0</v>
      </c>
      <c r="T166" s="89">
        <f t="shared" si="72"/>
        <v>0</v>
      </c>
      <c r="U166" s="89">
        <f t="shared" si="73"/>
        <v>8.1428571428571423</v>
      </c>
      <c r="V166" s="73"/>
      <c r="W166" s="100" t="str">
        <f t="shared" si="75"/>
        <v>VENCIDA</v>
      </c>
      <c r="X166" s="100" t="str">
        <f t="shared" si="74"/>
        <v>VENCIDO</v>
      </c>
      <c r="Y166" s="96" t="s">
        <v>1398</v>
      </c>
      <c r="Z166" s="103" t="str">
        <f t="shared" si="76"/>
        <v>H9ACSRT17</v>
      </c>
      <c r="AA166" s="103">
        <f t="shared" si="77"/>
        <v>1</v>
      </c>
      <c r="AB166" s="103" t="str">
        <f t="shared" si="78"/>
        <v>H9ACSRT17 - 1</v>
      </c>
      <c r="AC166" s="138">
        <f t="shared" si="79"/>
        <v>1</v>
      </c>
      <c r="AD166" s="138">
        <f t="shared" si="80"/>
        <v>1</v>
      </c>
      <c r="AE166" s="138" t="str">
        <f t="shared" si="81"/>
        <v>H9ACSRT17.</v>
      </c>
      <c r="AF166" s="138" t="str">
        <f t="shared" si="82"/>
        <v>H9ACSRT17</v>
      </c>
      <c r="AG166" s="62"/>
      <c r="AH166" s="63"/>
      <c r="AI166" s="64"/>
      <c r="AJ166" s="17"/>
    </row>
    <row r="167" spans="1:36" s="18" customFormat="1" ht="350.1" customHeight="1" x14ac:dyDescent="0.2">
      <c r="A167" s="73">
        <v>107</v>
      </c>
      <c r="B167" s="151">
        <v>166</v>
      </c>
      <c r="C167" s="73"/>
      <c r="D167" s="73" t="s">
        <v>1045</v>
      </c>
      <c r="E167" s="76" t="s">
        <v>1441</v>
      </c>
      <c r="F167" s="80" t="s">
        <v>1339</v>
      </c>
      <c r="G167" s="80" t="s">
        <v>1340</v>
      </c>
      <c r="H167" s="75" t="s">
        <v>1408</v>
      </c>
      <c r="I167" s="75" t="s">
        <v>1386</v>
      </c>
      <c r="J167" s="76" t="s">
        <v>1409</v>
      </c>
      <c r="K167" s="76">
        <v>1</v>
      </c>
      <c r="L167" s="77">
        <v>43467</v>
      </c>
      <c r="M167" s="77">
        <v>43524</v>
      </c>
      <c r="N167" s="78">
        <f t="shared" si="83"/>
        <v>8.1428571428571423</v>
      </c>
      <c r="O167" s="76" t="s">
        <v>805</v>
      </c>
      <c r="P167" s="76">
        <v>0</v>
      </c>
      <c r="Q167" s="76" t="s">
        <v>1910</v>
      </c>
      <c r="R167" s="79">
        <f t="shared" si="70"/>
        <v>0</v>
      </c>
      <c r="S167" s="89">
        <f t="shared" si="71"/>
        <v>0</v>
      </c>
      <c r="T167" s="89">
        <f t="shared" si="72"/>
        <v>0</v>
      </c>
      <c r="U167" s="89">
        <f t="shared" si="73"/>
        <v>8.1428571428571423</v>
      </c>
      <c r="V167" s="73"/>
      <c r="W167" s="100" t="str">
        <f t="shared" si="75"/>
        <v>VENCIDA</v>
      </c>
      <c r="X167" s="100" t="str">
        <f t="shared" si="74"/>
        <v>VENCIDO</v>
      </c>
      <c r="Y167" s="96" t="s">
        <v>1398</v>
      </c>
      <c r="Z167" s="103" t="str">
        <f t="shared" si="76"/>
        <v>H10ACSRT17</v>
      </c>
      <c r="AA167" s="103">
        <f t="shared" si="77"/>
        <v>1</v>
      </c>
      <c r="AB167" s="103" t="str">
        <f t="shared" si="78"/>
        <v>H10ACSRT17 - 1</v>
      </c>
      <c r="AC167" s="138">
        <f t="shared" si="79"/>
        <v>1</v>
      </c>
      <c r="AD167" s="138">
        <f t="shared" si="80"/>
        <v>1</v>
      </c>
      <c r="AE167" s="138" t="str">
        <f t="shared" si="81"/>
        <v>H10ACSRT17.</v>
      </c>
      <c r="AF167" s="138" t="str">
        <f t="shared" si="82"/>
        <v>H10ACSRT17</v>
      </c>
      <c r="AG167" s="62"/>
      <c r="AH167" s="63"/>
      <c r="AI167" s="64"/>
      <c r="AJ167" s="17"/>
    </row>
    <row r="168" spans="1:36" s="18" customFormat="1" ht="350.1" customHeight="1" x14ac:dyDescent="0.2">
      <c r="A168" s="73">
        <v>108</v>
      </c>
      <c r="B168" s="151">
        <v>167</v>
      </c>
      <c r="C168" s="73"/>
      <c r="D168" s="73" t="s">
        <v>1046</v>
      </c>
      <c r="E168" s="76" t="s">
        <v>1452</v>
      </c>
      <c r="F168" s="80" t="s">
        <v>1341</v>
      </c>
      <c r="G168" s="80" t="s">
        <v>1342</v>
      </c>
      <c r="H168" s="75" t="s">
        <v>1425</v>
      </c>
      <c r="I168" s="75" t="s">
        <v>1433</v>
      </c>
      <c r="J168" s="76" t="s">
        <v>1392</v>
      </c>
      <c r="K168" s="76">
        <v>2</v>
      </c>
      <c r="L168" s="77">
        <v>43467</v>
      </c>
      <c r="M168" s="77">
        <v>43524</v>
      </c>
      <c r="N168" s="78">
        <f t="shared" si="83"/>
        <v>8.1428571428571423</v>
      </c>
      <c r="O168" s="76" t="s">
        <v>805</v>
      </c>
      <c r="P168" s="76">
        <v>0</v>
      </c>
      <c r="Q168" s="76" t="s">
        <v>1910</v>
      </c>
      <c r="R168" s="79">
        <f t="shared" si="70"/>
        <v>0</v>
      </c>
      <c r="S168" s="89">
        <f t="shared" si="71"/>
        <v>0</v>
      </c>
      <c r="T168" s="89">
        <f t="shared" si="72"/>
        <v>0</v>
      </c>
      <c r="U168" s="89">
        <f t="shared" si="73"/>
        <v>8.1428571428571423</v>
      </c>
      <c r="V168" s="73"/>
      <c r="W168" s="100" t="str">
        <f t="shared" si="75"/>
        <v>VENCIDA</v>
      </c>
      <c r="X168" s="100" t="str">
        <f t="shared" si="74"/>
        <v>VENCIDO</v>
      </c>
      <c r="Y168" s="96" t="s">
        <v>1398</v>
      </c>
      <c r="Z168" s="103" t="str">
        <f t="shared" si="76"/>
        <v>H11ACSRT17</v>
      </c>
      <c r="AA168" s="103">
        <f t="shared" si="77"/>
        <v>1</v>
      </c>
      <c r="AB168" s="103" t="str">
        <f t="shared" si="78"/>
        <v>H11ACSRT17 - 1</v>
      </c>
      <c r="AC168" s="138">
        <f t="shared" si="79"/>
        <v>1</v>
      </c>
      <c r="AD168" s="138">
        <f t="shared" si="80"/>
        <v>1</v>
      </c>
      <c r="AE168" s="138" t="str">
        <f t="shared" si="81"/>
        <v>H11ACSRT17.</v>
      </c>
      <c r="AF168" s="138" t="str">
        <f t="shared" si="82"/>
        <v>H11ACSRT17</v>
      </c>
      <c r="AG168" s="62"/>
      <c r="AH168" s="63"/>
      <c r="AI168" s="64"/>
      <c r="AJ168" s="17"/>
    </row>
    <row r="169" spans="1:36" s="18" customFormat="1" ht="350.1" customHeight="1" x14ac:dyDescent="0.2">
      <c r="A169" s="73">
        <v>109</v>
      </c>
      <c r="B169" s="151">
        <v>168</v>
      </c>
      <c r="C169" s="73"/>
      <c r="D169" s="73" t="s">
        <v>1045</v>
      </c>
      <c r="E169" s="76" t="s">
        <v>1453</v>
      </c>
      <c r="F169" s="80" t="s">
        <v>1343</v>
      </c>
      <c r="G169" s="80" t="s">
        <v>1344</v>
      </c>
      <c r="H169" s="75" t="s">
        <v>1426</v>
      </c>
      <c r="I169" s="75" t="s">
        <v>1433</v>
      </c>
      <c r="J169" s="76" t="s">
        <v>1392</v>
      </c>
      <c r="K169" s="76">
        <v>2</v>
      </c>
      <c r="L169" s="77">
        <v>43467</v>
      </c>
      <c r="M169" s="77">
        <v>43524</v>
      </c>
      <c r="N169" s="78">
        <f t="shared" si="83"/>
        <v>8.1428571428571423</v>
      </c>
      <c r="O169" s="76" t="s">
        <v>805</v>
      </c>
      <c r="P169" s="76">
        <v>0</v>
      </c>
      <c r="Q169" s="76" t="s">
        <v>1910</v>
      </c>
      <c r="R169" s="79">
        <f t="shared" si="70"/>
        <v>0</v>
      </c>
      <c r="S169" s="89">
        <f t="shared" si="71"/>
        <v>0</v>
      </c>
      <c r="T169" s="89">
        <f t="shared" si="72"/>
        <v>0</v>
      </c>
      <c r="U169" s="89">
        <f t="shared" si="73"/>
        <v>8.1428571428571423</v>
      </c>
      <c r="V169" s="73"/>
      <c r="W169" s="100" t="str">
        <f t="shared" si="75"/>
        <v>VENCIDA</v>
      </c>
      <c r="X169" s="100" t="str">
        <f t="shared" si="74"/>
        <v>VENCIDO</v>
      </c>
      <c r="Y169" s="96" t="s">
        <v>1398</v>
      </c>
      <c r="Z169" s="103" t="str">
        <f t="shared" si="76"/>
        <v>H12ACSRT17</v>
      </c>
      <c r="AA169" s="103">
        <f t="shared" si="77"/>
        <v>1</v>
      </c>
      <c r="AB169" s="103" t="str">
        <f t="shared" si="78"/>
        <v>H12ACSRT17 - 1</v>
      </c>
      <c r="AC169" s="138">
        <f t="shared" si="79"/>
        <v>1</v>
      </c>
      <c r="AD169" s="138">
        <f t="shared" si="80"/>
        <v>1</v>
      </c>
      <c r="AE169" s="138" t="str">
        <f t="shared" si="81"/>
        <v>H12ACSRT17.</v>
      </c>
      <c r="AF169" s="138" t="str">
        <f t="shared" si="82"/>
        <v>H12ACSRT17</v>
      </c>
      <c r="AG169" s="62"/>
      <c r="AH169" s="63"/>
      <c r="AI169" s="64"/>
      <c r="AJ169" s="17"/>
    </row>
    <row r="170" spans="1:36" s="18" customFormat="1" ht="350.1" customHeight="1" x14ac:dyDescent="0.2">
      <c r="A170" s="73">
        <v>110</v>
      </c>
      <c r="B170" s="151">
        <v>169</v>
      </c>
      <c r="C170" s="73"/>
      <c r="D170" s="73" t="s">
        <v>1046</v>
      </c>
      <c r="E170" s="76" t="s">
        <v>1453</v>
      </c>
      <c r="F170" s="80" t="s">
        <v>1345</v>
      </c>
      <c r="G170" s="80" t="s">
        <v>1346</v>
      </c>
      <c r="H170" s="75" t="s">
        <v>1410</v>
      </c>
      <c r="I170" s="75" t="s">
        <v>1387</v>
      </c>
      <c r="J170" s="76" t="s">
        <v>1392</v>
      </c>
      <c r="K170" s="76">
        <v>1</v>
      </c>
      <c r="L170" s="77">
        <v>43467</v>
      </c>
      <c r="M170" s="77">
        <v>43524</v>
      </c>
      <c r="N170" s="78">
        <f t="shared" si="83"/>
        <v>8.1428571428571423</v>
      </c>
      <c r="O170" s="76" t="s">
        <v>805</v>
      </c>
      <c r="P170" s="76">
        <v>0</v>
      </c>
      <c r="Q170" s="76" t="s">
        <v>1910</v>
      </c>
      <c r="R170" s="79">
        <f t="shared" si="70"/>
        <v>0</v>
      </c>
      <c r="S170" s="89">
        <f t="shared" si="71"/>
        <v>0</v>
      </c>
      <c r="T170" s="89">
        <f t="shared" si="72"/>
        <v>0</v>
      </c>
      <c r="U170" s="89">
        <f t="shared" si="73"/>
        <v>8.1428571428571423</v>
      </c>
      <c r="V170" s="73"/>
      <c r="W170" s="100" t="str">
        <f t="shared" si="75"/>
        <v>VENCIDA</v>
      </c>
      <c r="X170" s="100" t="str">
        <f t="shared" si="74"/>
        <v>VENCIDO</v>
      </c>
      <c r="Y170" s="96" t="s">
        <v>1398</v>
      </c>
      <c r="Z170" s="103" t="str">
        <f t="shared" si="76"/>
        <v>H13ACSRT17</v>
      </c>
      <c r="AA170" s="103">
        <f t="shared" si="77"/>
        <v>1</v>
      </c>
      <c r="AB170" s="103" t="str">
        <f t="shared" si="78"/>
        <v>H13ACSRT17 - 1</v>
      </c>
      <c r="AC170" s="138">
        <f t="shared" si="79"/>
        <v>1</v>
      </c>
      <c r="AD170" s="138">
        <f t="shared" si="80"/>
        <v>1</v>
      </c>
      <c r="AE170" s="138" t="str">
        <f t="shared" si="81"/>
        <v>H13ACSRT17.</v>
      </c>
      <c r="AF170" s="138" t="str">
        <f t="shared" si="82"/>
        <v>H13ACSRT17</v>
      </c>
      <c r="AG170" s="62"/>
      <c r="AH170" s="63"/>
      <c r="AI170" s="64"/>
      <c r="AJ170" s="17"/>
    </row>
    <row r="171" spans="1:36" s="18" customFormat="1" ht="350.1" customHeight="1" x14ac:dyDescent="0.2">
      <c r="A171" s="73">
        <v>111</v>
      </c>
      <c r="B171" s="151">
        <v>170</v>
      </c>
      <c r="C171" s="73"/>
      <c r="D171" s="73" t="s">
        <v>1045</v>
      </c>
      <c r="E171" s="76" t="s">
        <v>1454</v>
      </c>
      <c r="F171" s="82" t="s">
        <v>1347</v>
      </c>
      <c r="G171" s="82" t="s">
        <v>1464</v>
      </c>
      <c r="H171" s="85" t="s">
        <v>1411</v>
      </c>
      <c r="I171" s="85" t="s">
        <v>1402</v>
      </c>
      <c r="J171" s="76" t="s">
        <v>1403</v>
      </c>
      <c r="K171" s="76">
        <v>1</v>
      </c>
      <c r="L171" s="77">
        <v>43467</v>
      </c>
      <c r="M171" s="77">
        <v>43524</v>
      </c>
      <c r="N171" s="78">
        <f t="shared" si="83"/>
        <v>8.1428571428571423</v>
      </c>
      <c r="O171" s="76" t="s">
        <v>805</v>
      </c>
      <c r="P171" s="76">
        <v>0</v>
      </c>
      <c r="Q171" s="76" t="s">
        <v>1910</v>
      </c>
      <c r="R171" s="79">
        <f t="shared" si="70"/>
        <v>0</v>
      </c>
      <c r="S171" s="89">
        <f t="shared" si="71"/>
        <v>0</v>
      </c>
      <c r="T171" s="89">
        <f t="shared" si="72"/>
        <v>0</v>
      </c>
      <c r="U171" s="89">
        <f t="shared" si="73"/>
        <v>8.1428571428571423</v>
      </c>
      <c r="V171" s="73"/>
      <c r="W171" s="100" t="str">
        <f t="shared" si="75"/>
        <v>VENCIDA</v>
      </c>
      <c r="X171" s="100" t="str">
        <f t="shared" si="74"/>
        <v>VENCIDO</v>
      </c>
      <c r="Y171" s="96" t="s">
        <v>1398</v>
      </c>
      <c r="Z171" s="103" t="str">
        <f t="shared" si="76"/>
        <v>H14ACSRT17</v>
      </c>
      <c r="AA171" s="103">
        <f t="shared" si="77"/>
        <v>1</v>
      </c>
      <c r="AB171" s="103" t="str">
        <f t="shared" si="78"/>
        <v>H14ACSRT17 - 1</v>
      </c>
      <c r="AC171" s="138">
        <f t="shared" si="79"/>
        <v>1</v>
      </c>
      <c r="AD171" s="138">
        <f t="shared" si="80"/>
        <v>1</v>
      </c>
      <c r="AE171" s="138" t="str">
        <f t="shared" si="81"/>
        <v>H14ACSRT17.</v>
      </c>
      <c r="AF171" s="138" t="str">
        <f t="shared" si="82"/>
        <v>H14ACSRT17</v>
      </c>
      <c r="AG171" s="62"/>
      <c r="AH171" s="63"/>
      <c r="AI171" s="64"/>
      <c r="AJ171" s="17"/>
    </row>
    <row r="172" spans="1:36" s="18" customFormat="1" ht="350.1" customHeight="1" x14ac:dyDescent="0.2">
      <c r="A172" s="73">
        <v>112</v>
      </c>
      <c r="B172" s="151">
        <v>171</v>
      </c>
      <c r="C172" s="73"/>
      <c r="D172" s="73" t="s">
        <v>1046</v>
      </c>
      <c r="E172" s="76" t="s">
        <v>1441</v>
      </c>
      <c r="F172" s="82" t="s">
        <v>1348</v>
      </c>
      <c r="G172" s="80" t="s">
        <v>1349</v>
      </c>
      <c r="H172" s="75" t="s">
        <v>1411</v>
      </c>
      <c r="I172" s="75" t="s">
        <v>1402</v>
      </c>
      <c r="J172" s="76" t="s">
        <v>1403</v>
      </c>
      <c r="K172" s="76">
        <v>1</v>
      </c>
      <c r="L172" s="77">
        <v>43467</v>
      </c>
      <c r="M172" s="77">
        <v>43524</v>
      </c>
      <c r="N172" s="78">
        <f t="shared" si="83"/>
        <v>8.1428571428571423</v>
      </c>
      <c r="O172" s="76" t="s">
        <v>805</v>
      </c>
      <c r="P172" s="76">
        <v>0</v>
      </c>
      <c r="Q172" s="76" t="s">
        <v>1910</v>
      </c>
      <c r="R172" s="79">
        <f t="shared" si="70"/>
        <v>0</v>
      </c>
      <c r="S172" s="89">
        <f t="shared" si="71"/>
        <v>0</v>
      </c>
      <c r="T172" s="89">
        <f t="shared" si="72"/>
        <v>0</v>
      </c>
      <c r="U172" s="89">
        <f t="shared" si="73"/>
        <v>8.1428571428571423</v>
      </c>
      <c r="V172" s="73"/>
      <c r="W172" s="100" t="str">
        <f t="shared" si="75"/>
        <v>VENCIDA</v>
      </c>
      <c r="X172" s="100" t="str">
        <f t="shared" si="74"/>
        <v>VENCIDO</v>
      </c>
      <c r="Y172" s="96" t="s">
        <v>1398</v>
      </c>
      <c r="Z172" s="103" t="str">
        <f t="shared" si="76"/>
        <v>H15ACSRT17</v>
      </c>
      <c r="AA172" s="103">
        <f t="shared" si="77"/>
        <v>1</v>
      </c>
      <c r="AB172" s="103" t="str">
        <f t="shared" si="78"/>
        <v>H15ACSRT17 - 1</v>
      </c>
      <c r="AC172" s="138">
        <f t="shared" si="79"/>
        <v>1</v>
      </c>
      <c r="AD172" s="138">
        <f t="shared" si="80"/>
        <v>1</v>
      </c>
      <c r="AE172" s="138" t="str">
        <f t="shared" si="81"/>
        <v>H15ACSRT17.</v>
      </c>
      <c r="AF172" s="138" t="str">
        <f t="shared" si="82"/>
        <v>H15ACSRT17</v>
      </c>
      <c r="AG172" s="62"/>
      <c r="AH172" s="63"/>
      <c r="AI172" s="64"/>
      <c r="AJ172" s="17"/>
    </row>
    <row r="173" spans="1:36" s="18" customFormat="1" ht="350.1" customHeight="1" x14ac:dyDescent="0.2">
      <c r="A173" s="73">
        <v>113</v>
      </c>
      <c r="B173" s="151">
        <v>172</v>
      </c>
      <c r="C173" s="73"/>
      <c r="D173" s="73" t="s">
        <v>1045</v>
      </c>
      <c r="E173" s="76" t="s">
        <v>1454</v>
      </c>
      <c r="F173" s="82" t="s">
        <v>1956</v>
      </c>
      <c r="G173" s="80" t="s">
        <v>1350</v>
      </c>
      <c r="H173" s="75" t="s">
        <v>1381</v>
      </c>
      <c r="I173" s="75" t="s">
        <v>1388</v>
      </c>
      <c r="J173" s="76" t="s">
        <v>1403</v>
      </c>
      <c r="K173" s="76">
        <v>1</v>
      </c>
      <c r="L173" s="77">
        <v>43467</v>
      </c>
      <c r="M173" s="77">
        <v>43524</v>
      </c>
      <c r="N173" s="78">
        <f t="shared" si="83"/>
        <v>8.1428571428571423</v>
      </c>
      <c r="O173" s="76" t="s">
        <v>805</v>
      </c>
      <c r="P173" s="76">
        <v>0</v>
      </c>
      <c r="Q173" s="76" t="s">
        <v>1910</v>
      </c>
      <c r="R173" s="79">
        <f t="shared" si="70"/>
        <v>0</v>
      </c>
      <c r="S173" s="89">
        <f t="shared" si="71"/>
        <v>0</v>
      </c>
      <c r="T173" s="89">
        <f t="shared" si="72"/>
        <v>0</v>
      </c>
      <c r="U173" s="89">
        <f t="shared" si="73"/>
        <v>8.1428571428571423</v>
      </c>
      <c r="V173" s="73"/>
      <c r="W173" s="100" t="str">
        <f t="shared" si="75"/>
        <v>VENCIDA</v>
      </c>
      <c r="X173" s="100" t="str">
        <f t="shared" si="74"/>
        <v>VENCIDO</v>
      </c>
      <c r="Y173" s="96" t="s">
        <v>1398</v>
      </c>
      <c r="Z173" s="103" t="str">
        <f t="shared" si="76"/>
        <v>H16ACSRT17</v>
      </c>
      <c r="AA173" s="103">
        <f t="shared" si="77"/>
        <v>1</v>
      </c>
      <c r="AB173" s="103" t="str">
        <f t="shared" si="78"/>
        <v>H16ACSRT17 - 1</v>
      </c>
      <c r="AC173" s="138">
        <f t="shared" si="79"/>
        <v>1</v>
      </c>
      <c r="AD173" s="138">
        <f t="shared" si="80"/>
        <v>1</v>
      </c>
      <c r="AE173" s="138" t="str">
        <f t="shared" si="81"/>
        <v>H16ACSRT17.</v>
      </c>
      <c r="AF173" s="138" t="str">
        <f t="shared" si="82"/>
        <v>H16ACSRT17</v>
      </c>
      <c r="AG173" s="62"/>
      <c r="AH173" s="63"/>
      <c r="AI173" s="64"/>
      <c r="AJ173" s="17"/>
    </row>
    <row r="174" spans="1:36" s="18" customFormat="1" ht="350.1" customHeight="1" x14ac:dyDescent="0.2">
      <c r="A174" s="73">
        <v>114</v>
      </c>
      <c r="B174" s="151">
        <v>173</v>
      </c>
      <c r="C174" s="73"/>
      <c r="D174" s="73" t="s">
        <v>1046</v>
      </c>
      <c r="E174" s="76" t="s">
        <v>1455</v>
      </c>
      <c r="F174" s="85" t="s">
        <v>1351</v>
      </c>
      <c r="G174" s="85" t="s">
        <v>1352</v>
      </c>
      <c r="H174" s="85" t="s">
        <v>1412</v>
      </c>
      <c r="I174" s="85" t="s">
        <v>1413</v>
      </c>
      <c r="J174" s="76" t="s">
        <v>1403</v>
      </c>
      <c r="K174" s="76">
        <v>1</v>
      </c>
      <c r="L174" s="77">
        <v>43467</v>
      </c>
      <c r="M174" s="77">
        <v>43524</v>
      </c>
      <c r="N174" s="78">
        <f t="shared" si="83"/>
        <v>8.1428571428571423</v>
      </c>
      <c r="O174" s="76" t="s">
        <v>805</v>
      </c>
      <c r="P174" s="76">
        <v>0</v>
      </c>
      <c r="Q174" s="75" t="s">
        <v>2113</v>
      </c>
      <c r="R174" s="79">
        <f t="shared" si="70"/>
        <v>0</v>
      </c>
      <c r="S174" s="89">
        <f t="shared" si="71"/>
        <v>0</v>
      </c>
      <c r="T174" s="89">
        <f t="shared" si="72"/>
        <v>0</v>
      </c>
      <c r="U174" s="89">
        <f t="shared" si="73"/>
        <v>8.1428571428571423</v>
      </c>
      <c r="V174" s="73"/>
      <c r="W174" s="100" t="str">
        <f t="shared" si="75"/>
        <v>VENCIDA</v>
      </c>
      <c r="X174" s="100" t="str">
        <f t="shared" si="74"/>
        <v>VENCIDO</v>
      </c>
      <c r="Y174" s="96" t="s">
        <v>1398</v>
      </c>
      <c r="Z174" s="103" t="str">
        <f t="shared" si="76"/>
        <v>H17ACSRT17</v>
      </c>
      <c r="AA174" s="103">
        <f t="shared" si="77"/>
        <v>1</v>
      </c>
      <c r="AB174" s="103" t="str">
        <f t="shared" si="78"/>
        <v>H17ACSRT17 - 1</v>
      </c>
      <c r="AC174" s="138">
        <f t="shared" si="79"/>
        <v>1</v>
      </c>
      <c r="AD174" s="138">
        <f t="shared" si="80"/>
        <v>1</v>
      </c>
      <c r="AE174" s="138" t="str">
        <f t="shared" si="81"/>
        <v>H17ACSRT17.</v>
      </c>
      <c r="AF174" s="138" t="str">
        <f t="shared" si="82"/>
        <v>H17ACSRT17</v>
      </c>
      <c r="AG174" s="62"/>
      <c r="AH174" s="63"/>
      <c r="AI174" s="64"/>
      <c r="AJ174" s="17"/>
    </row>
    <row r="175" spans="1:36" s="18" customFormat="1" ht="350.1" customHeight="1" x14ac:dyDescent="0.2">
      <c r="A175" s="73">
        <v>115</v>
      </c>
      <c r="B175" s="151">
        <v>174</v>
      </c>
      <c r="C175" s="73"/>
      <c r="D175" s="73" t="s">
        <v>1045</v>
      </c>
      <c r="E175" s="76" t="s">
        <v>1441</v>
      </c>
      <c r="F175" s="82" t="s">
        <v>1353</v>
      </c>
      <c r="G175" s="82" t="s">
        <v>1354</v>
      </c>
      <c r="H175" s="75" t="s">
        <v>1382</v>
      </c>
      <c r="I175" s="75" t="s">
        <v>1389</v>
      </c>
      <c r="J175" s="76" t="s">
        <v>1393</v>
      </c>
      <c r="K175" s="76">
        <v>1</v>
      </c>
      <c r="L175" s="77">
        <v>43467</v>
      </c>
      <c r="M175" s="77">
        <v>43524</v>
      </c>
      <c r="N175" s="78">
        <f t="shared" si="83"/>
        <v>8.1428571428571423</v>
      </c>
      <c r="O175" s="76" t="s">
        <v>384</v>
      </c>
      <c r="P175" s="76">
        <v>0</v>
      </c>
      <c r="Q175" s="76" t="s">
        <v>1910</v>
      </c>
      <c r="R175" s="79">
        <f t="shared" si="70"/>
        <v>0</v>
      </c>
      <c r="S175" s="89">
        <f t="shared" si="71"/>
        <v>0</v>
      </c>
      <c r="T175" s="89">
        <f t="shared" si="72"/>
        <v>0</v>
      </c>
      <c r="U175" s="89">
        <f t="shared" si="73"/>
        <v>8.1428571428571423</v>
      </c>
      <c r="V175" s="73"/>
      <c r="W175" s="100" t="str">
        <f t="shared" si="75"/>
        <v>VENCIDA</v>
      </c>
      <c r="X175" s="100" t="str">
        <f t="shared" si="74"/>
        <v>VENCIDO</v>
      </c>
      <c r="Y175" s="96" t="s">
        <v>1398</v>
      </c>
      <c r="Z175" s="103" t="str">
        <f t="shared" si="76"/>
        <v>H18ACSRT17</v>
      </c>
      <c r="AA175" s="103">
        <f t="shared" si="77"/>
        <v>1</v>
      </c>
      <c r="AB175" s="103" t="str">
        <f t="shared" si="78"/>
        <v>H18ACSRT17 - 1</v>
      </c>
      <c r="AC175" s="138">
        <f t="shared" si="79"/>
        <v>1</v>
      </c>
      <c r="AD175" s="138">
        <f t="shared" si="80"/>
        <v>1</v>
      </c>
      <c r="AE175" s="138" t="str">
        <f t="shared" si="81"/>
        <v>H18ACSRT17.</v>
      </c>
      <c r="AF175" s="138" t="str">
        <f t="shared" si="82"/>
        <v>H18ACSRT17</v>
      </c>
      <c r="AG175" s="62"/>
      <c r="AH175" s="63"/>
      <c r="AI175" s="64"/>
      <c r="AJ175" s="17"/>
    </row>
    <row r="176" spans="1:36" s="18" customFormat="1" ht="350.1" customHeight="1" x14ac:dyDescent="0.2">
      <c r="A176" s="73">
        <v>116</v>
      </c>
      <c r="B176" s="151">
        <v>175</v>
      </c>
      <c r="C176" s="73"/>
      <c r="D176" s="73" t="s">
        <v>1045</v>
      </c>
      <c r="E176" s="76" t="s">
        <v>1456</v>
      </c>
      <c r="F176" s="82" t="s">
        <v>1355</v>
      </c>
      <c r="G176" s="82" t="s">
        <v>1356</v>
      </c>
      <c r="H176" s="85" t="s">
        <v>1399</v>
      </c>
      <c r="I176" s="85" t="s">
        <v>1414</v>
      </c>
      <c r="J176" s="76" t="s">
        <v>1403</v>
      </c>
      <c r="K176" s="76">
        <v>1</v>
      </c>
      <c r="L176" s="77">
        <v>43467</v>
      </c>
      <c r="M176" s="77">
        <v>43524</v>
      </c>
      <c r="N176" s="78">
        <f t="shared" si="83"/>
        <v>8.1428571428571423</v>
      </c>
      <c r="O176" s="76" t="s">
        <v>805</v>
      </c>
      <c r="P176" s="76">
        <v>0</v>
      </c>
      <c r="Q176" s="76" t="s">
        <v>1910</v>
      </c>
      <c r="R176" s="79">
        <f t="shared" si="70"/>
        <v>0</v>
      </c>
      <c r="S176" s="89">
        <f t="shared" si="71"/>
        <v>0</v>
      </c>
      <c r="T176" s="89">
        <f t="shared" si="72"/>
        <v>0</v>
      </c>
      <c r="U176" s="89">
        <f t="shared" si="73"/>
        <v>8.1428571428571423</v>
      </c>
      <c r="V176" s="73"/>
      <c r="W176" s="100" t="str">
        <f t="shared" si="75"/>
        <v>VENCIDA</v>
      </c>
      <c r="X176" s="100" t="str">
        <f t="shared" si="74"/>
        <v>VENCIDO</v>
      </c>
      <c r="Y176" s="96" t="s">
        <v>1398</v>
      </c>
      <c r="Z176" s="103" t="str">
        <f t="shared" si="76"/>
        <v>H19ACSRT17</v>
      </c>
      <c r="AA176" s="103">
        <f t="shared" si="77"/>
        <v>1</v>
      </c>
      <c r="AB176" s="103" t="str">
        <f t="shared" si="78"/>
        <v>H19ACSRT17 - 1</v>
      </c>
      <c r="AC176" s="138">
        <f t="shared" si="79"/>
        <v>1</v>
      </c>
      <c r="AD176" s="138">
        <f t="shared" si="80"/>
        <v>1</v>
      </c>
      <c r="AE176" s="138" t="str">
        <f t="shared" si="81"/>
        <v>H19ACSRT17.</v>
      </c>
      <c r="AF176" s="138" t="str">
        <f t="shared" si="82"/>
        <v>H19ACSRT17</v>
      </c>
      <c r="AG176" s="62"/>
      <c r="AH176" s="63"/>
      <c r="AI176" s="64"/>
      <c r="AJ176" s="17"/>
    </row>
    <row r="177" spans="1:42" s="18" customFormat="1" ht="350.1" customHeight="1" x14ac:dyDescent="0.2">
      <c r="A177" s="73">
        <v>117</v>
      </c>
      <c r="B177" s="151">
        <v>176</v>
      </c>
      <c r="C177" s="73"/>
      <c r="D177" s="73" t="s">
        <v>1045</v>
      </c>
      <c r="E177" s="76" t="s">
        <v>1454</v>
      </c>
      <c r="F177" s="82" t="s">
        <v>1357</v>
      </c>
      <c r="G177" s="82" t="s">
        <v>1358</v>
      </c>
      <c r="H177" s="85" t="s">
        <v>1426</v>
      </c>
      <c r="I177" s="75" t="s">
        <v>1433</v>
      </c>
      <c r="J177" s="76" t="s">
        <v>1392</v>
      </c>
      <c r="K177" s="76">
        <v>2</v>
      </c>
      <c r="L177" s="77">
        <v>43467</v>
      </c>
      <c r="M177" s="77">
        <v>43524</v>
      </c>
      <c r="N177" s="78">
        <f t="shared" si="83"/>
        <v>8.1428571428571423</v>
      </c>
      <c r="O177" s="76" t="s">
        <v>805</v>
      </c>
      <c r="P177" s="76">
        <v>0</v>
      </c>
      <c r="Q177" s="76" t="s">
        <v>1910</v>
      </c>
      <c r="R177" s="79">
        <f t="shared" si="70"/>
        <v>0</v>
      </c>
      <c r="S177" s="89">
        <f t="shared" si="71"/>
        <v>0</v>
      </c>
      <c r="T177" s="89">
        <f t="shared" si="72"/>
        <v>0</v>
      </c>
      <c r="U177" s="89">
        <f t="shared" si="73"/>
        <v>8.1428571428571423</v>
      </c>
      <c r="V177" s="73"/>
      <c r="W177" s="100" t="str">
        <f t="shared" si="75"/>
        <v>VENCIDA</v>
      </c>
      <c r="X177" s="100" t="str">
        <f t="shared" si="74"/>
        <v>VENCIDO</v>
      </c>
      <c r="Y177" s="96" t="s">
        <v>1398</v>
      </c>
      <c r="Z177" s="103" t="str">
        <f t="shared" si="76"/>
        <v>H20ACSRT17</v>
      </c>
      <c r="AA177" s="103">
        <f t="shared" si="77"/>
        <v>1</v>
      </c>
      <c r="AB177" s="103" t="str">
        <f t="shared" si="78"/>
        <v>H20ACSRT17 - 1</v>
      </c>
      <c r="AC177" s="138">
        <f t="shared" si="79"/>
        <v>1</v>
      </c>
      <c r="AD177" s="138">
        <f t="shared" si="80"/>
        <v>1</v>
      </c>
      <c r="AE177" s="138" t="str">
        <f t="shared" si="81"/>
        <v>H20ACSRT17.</v>
      </c>
      <c r="AF177" s="138" t="str">
        <f t="shared" si="82"/>
        <v>H20ACSRT17</v>
      </c>
      <c r="AG177" s="62"/>
      <c r="AH177" s="63"/>
      <c r="AI177" s="64"/>
      <c r="AJ177" s="17"/>
    </row>
    <row r="178" spans="1:42" s="18" customFormat="1" ht="350.1" customHeight="1" x14ac:dyDescent="0.2">
      <c r="A178" s="73">
        <v>118</v>
      </c>
      <c r="B178" s="151">
        <v>177</v>
      </c>
      <c r="C178" s="73"/>
      <c r="D178" s="73" t="s">
        <v>1045</v>
      </c>
      <c r="E178" s="76" t="s">
        <v>1457</v>
      </c>
      <c r="F178" s="82" t="s">
        <v>1359</v>
      </c>
      <c r="G178" s="82" t="s">
        <v>1360</v>
      </c>
      <c r="H178" s="85" t="s">
        <v>1415</v>
      </c>
      <c r="I178" s="85" t="s">
        <v>1416</v>
      </c>
      <c r="J178" s="73" t="s">
        <v>1394</v>
      </c>
      <c r="K178" s="73">
        <v>12</v>
      </c>
      <c r="L178" s="77">
        <v>43467</v>
      </c>
      <c r="M178" s="77">
        <v>43827</v>
      </c>
      <c r="N178" s="78">
        <f t="shared" si="83"/>
        <v>51.428571428571431</v>
      </c>
      <c r="O178" s="76" t="s">
        <v>805</v>
      </c>
      <c r="P178" s="76">
        <v>0</v>
      </c>
      <c r="Q178" s="76" t="s">
        <v>1910</v>
      </c>
      <c r="R178" s="79">
        <f t="shared" si="70"/>
        <v>0</v>
      </c>
      <c r="S178" s="89">
        <f t="shared" si="71"/>
        <v>0</v>
      </c>
      <c r="T178" s="89">
        <f t="shared" si="72"/>
        <v>0</v>
      </c>
      <c r="U178" s="89">
        <f t="shared" si="73"/>
        <v>51.428571428571431</v>
      </c>
      <c r="V178" s="73"/>
      <c r="W178" s="100" t="str">
        <f t="shared" si="75"/>
        <v>VENCIDA</v>
      </c>
      <c r="X178" s="100" t="str">
        <f t="shared" si="74"/>
        <v>VENCIDO</v>
      </c>
      <c r="Y178" s="96" t="s">
        <v>1398</v>
      </c>
      <c r="Z178" s="103" t="str">
        <f t="shared" si="76"/>
        <v>H21ACSRT17</v>
      </c>
      <c r="AA178" s="103">
        <f t="shared" si="77"/>
        <v>1</v>
      </c>
      <c r="AB178" s="103" t="str">
        <f t="shared" si="78"/>
        <v>H21ACSRT17 - 1</v>
      </c>
      <c r="AC178" s="138">
        <f t="shared" si="79"/>
        <v>1</v>
      </c>
      <c r="AD178" s="138">
        <f t="shared" si="80"/>
        <v>1</v>
      </c>
      <c r="AE178" s="138" t="str">
        <f t="shared" si="81"/>
        <v>H21ACSRT17.</v>
      </c>
      <c r="AF178" s="138" t="str">
        <f t="shared" si="82"/>
        <v>H21ACSRT17</v>
      </c>
      <c r="AG178" s="62"/>
      <c r="AH178" s="63"/>
      <c r="AI178" s="64"/>
      <c r="AJ178" s="17"/>
    </row>
    <row r="179" spans="1:42" s="18" customFormat="1" ht="350.1" customHeight="1" x14ac:dyDescent="0.2">
      <c r="A179" s="73">
        <v>119</v>
      </c>
      <c r="B179" s="151">
        <v>178</v>
      </c>
      <c r="C179" s="73"/>
      <c r="D179" s="73" t="s">
        <v>1045</v>
      </c>
      <c r="E179" s="76" t="s">
        <v>1458</v>
      </c>
      <c r="F179" s="82" t="s">
        <v>1361</v>
      </c>
      <c r="G179" s="82" t="s">
        <v>1362</v>
      </c>
      <c r="H179" s="75" t="s">
        <v>1383</v>
      </c>
      <c r="I179" s="75" t="s">
        <v>1419</v>
      </c>
      <c r="J179" s="73" t="s">
        <v>1394</v>
      </c>
      <c r="K179" s="73">
        <v>12</v>
      </c>
      <c r="L179" s="77">
        <v>43467</v>
      </c>
      <c r="M179" s="77">
        <v>43827</v>
      </c>
      <c r="N179" s="78">
        <f t="shared" si="83"/>
        <v>51.428571428571431</v>
      </c>
      <c r="O179" s="76" t="s">
        <v>384</v>
      </c>
      <c r="P179" s="76">
        <v>0</v>
      </c>
      <c r="Q179" s="76" t="s">
        <v>1910</v>
      </c>
      <c r="R179" s="79">
        <f t="shared" si="70"/>
        <v>0</v>
      </c>
      <c r="S179" s="89">
        <f t="shared" si="71"/>
        <v>0</v>
      </c>
      <c r="T179" s="89">
        <f t="shared" si="72"/>
        <v>0</v>
      </c>
      <c r="U179" s="89">
        <f t="shared" si="73"/>
        <v>51.428571428571431</v>
      </c>
      <c r="V179" s="73"/>
      <c r="W179" s="100" t="str">
        <f t="shared" si="75"/>
        <v>VENCIDA</v>
      </c>
      <c r="X179" s="100" t="str">
        <f t="shared" si="74"/>
        <v>VENCIDO</v>
      </c>
      <c r="Y179" s="96" t="s">
        <v>1398</v>
      </c>
      <c r="Z179" s="103" t="str">
        <f t="shared" si="76"/>
        <v>H22ACSRT17</v>
      </c>
      <c r="AA179" s="103">
        <f t="shared" si="77"/>
        <v>1</v>
      </c>
      <c r="AB179" s="103" t="str">
        <f t="shared" si="78"/>
        <v>H22ACSRT17 - 1</v>
      </c>
      <c r="AC179" s="138">
        <f t="shared" si="79"/>
        <v>1</v>
      </c>
      <c r="AD179" s="138">
        <f t="shared" si="80"/>
        <v>1</v>
      </c>
      <c r="AE179" s="138" t="str">
        <f t="shared" si="81"/>
        <v>H22ACSRT17.</v>
      </c>
      <c r="AF179" s="138" t="str">
        <f t="shared" si="82"/>
        <v>H22ACSRT17</v>
      </c>
      <c r="AG179" s="62"/>
      <c r="AH179" s="63"/>
      <c r="AI179" s="64"/>
      <c r="AJ179" s="17"/>
    </row>
    <row r="180" spans="1:42" s="18" customFormat="1" ht="350.1" customHeight="1" x14ac:dyDescent="0.2">
      <c r="A180" s="73">
        <v>120</v>
      </c>
      <c r="B180" s="151">
        <v>179</v>
      </c>
      <c r="C180" s="73"/>
      <c r="D180" s="73" t="s">
        <v>1046</v>
      </c>
      <c r="E180" s="76" t="s">
        <v>1459</v>
      </c>
      <c r="F180" s="82" t="s">
        <v>1363</v>
      </c>
      <c r="G180" s="82" t="s">
        <v>1364</v>
      </c>
      <c r="H180" s="75" t="s">
        <v>1420</v>
      </c>
      <c r="I180" s="75" t="s">
        <v>1434</v>
      </c>
      <c r="J180" s="76" t="s">
        <v>1395</v>
      </c>
      <c r="K180" s="83">
        <v>1</v>
      </c>
      <c r="L180" s="77">
        <v>43527</v>
      </c>
      <c r="M180" s="77">
        <v>43830</v>
      </c>
      <c r="N180" s="78">
        <f t="shared" si="83"/>
        <v>43.285714285714285</v>
      </c>
      <c r="O180" s="76" t="s">
        <v>805</v>
      </c>
      <c r="P180" s="76">
        <v>0</v>
      </c>
      <c r="Q180" s="76" t="s">
        <v>1910</v>
      </c>
      <c r="R180" s="79">
        <f t="shared" si="70"/>
        <v>0</v>
      </c>
      <c r="S180" s="89">
        <f t="shared" si="71"/>
        <v>0</v>
      </c>
      <c r="T180" s="89">
        <f t="shared" si="72"/>
        <v>0</v>
      </c>
      <c r="U180" s="89">
        <f t="shared" si="73"/>
        <v>43.285714285714285</v>
      </c>
      <c r="V180" s="73"/>
      <c r="W180" s="100" t="str">
        <f t="shared" si="75"/>
        <v>VENCIDA</v>
      </c>
      <c r="X180" s="100" t="str">
        <f t="shared" si="74"/>
        <v>VENCIDO</v>
      </c>
      <c r="Y180" s="96" t="s">
        <v>1398</v>
      </c>
      <c r="Z180" s="103" t="str">
        <f t="shared" si="76"/>
        <v>H23ACSRT17</v>
      </c>
      <c r="AA180" s="103">
        <f t="shared" si="77"/>
        <v>1</v>
      </c>
      <c r="AB180" s="103" t="str">
        <f t="shared" si="78"/>
        <v>H23ACSRT17 - 1</v>
      </c>
      <c r="AC180" s="138">
        <f t="shared" si="79"/>
        <v>1</v>
      </c>
      <c r="AD180" s="138">
        <f t="shared" si="80"/>
        <v>1</v>
      </c>
      <c r="AE180" s="138" t="str">
        <f t="shared" si="81"/>
        <v>H23ACSRT17.</v>
      </c>
      <c r="AF180" s="138" t="str">
        <f t="shared" si="82"/>
        <v>H23ACSRT17</v>
      </c>
      <c r="AG180" s="62"/>
      <c r="AH180" s="63"/>
      <c r="AI180" s="64"/>
      <c r="AJ180" s="17"/>
    </row>
    <row r="181" spans="1:42" s="18" customFormat="1" ht="350.1" customHeight="1" x14ac:dyDescent="0.2">
      <c r="A181" s="73">
        <v>121</v>
      </c>
      <c r="B181" s="151">
        <v>180</v>
      </c>
      <c r="C181" s="73"/>
      <c r="D181" s="73" t="s">
        <v>1045</v>
      </c>
      <c r="E181" s="76" t="s">
        <v>1460</v>
      </c>
      <c r="F181" s="82" t="s">
        <v>1365</v>
      </c>
      <c r="G181" s="82" t="s">
        <v>1366</v>
      </c>
      <c r="H181" s="85" t="s">
        <v>1421</v>
      </c>
      <c r="I181" s="85" t="s">
        <v>1435</v>
      </c>
      <c r="J181" s="73" t="s">
        <v>1396</v>
      </c>
      <c r="K181" s="76">
        <v>1</v>
      </c>
      <c r="L181" s="77">
        <v>43467</v>
      </c>
      <c r="M181" s="77">
        <v>43524</v>
      </c>
      <c r="N181" s="78">
        <f t="shared" si="83"/>
        <v>8.1428571428571423</v>
      </c>
      <c r="O181" s="76" t="s">
        <v>805</v>
      </c>
      <c r="P181" s="76">
        <v>0</v>
      </c>
      <c r="Q181" s="76" t="s">
        <v>1910</v>
      </c>
      <c r="R181" s="79">
        <f t="shared" si="70"/>
        <v>0</v>
      </c>
      <c r="S181" s="89">
        <f t="shared" si="71"/>
        <v>0</v>
      </c>
      <c r="T181" s="89">
        <f t="shared" si="72"/>
        <v>0</v>
      </c>
      <c r="U181" s="89">
        <f t="shared" si="73"/>
        <v>8.1428571428571423</v>
      </c>
      <c r="V181" s="73"/>
      <c r="W181" s="100" t="str">
        <f t="shared" si="75"/>
        <v>VENCIDA</v>
      </c>
      <c r="X181" s="100" t="str">
        <f t="shared" si="74"/>
        <v>VENCIDO</v>
      </c>
      <c r="Y181" s="96" t="s">
        <v>1398</v>
      </c>
      <c r="Z181" s="103" t="str">
        <f t="shared" si="76"/>
        <v>H24ACSRT17</v>
      </c>
      <c r="AA181" s="103">
        <f t="shared" si="77"/>
        <v>1</v>
      </c>
      <c r="AB181" s="103" t="str">
        <f t="shared" si="78"/>
        <v>H24ACSRT17 - 1</v>
      </c>
      <c r="AC181" s="138">
        <f t="shared" si="79"/>
        <v>1</v>
      </c>
      <c r="AD181" s="138">
        <f t="shared" si="80"/>
        <v>1</v>
      </c>
      <c r="AE181" s="138" t="str">
        <f t="shared" si="81"/>
        <v>H24ACSRT17.</v>
      </c>
      <c r="AF181" s="138" t="str">
        <f t="shared" si="82"/>
        <v>H24ACSRT17</v>
      </c>
      <c r="AG181" s="62"/>
      <c r="AH181" s="63"/>
      <c r="AI181" s="64"/>
      <c r="AJ181" s="17"/>
    </row>
    <row r="182" spans="1:42" s="18" customFormat="1" ht="350.1" customHeight="1" x14ac:dyDescent="0.2">
      <c r="A182" s="73">
        <v>122</v>
      </c>
      <c r="B182" s="151">
        <v>181</v>
      </c>
      <c r="C182" s="73"/>
      <c r="D182" s="73" t="s">
        <v>1045</v>
      </c>
      <c r="E182" s="76" t="s">
        <v>1461</v>
      </c>
      <c r="F182" s="82" t="s">
        <v>1367</v>
      </c>
      <c r="G182" s="82" t="s">
        <v>1368</v>
      </c>
      <c r="H182" s="75" t="s">
        <v>1422</v>
      </c>
      <c r="I182" s="75" t="s">
        <v>1436</v>
      </c>
      <c r="J182" s="76" t="s">
        <v>1397</v>
      </c>
      <c r="K182" s="76">
        <v>1</v>
      </c>
      <c r="L182" s="77">
        <v>43467</v>
      </c>
      <c r="M182" s="77">
        <v>43830</v>
      </c>
      <c r="N182" s="78">
        <f t="shared" si="83"/>
        <v>51.857142857142854</v>
      </c>
      <c r="O182" s="76" t="s">
        <v>805</v>
      </c>
      <c r="P182" s="76">
        <v>0</v>
      </c>
      <c r="Q182" s="76" t="s">
        <v>1910</v>
      </c>
      <c r="R182" s="79">
        <f t="shared" si="70"/>
        <v>0</v>
      </c>
      <c r="S182" s="89">
        <f t="shared" si="71"/>
        <v>0</v>
      </c>
      <c r="T182" s="89">
        <f t="shared" si="72"/>
        <v>0</v>
      </c>
      <c r="U182" s="89">
        <f t="shared" si="73"/>
        <v>51.857142857142854</v>
      </c>
      <c r="V182" s="73"/>
      <c r="W182" s="100" t="str">
        <f t="shared" si="75"/>
        <v>VENCIDA</v>
      </c>
      <c r="X182" s="100" t="str">
        <f t="shared" si="74"/>
        <v>VENCIDO</v>
      </c>
      <c r="Y182" s="96" t="s">
        <v>1398</v>
      </c>
      <c r="Z182" s="103" t="str">
        <f t="shared" si="76"/>
        <v>H25ACSRT17</v>
      </c>
      <c r="AA182" s="103">
        <f t="shared" si="77"/>
        <v>1</v>
      </c>
      <c r="AB182" s="103" t="str">
        <f t="shared" si="78"/>
        <v>H25ACSRT17 - 1</v>
      </c>
      <c r="AC182" s="138">
        <f t="shared" si="79"/>
        <v>1</v>
      </c>
      <c r="AD182" s="138">
        <f t="shared" si="80"/>
        <v>1</v>
      </c>
      <c r="AE182" s="138" t="str">
        <f t="shared" si="81"/>
        <v>H25ACSRT17.</v>
      </c>
      <c r="AF182" s="138" t="str">
        <f t="shared" si="82"/>
        <v>H25ACSRT17</v>
      </c>
      <c r="AG182" s="62"/>
      <c r="AH182" s="63"/>
      <c r="AI182" s="64"/>
      <c r="AJ182" s="17"/>
    </row>
    <row r="183" spans="1:42" s="18" customFormat="1" ht="350.1" customHeight="1" x14ac:dyDescent="0.2">
      <c r="A183" s="73">
        <v>123</v>
      </c>
      <c r="B183" s="151">
        <v>182</v>
      </c>
      <c r="C183" s="73"/>
      <c r="D183" s="73" t="s">
        <v>1046</v>
      </c>
      <c r="E183" s="76" t="s">
        <v>1462</v>
      </c>
      <c r="F183" s="80" t="s">
        <v>1369</v>
      </c>
      <c r="G183" s="80" t="s">
        <v>1370</v>
      </c>
      <c r="H183" s="75" t="s">
        <v>1427</v>
      </c>
      <c r="I183" s="75" t="s">
        <v>1390</v>
      </c>
      <c r="J183" s="76" t="s">
        <v>1392</v>
      </c>
      <c r="K183" s="76">
        <v>2</v>
      </c>
      <c r="L183" s="77">
        <v>43467</v>
      </c>
      <c r="M183" s="77">
        <v>43524</v>
      </c>
      <c r="N183" s="78">
        <f t="shared" si="83"/>
        <v>8.1428571428571423</v>
      </c>
      <c r="O183" s="76" t="s">
        <v>805</v>
      </c>
      <c r="P183" s="76">
        <v>0</v>
      </c>
      <c r="Q183" s="76" t="s">
        <v>1910</v>
      </c>
      <c r="R183" s="79">
        <f t="shared" si="70"/>
        <v>0</v>
      </c>
      <c r="S183" s="89">
        <f t="shared" si="71"/>
        <v>0</v>
      </c>
      <c r="T183" s="89">
        <f t="shared" si="72"/>
        <v>0</v>
      </c>
      <c r="U183" s="89">
        <f t="shared" si="73"/>
        <v>8.1428571428571423</v>
      </c>
      <c r="V183" s="73"/>
      <c r="W183" s="100" t="str">
        <f t="shared" si="75"/>
        <v>VENCIDA</v>
      </c>
      <c r="X183" s="100" t="str">
        <f t="shared" si="74"/>
        <v>VENCIDO</v>
      </c>
      <c r="Y183" s="96" t="s">
        <v>1398</v>
      </c>
      <c r="Z183" s="103" t="str">
        <f t="shared" si="76"/>
        <v>H26ACSRT17</v>
      </c>
      <c r="AA183" s="103">
        <f t="shared" si="77"/>
        <v>1</v>
      </c>
      <c r="AB183" s="103" t="str">
        <f t="shared" si="78"/>
        <v>H26ACSRT17 - 1</v>
      </c>
      <c r="AC183" s="138">
        <f t="shared" si="79"/>
        <v>1</v>
      </c>
      <c r="AD183" s="138">
        <f t="shared" si="80"/>
        <v>1</v>
      </c>
      <c r="AE183" s="138" t="str">
        <f t="shared" si="81"/>
        <v>H26ACSRT17.</v>
      </c>
      <c r="AF183" s="138" t="str">
        <f t="shared" si="82"/>
        <v>H26ACSRT17</v>
      </c>
      <c r="AG183" s="62"/>
      <c r="AH183" s="63"/>
      <c r="AI183" s="64"/>
      <c r="AJ183" s="17"/>
    </row>
    <row r="184" spans="1:42" s="18" customFormat="1" ht="350.1" customHeight="1" x14ac:dyDescent="0.2">
      <c r="A184" s="73">
        <v>124</v>
      </c>
      <c r="B184" s="151">
        <v>183</v>
      </c>
      <c r="C184" s="73"/>
      <c r="D184" s="73" t="s">
        <v>1046</v>
      </c>
      <c r="E184" s="76" t="s">
        <v>1459</v>
      </c>
      <c r="F184" s="80" t="s">
        <v>1371</v>
      </c>
      <c r="G184" s="80" t="s">
        <v>1372</v>
      </c>
      <c r="H184" s="85" t="s">
        <v>1428</v>
      </c>
      <c r="I184" s="75" t="s">
        <v>1437</v>
      </c>
      <c r="J184" s="76" t="s">
        <v>1392</v>
      </c>
      <c r="K184" s="76">
        <v>2</v>
      </c>
      <c r="L184" s="77">
        <v>43467</v>
      </c>
      <c r="M184" s="77">
        <v>43524</v>
      </c>
      <c r="N184" s="78">
        <f t="shared" si="83"/>
        <v>8.1428571428571423</v>
      </c>
      <c r="O184" s="76" t="s">
        <v>805</v>
      </c>
      <c r="P184" s="76">
        <v>0</v>
      </c>
      <c r="Q184" s="76" t="s">
        <v>1910</v>
      </c>
      <c r="R184" s="79">
        <f t="shared" si="70"/>
        <v>0</v>
      </c>
      <c r="S184" s="89">
        <f t="shared" si="71"/>
        <v>0</v>
      </c>
      <c r="T184" s="89">
        <f t="shared" si="72"/>
        <v>0</v>
      </c>
      <c r="U184" s="89">
        <f t="shared" si="73"/>
        <v>8.1428571428571423</v>
      </c>
      <c r="V184" s="73"/>
      <c r="W184" s="100" t="str">
        <f t="shared" si="75"/>
        <v>VENCIDA</v>
      </c>
      <c r="X184" s="100" t="str">
        <f t="shared" si="74"/>
        <v>VENCIDO</v>
      </c>
      <c r="Y184" s="96" t="s">
        <v>1398</v>
      </c>
      <c r="Z184" s="103" t="str">
        <f t="shared" si="76"/>
        <v>H27ACSRT17</v>
      </c>
      <c r="AA184" s="103">
        <f t="shared" si="77"/>
        <v>1</v>
      </c>
      <c r="AB184" s="103" t="str">
        <f t="shared" si="78"/>
        <v>H27ACSRT17 - 1</v>
      </c>
      <c r="AC184" s="138">
        <f t="shared" si="79"/>
        <v>1</v>
      </c>
      <c r="AD184" s="138">
        <f t="shared" si="80"/>
        <v>1</v>
      </c>
      <c r="AE184" s="138" t="str">
        <f t="shared" si="81"/>
        <v>H27ACSRT17.</v>
      </c>
      <c r="AF184" s="138" t="str">
        <f t="shared" si="82"/>
        <v>H27ACSRT17</v>
      </c>
      <c r="AG184" s="62"/>
      <c r="AH184" s="63"/>
      <c r="AI184" s="64"/>
      <c r="AJ184" s="17"/>
    </row>
    <row r="185" spans="1:42" s="18" customFormat="1" ht="350.1" customHeight="1" x14ac:dyDescent="0.2">
      <c r="A185" s="73">
        <v>125</v>
      </c>
      <c r="B185" s="151">
        <v>184</v>
      </c>
      <c r="C185" s="73"/>
      <c r="D185" s="73" t="s">
        <v>1045</v>
      </c>
      <c r="E185" s="76" t="s">
        <v>1463</v>
      </c>
      <c r="F185" s="80" t="s">
        <v>1373</v>
      </c>
      <c r="G185" s="80" t="s">
        <v>1429</v>
      </c>
      <c r="H185" s="75" t="s">
        <v>1383</v>
      </c>
      <c r="I185" s="75" t="s">
        <v>1419</v>
      </c>
      <c r="J185" s="73" t="s">
        <v>1394</v>
      </c>
      <c r="K185" s="73">
        <v>12</v>
      </c>
      <c r="L185" s="77">
        <v>43467</v>
      </c>
      <c r="M185" s="77">
        <v>43827</v>
      </c>
      <c r="N185" s="78">
        <f t="shared" si="83"/>
        <v>51.428571428571431</v>
      </c>
      <c r="O185" s="76" t="s">
        <v>384</v>
      </c>
      <c r="P185" s="76">
        <v>2.4</v>
      </c>
      <c r="Q185" s="76" t="s">
        <v>1910</v>
      </c>
      <c r="R185" s="79">
        <f t="shared" si="70"/>
        <v>20</v>
      </c>
      <c r="S185" s="89">
        <f t="shared" si="71"/>
        <v>10.285714285714286</v>
      </c>
      <c r="T185" s="89">
        <f t="shared" si="72"/>
        <v>10.285714285714286</v>
      </c>
      <c r="U185" s="89">
        <f t="shared" si="73"/>
        <v>51.428571428571431</v>
      </c>
      <c r="V185" s="73"/>
      <c r="W185" s="100" t="str">
        <f t="shared" si="75"/>
        <v>VENCIDA</v>
      </c>
      <c r="X185" s="100" t="str">
        <f t="shared" si="74"/>
        <v>VENCIDO</v>
      </c>
      <c r="Y185" s="96" t="s">
        <v>1398</v>
      </c>
      <c r="Z185" s="103" t="str">
        <f t="shared" si="76"/>
        <v>H28ACSRT17</v>
      </c>
      <c r="AA185" s="103">
        <f t="shared" si="77"/>
        <v>1</v>
      </c>
      <c r="AB185" s="103" t="str">
        <f t="shared" si="78"/>
        <v>H28ACSRT17 - 1</v>
      </c>
      <c r="AC185" s="138">
        <f t="shared" si="79"/>
        <v>1</v>
      </c>
      <c r="AD185" s="138">
        <f t="shared" si="80"/>
        <v>1</v>
      </c>
      <c r="AE185" s="138" t="str">
        <f t="shared" si="81"/>
        <v>H28ACSRT17.</v>
      </c>
      <c r="AF185" s="138" t="str">
        <f t="shared" si="82"/>
        <v>H28ACSRT17</v>
      </c>
      <c r="AG185" s="62"/>
      <c r="AH185" s="63"/>
      <c r="AI185" s="64"/>
      <c r="AJ185" s="17"/>
    </row>
    <row r="186" spans="1:42" s="18" customFormat="1" ht="350.1" customHeight="1" x14ac:dyDescent="0.2">
      <c r="A186" s="73">
        <v>126</v>
      </c>
      <c r="B186" s="151">
        <v>185</v>
      </c>
      <c r="C186" s="73"/>
      <c r="D186" s="73" t="s">
        <v>1045</v>
      </c>
      <c r="E186" s="76" t="s">
        <v>1441</v>
      </c>
      <c r="F186" s="80" t="s">
        <v>1374</v>
      </c>
      <c r="G186" s="80" t="s">
        <v>1375</v>
      </c>
      <c r="H186" s="75" t="s">
        <v>1381</v>
      </c>
      <c r="I186" s="75" t="s">
        <v>1391</v>
      </c>
      <c r="J186" s="76" t="s">
        <v>1403</v>
      </c>
      <c r="K186" s="76">
        <v>1</v>
      </c>
      <c r="L186" s="77">
        <v>43467</v>
      </c>
      <c r="M186" s="77">
        <v>43524</v>
      </c>
      <c r="N186" s="78">
        <f t="shared" si="83"/>
        <v>8.1428571428571423</v>
      </c>
      <c r="O186" s="76" t="s">
        <v>805</v>
      </c>
      <c r="P186" s="76">
        <v>0</v>
      </c>
      <c r="Q186" s="76" t="s">
        <v>1910</v>
      </c>
      <c r="R186" s="79">
        <f t="shared" si="70"/>
        <v>0</v>
      </c>
      <c r="S186" s="89">
        <f t="shared" si="71"/>
        <v>0</v>
      </c>
      <c r="T186" s="89">
        <f t="shared" si="72"/>
        <v>0</v>
      </c>
      <c r="U186" s="89">
        <f t="shared" si="73"/>
        <v>8.1428571428571423</v>
      </c>
      <c r="V186" s="73"/>
      <c r="W186" s="100" t="str">
        <f t="shared" si="75"/>
        <v>VENCIDA</v>
      </c>
      <c r="X186" s="100" t="str">
        <f t="shared" si="74"/>
        <v>VENCIDO</v>
      </c>
      <c r="Y186" s="96" t="s">
        <v>1398</v>
      </c>
      <c r="Z186" s="103" t="str">
        <f t="shared" si="76"/>
        <v>H29ACSRT17</v>
      </c>
      <c r="AA186" s="103">
        <f t="shared" si="77"/>
        <v>1</v>
      </c>
      <c r="AB186" s="103" t="str">
        <f t="shared" si="78"/>
        <v>H29ACSRT17 - 1</v>
      </c>
      <c r="AC186" s="138">
        <f t="shared" si="79"/>
        <v>1</v>
      </c>
      <c r="AD186" s="138">
        <f t="shared" si="80"/>
        <v>1</v>
      </c>
      <c r="AE186" s="138" t="str">
        <f t="shared" si="81"/>
        <v>H29ACSRT17.</v>
      </c>
      <c r="AF186" s="138" t="str">
        <f t="shared" si="82"/>
        <v>H29ACSRT17</v>
      </c>
      <c r="AG186" s="62"/>
      <c r="AH186" s="63"/>
      <c r="AI186" s="64"/>
      <c r="AJ186" s="17"/>
    </row>
    <row r="187" spans="1:42" s="18" customFormat="1" ht="350.1" customHeight="1" x14ac:dyDescent="0.2">
      <c r="A187" s="73">
        <v>127</v>
      </c>
      <c r="B187" s="151">
        <v>186</v>
      </c>
      <c r="C187" s="73"/>
      <c r="D187" s="73" t="s">
        <v>1046</v>
      </c>
      <c r="E187" s="76" t="s">
        <v>1455</v>
      </c>
      <c r="F187" s="80" t="s">
        <v>1376</v>
      </c>
      <c r="G187" s="80" t="s">
        <v>1377</v>
      </c>
      <c r="H187" s="75" t="s">
        <v>1383</v>
      </c>
      <c r="I187" s="75" t="s">
        <v>1419</v>
      </c>
      <c r="J187" s="73" t="s">
        <v>1394</v>
      </c>
      <c r="K187" s="73">
        <v>12</v>
      </c>
      <c r="L187" s="77">
        <v>43467</v>
      </c>
      <c r="M187" s="77">
        <v>43827</v>
      </c>
      <c r="N187" s="78">
        <f t="shared" si="83"/>
        <v>51.428571428571431</v>
      </c>
      <c r="O187" s="76" t="s">
        <v>384</v>
      </c>
      <c r="P187" s="76">
        <v>12</v>
      </c>
      <c r="Q187" s="76" t="s">
        <v>1910</v>
      </c>
      <c r="R187" s="79">
        <f t="shared" si="70"/>
        <v>100</v>
      </c>
      <c r="S187" s="89">
        <f t="shared" si="71"/>
        <v>51.428571428571431</v>
      </c>
      <c r="T187" s="89">
        <f t="shared" si="72"/>
        <v>51.428571428571431</v>
      </c>
      <c r="U187" s="89">
        <f t="shared" si="73"/>
        <v>51.428571428571431</v>
      </c>
      <c r="V187" s="73"/>
      <c r="W187" s="100" t="str">
        <f t="shared" si="75"/>
        <v>CUMPLIDA</v>
      </c>
      <c r="X187" s="100" t="str">
        <f t="shared" si="74"/>
        <v>CUMPLIDO</v>
      </c>
      <c r="Y187" s="96" t="s">
        <v>1398</v>
      </c>
      <c r="Z187" s="103" t="str">
        <f t="shared" si="76"/>
        <v>H30ACSRT17</v>
      </c>
      <c r="AA187" s="103">
        <f t="shared" si="77"/>
        <v>1</v>
      </c>
      <c r="AB187" s="103" t="str">
        <f t="shared" si="78"/>
        <v>H30ACSRT17 - 1</v>
      </c>
      <c r="AC187" s="138">
        <f t="shared" si="79"/>
        <v>5</v>
      </c>
      <c r="AD187" s="138">
        <f t="shared" si="80"/>
        <v>5</v>
      </c>
      <c r="AE187" s="138" t="str">
        <f t="shared" si="81"/>
        <v>H30ACSRT17.</v>
      </c>
      <c r="AF187" s="138" t="str">
        <f t="shared" si="82"/>
        <v>H30ACSRT17</v>
      </c>
      <c r="AG187" s="62"/>
      <c r="AH187" s="63"/>
      <c r="AI187" s="64"/>
      <c r="AJ187" s="17"/>
    </row>
    <row r="188" spans="1:42" s="18" customFormat="1" ht="350.1" customHeight="1" x14ac:dyDescent="0.2">
      <c r="A188" s="73">
        <v>128</v>
      </c>
      <c r="B188" s="151">
        <v>187</v>
      </c>
      <c r="C188" s="73"/>
      <c r="D188" s="73" t="s">
        <v>1046</v>
      </c>
      <c r="E188" s="76" t="s">
        <v>1454</v>
      </c>
      <c r="F188" s="80" t="s">
        <v>1378</v>
      </c>
      <c r="G188" s="80" t="s">
        <v>1379</v>
      </c>
      <c r="H188" s="75" t="s">
        <v>1411</v>
      </c>
      <c r="I188" s="75" t="s">
        <v>1417</v>
      </c>
      <c r="J188" s="76" t="s">
        <v>1403</v>
      </c>
      <c r="K188" s="76">
        <v>1</v>
      </c>
      <c r="L188" s="77">
        <v>43467</v>
      </c>
      <c r="M188" s="77">
        <v>43524</v>
      </c>
      <c r="N188" s="78">
        <f t="shared" si="83"/>
        <v>8.1428571428571423</v>
      </c>
      <c r="O188" s="76" t="s">
        <v>805</v>
      </c>
      <c r="P188" s="76">
        <v>0</v>
      </c>
      <c r="Q188" s="76" t="s">
        <v>1910</v>
      </c>
      <c r="R188" s="79">
        <f t="shared" si="70"/>
        <v>0</v>
      </c>
      <c r="S188" s="89">
        <f t="shared" si="71"/>
        <v>0</v>
      </c>
      <c r="T188" s="89">
        <f t="shared" si="72"/>
        <v>0</v>
      </c>
      <c r="U188" s="89">
        <f t="shared" si="73"/>
        <v>8.1428571428571423</v>
      </c>
      <c r="V188" s="73"/>
      <c r="W188" s="100" t="str">
        <f t="shared" si="75"/>
        <v>VENCIDA</v>
      </c>
      <c r="X188" s="100" t="str">
        <f t="shared" si="74"/>
        <v>VENCIDO</v>
      </c>
      <c r="Y188" s="96" t="s">
        <v>1398</v>
      </c>
      <c r="Z188" s="103" t="str">
        <f t="shared" si="76"/>
        <v>H31ACSRT17</v>
      </c>
      <c r="AA188" s="103">
        <f t="shared" si="77"/>
        <v>1</v>
      </c>
      <c r="AB188" s="103" t="str">
        <f t="shared" si="78"/>
        <v>H31ACSRT17 - 1</v>
      </c>
      <c r="AC188" s="138">
        <f t="shared" si="79"/>
        <v>1</v>
      </c>
      <c r="AD188" s="138">
        <f t="shared" si="80"/>
        <v>1</v>
      </c>
      <c r="AE188" s="138" t="str">
        <f t="shared" si="81"/>
        <v>H31ACSRT17.</v>
      </c>
      <c r="AF188" s="138" t="str">
        <f t="shared" si="82"/>
        <v>H31ACSRT17</v>
      </c>
      <c r="AG188" s="62"/>
      <c r="AH188" s="63"/>
      <c r="AI188" s="64"/>
      <c r="AJ188" s="17"/>
    </row>
    <row r="189" spans="1:42" s="54" customFormat="1" ht="350.1" customHeight="1" x14ac:dyDescent="0.2">
      <c r="A189" s="73">
        <v>129</v>
      </c>
      <c r="B189" s="151">
        <v>188</v>
      </c>
      <c r="C189" s="73"/>
      <c r="D189" s="73" t="s">
        <v>1213</v>
      </c>
      <c r="E189" s="76" t="s">
        <v>18</v>
      </c>
      <c r="F189" s="80" t="s">
        <v>1541</v>
      </c>
      <c r="G189" s="80" t="s">
        <v>1304</v>
      </c>
      <c r="H189" s="80" t="s">
        <v>1314</v>
      </c>
      <c r="I189" s="80" t="s">
        <v>1315</v>
      </c>
      <c r="J189" s="74" t="s">
        <v>1312</v>
      </c>
      <c r="K189" s="74">
        <v>4</v>
      </c>
      <c r="L189" s="84">
        <v>43361</v>
      </c>
      <c r="M189" s="84">
        <v>43434</v>
      </c>
      <c r="N189" s="78">
        <f t="shared" ref="N189:N196" si="84">(+M189-L189)/7</f>
        <v>10.428571428571429</v>
      </c>
      <c r="O189" s="76" t="s">
        <v>17</v>
      </c>
      <c r="P189" s="74">
        <v>4</v>
      </c>
      <c r="Q189" s="80" t="s">
        <v>2360</v>
      </c>
      <c r="R189" s="79">
        <f t="shared" si="70"/>
        <v>100</v>
      </c>
      <c r="S189" s="89">
        <f t="shared" si="71"/>
        <v>10.428571428571429</v>
      </c>
      <c r="T189" s="89">
        <f t="shared" si="72"/>
        <v>10.428571428571429</v>
      </c>
      <c r="U189" s="89">
        <f t="shared" si="73"/>
        <v>10.428571428571429</v>
      </c>
      <c r="V189" s="73"/>
      <c r="W189" s="100" t="str">
        <f t="shared" si="75"/>
        <v>CUMPLIDA</v>
      </c>
      <c r="X189" s="100" t="str">
        <f t="shared" si="74"/>
        <v>CUMPLIDO</v>
      </c>
      <c r="Y189" s="96" t="s">
        <v>1308</v>
      </c>
      <c r="Z189" s="103" t="str">
        <f t="shared" si="76"/>
        <v>H1DP17</v>
      </c>
      <c r="AA189" s="103">
        <f t="shared" si="77"/>
        <v>1</v>
      </c>
      <c r="AB189" s="103" t="str">
        <f t="shared" si="78"/>
        <v>H1DP17 - 1</v>
      </c>
      <c r="AC189" s="138">
        <f t="shared" si="79"/>
        <v>5</v>
      </c>
      <c r="AD189" s="138">
        <f t="shared" si="80"/>
        <v>5</v>
      </c>
      <c r="AE189" s="138" t="str">
        <f t="shared" si="81"/>
        <v>H1DP17.</v>
      </c>
      <c r="AF189" s="138" t="str">
        <f t="shared" si="82"/>
        <v>H1DP17</v>
      </c>
      <c r="AG189" s="62"/>
      <c r="AH189" s="63"/>
      <c r="AI189" s="64"/>
      <c r="AJ189" s="17"/>
      <c r="AK189" s="18"/>
      <c r="AL189" s="18"/>
      <c r="AM189" s="18"/>
      <c r="AN189" s="18"/>
      <c r="AO189" s="18"/>
      <c r="AP189" s="18"/>
    </row>
    <row r="190" spans="1:42" s="54" customFormat="1" ht="350.1" customHeight="1" x14ac:dyDescent="0.2">
      <c r="A190" s="73">
        <v>130</v>
      </c>
      <c r="B190" s="151">
        <v>189</v>
      </c>
      <c r="C190" s="73"/>
      <c r="D190" s="73" t="s">
        <v>1213</v>
      </c>
      <c r="E190" s="76" t="s">
        <v>18</v>
      </c>
      <c r="F190" s="80" t="s">
        <v>1542</v>
      </c>
      <c r="G190" s="80" t="s">
        <v>1304</v>
      </c>
      <c r="H190" s="80" t="s">
        <v>1847</v>
      </c>
      <c r="I190" s="80" t="s">
        <v>1846</v>
      </c>
      <c r="J190" s="74" t="s">
        <v>1915</v>
      </c>
      <c r="K190" s="74">
        <v>1</v>
      </c>
      <c r="L190" s="84">
        <v>43858</v>
      </c>
      <c r="M190" s="84">
        <v>44165</v>
      </c>
      <c r="N190" s="78">
        <f t="shared" si="84"/>
        <v>43.857142857142854</v>
      </c>
      <c r="O190" s="76" t="s">
        <v>17</v>
      </c>
      <c r="P190" s="76">
        <v>0</v>
      </c>
      <c r="Q190" s="80" t="s">
        <v>2358</v>
      </c>
      <c r="R190" s="79">
        <f t="shared" si="70"/>
        <v>0</v>
      </c>
      <c r="S190" s="89">
        <f t="shared" si="71"/>
        <v>0</v>
      </c>
      <c r="T190" s="89">
        <f t="shared" si="72"/>
        <v>0</v>
      </c>
      <c r="U190" s="89">
        <f t="shared" si="73"/>
        <v>43.857142857142854</v>
      </c>
      <c r="V190" s="73"/>
      <c r="W190" s="100" t="str">
        <f t="shared" si="75"/>
        <v>VENCIDA</v>
      </c>
      <c r="X190" s="100" t="str">
        <f t="shared" si="74"/>
        <v>VENCIDO</v>
      </c>
      <c r="Y190" s="96" t="s">
        <v>1308</v>
      </c>
      <c r="Z190" s="103" t="str">
        <f t="shared" si="76"/>
        <v>H2DP17</v>
      </c>
      <c r="AA190" s="103">
        <f t="shared" si="77"/>
        <v>1</v>
      </c>
      <c r="AB190" s="103" t="str">
        <f t="shared" si="78"/>
        <v>H2DP17 - 1</v>
      </c>
      <c r="AC190" s="138">
        <f t="shared" si="79"/>
        <v>1</v>
      </c>
      <c r="AD190" s="138">
        <f t="shared" si="80"/>
        <v>1</v>
      </c>
      <c r="AE190" s="138" t="str">
        <f t="shared" si="81"/>
        <v>H2DP17.</v>
      </c>
      <c r="AF190" s="138" t="str">
        <f t="shared" si="82"/>
        <v>H2DP17</v>
      </c>
      <c r="AG190" s="62"/>
      <c r="AH190" s="63"/>
      <c r="AI190" s="64"/>
      <c r="AJ190" s="17"/>
      <c r="AK190" s="18"/>
      <c r="AL190" s="18"/>
      <c r="AM190" s="18"/>
      <c r="AN190" s="18"/>
      <c r="AO190" s="18"/>
      <c r="AP190" s="18"/>
    </row>
    <row r="191" spans="1:42" s="54" customFormat="1" ht="350.1" customHeight="1" x14ac:dyDescent="0.2">
      <c r="A191" s="73">
        <v>131</v>
      </c>
      <c r="B191" s="151">
        <v>190</v>
      </c>
      <c r="C191" s="73"/>
      <c r="D191" s="73" t="s">
        <v>1213</v>
      </c>
      <c r="E191" s="76" t="s">
        <v>18</v>
      </c>
      <c r="F191" s="80" t="s">
        <v>1544</v>
      </c>
      <c r="G191" s="80" t="s">
        <v>1304</v>
      </c>
      <c r="H191" s="80" t="s">
        <v>1314</v>
      </c>
      <c r="I191" s="80" t="s">
        <v>1315</v>
      </c>
      <c r="J191" s="74" t="s">
        <v>1312</v>
      </c>
      <c r="K191" s="74">
        <v>4</v>
      </c>
      <c r="L191" s="84">
        <v>43361</v>
      </c>
      <c r="M191" s="84">
        <v>43434</v>
      </c>
      <c r="N191" s="78">
        <f t="shared" si="84"/>
        <v>10.428571428571429</v>
      </c>
      <c r="O191" s="76" t="s">
        <v>17</v>
      </c>
      <c r="P191" s="74">
        <v>4</v>
      </c>
      <c r="Q191" s="80" t="s">
        <v>2360</v>
      </c>
      <c r="R191" s="79">
        <f t="shared" si="70"/>
        <v>100</v>
      </c>
      <c r="S191" s="89">
        <f t="shared" si="71"/>
        <v>10.428571428571429</v>
      </c>
      <c r="T191" s="89">
        <f t="shared" si="72"/>
        <v>10.428571428571429</v>
      </c>
      <c r="U191" s="89">
        <f t="shared" si="73"/>
        <v>10.428571428571429</v>
      </c>
      <c r="V191" s="73"/>
      <c r="W191" s="100" t="str">
        <f t="shared" si="75"/>
        <v>CUMPLIDA</v>
      </c>
      <c r="X191" s="100" t="str">
        <f t="shared" si="74"/>
        <v>VENCIDO</v>
      </c>
      <c r="Y191" s="96" t="s">
        <v>1308</v>
      </c>
      <c r="Z191" s="103" t="str">
        <f t="shared" si="76"/>
        <v>H3DP17</v>
      </c>
      <c r="AA191" s="103">
        <f t="shared" si="77"/>
        <v>1</v>
      </c>
      <c r="AB191" s="103" t="str">
        <f t="shared" si="78"/>
        <v>H3DP17 - 1</v>
      </c>
      <c r="AC191" s="138">
        <f t="shared" si="79"/>
        <v>5</v>
      </c>
      <c r="AD191" s="138">
        <f t="shared" si="80"/>
        <v>1</v>
      </c>
      <c r="AE191" s="138" t="str">
        <f t="shared" si="81"/>
        <v>H3DP17.</v>
      </c>
      <c r="AF191" s="138" t="str">
        <f t="shared" si="82"/>
        <v>H3DP17</v>
      </c>
      <c r="AG191" s="62"/>
      <c r="AH191" s="63"/>
      <c r="AI191" s="64"/>
      <c r="AJ191" s="17"/>
      <c r="AK191" s="18"/>
      <c r="AL191" s="18"/>
      <c r="AM191" s="18"/>
      <c r="AN191" s="18"/>
      <c r="AO191" s="18"/>
      <c r="AP191" s="18"/>
    </row>
    <row r="192" spans="1:42" s="54" customFormat="1" ht="350.1" customHeight="1" x14ac:dyDescent="0.2">
      <c r="A192" s="73"/>
      <c r="B192" s="151">
        <v>191</v>
      </c>
      <c r="C192" s="73"/>
      <c r="D192" s="73"/>
      <c r="E192" s="76" t="s">
        <v>18</v>
      </c>
      <c r="F192" s="80" t="s">
        <v>1543</v>
      </c>
      <c r="G192" s="80" t="s">
        <v>1304</v>
      </c>
      <c r="H192" s="80" t="s">
        <v>1318</v>
      </c>
      <c r="I192" s="80" t="s">
        <v>1316</v>
      </c>
      <c r="J192" s="74" t="s">
        <v>1317</v>
      </c>
      <c r="K192" s="74">
        <v>2</v>
      </c>
      <c r="L192" s="84">
        <v>43361</v>
      </c>
      <c r="M192" s="84">
        <v>43434</v>
      </c>
      <c r="N192" s="78">
        <f t="shared" si="84"/>
        <v>10.428571428571429</v>
      </c>
      <c r="O192" s="76" t="s">
        <v>17</v>
      </c>
      <c r="P192" s="76">
        <v>0</v>
      </c>
      <c r="Q192" s="80" t="s">
        <v>2358</v>
      </c>
      <c r="R192" s="79">
        <f t="shared" si="70"/>
        <v>0</v>
      </c>
      <c r="S192" s="89">
        <f t="shared" si="71"/>
        <v>0</v>
      </c>
      <c r="T192" s="89">
        <f t="shared" si="72"/>
        <v>0</v>
      </c>
      <c r="U192" s="89">
        <f t="shared" si="73"/>
        <v>10.428571428571429</v>
      </c>
      <c r="V192" s="73"/>
      <c r="W192" s="100" t="str">
        <f t="shared" si="75"/>
        <v>VENCIDA</v>
      </c>
      <c r="X192" s="100" t="str">
        <f t="shared" si="74"/>
        <v/>
      </c>
      <c r="Y192" s="96" t="s">
        <v>1308</v>
      </c>
      <c r="Z192" s="103" t="str">
        <f t="shared" si="76"/>
        <v>H3DP17</v>
      </c>
      <c r="AA192" s="103">
        <f t="shared" si="77"/>
        <v>2</v>
      </c>
      <c r="AB192" s="103" t="str">
        <f t="shared" si="78"/>
        <v>H3DP17 - 2</v>
      </c>
      <c r="AC192" s="138">
        <f t="shared" si="79"/>
        <v>1</v>
      </c>
      <c r="AD192" s="138">
        <f t="shared" si="80"/>
        <v>1</v>
      </c>
      <c r="AE192" s="138" t="str">
        <f t="shared" si="81"/>
        <v>H3DP17.</v>
      </c>
      <c r="AF192" s="138" t="str">
        <f t="shared" si="82"/>
        <v>H3DP17</v>
      </c>
      <c r="AG192" s="62"/>
      <c r="AH192" s="63"/>
      <c r="AI192" s="64"/>
      <c r="AJ192" s="17"/>
      <c r="AK192" s="18"/>
      <c r="AL192" s="18"/>
      <c r="AM192" s="18"/>
      <c r="AN192" s="18"/>
      <c r="AO192" s="18"/>
      <c r="AP192" s="18"/>
    </row>
    <row r="193" spans="1:42" s="54" customFormat="1" ht="350.1" customHeight="1" x14ac:dyDescent="0.2">
      <c r="A193" s="73">
        <v>132</v>
      </c>
      <c r="B193" s="151">
        <v>192</v>
      </c>
      <c r="C193" s="73"/>
      <c r="D193" s="73" t="s">
        <v>1213</v>
      </c>
      <c r="E193" s="76" t="s">
        <v>18</v>
      </c>
      <c r="F193" s="80" t="s">
        <v>1545</v>
      </c>
      <c r="G193" s="80" t="s">
        <v>1304</v>
      </c>
      <c r="H193" s="80" t="s">
        <v>1847</v>
      </c>
      <c r="I193" s="80" t="s">
        <v>1846</v>
      </c>
      <c r="J193" s="74" t="s">
        <v>1915</v>
      </c>
      <c r="K193" s="74">
        <v>1</v>
      </c>
      <c r="L193" s="84">
        <v>43858</v>
      </c>
      <c r="M193" s="84">
        <v>44165</v>
      </c>
      <c r="N193" s="78">
        <f t="shared" si="84"/>
        <v>43.857142857142854</v>
      </c>
      <c r="O193" s="76" t="s">
        <v>17</v>
      </c>
      <c r="P193" s="76">
        <v>0</v>
      </c>
      <c r="Q193" s="80" t="s">
        <v>2358</v>
      </c>
      <c r="R193" s="79">
        <f t="shared" si="70"/>
        <v>0</v>
      </c>
      <c r="S193" s="89">
        <f t="shared" si="71"/>
        <v>0</v>
      </c>
      <c r="T193" s="89">
        <f t="shared" si="72"/>
        <v>0</v>
      </c>
      <c r="U193" s="89">
        <f t="shared" si="73"/>
        <v>43.857142857142854</v>
      </c>
      <c r="V193" s="73"/>
      <c r="W193" s="100" t="str">
        <f t="shared" si="75"/>
        <v>VENCIDA</v>
      </c>
      <c r="X193" s="100" t="str">
        <f t="shared" si="74"/>
        <v>VENCIDO</v>
      </c>
      <c r="Y193" s="96" t="s">
        <v>1308</v>
      </c>
      <c r="Z193" s="103" t="str">
        <f t="shared" si="76"/>
        <v>H4DP17</v>
      </c>
      <c r="AA193" s="103">
        <f t="shared" si="77"/>
        <v>1</v>
      </c>
      <c r="AB193" s="103" t="str">
        <f t="shared" si="78"/>
        <v>H4DP17 - 1</v>
      </c>
      <c r="AC193" s="138">
        <f t="shared" si="79"/>
        <v>1</v>
      </c>
      <c r="AD193" s="138">
        <f t="shared" si="80"/>
        <v>1</v>
      </c>
      <c r="AE193" s="138" t="str">
        <f t="shared" si="81"/>
        <v>H4DP17.</v>
      </c>
      <c r="AF193" s="138" t="str">
        <f t="shared" si="82"/>
        <v>H4DP17</v>
      </c>
      <c r="AG193" s="62"/>
      <c r="AH193" s="63"/>
      <c r="AI193" s="64"/>
      <c r="AJ193" s="17"/>
      <c r="AK193" s="18"/>
      <c r="AL193" s="18"/>
      <c r="AM193" s="18"/>
      <c r="AN193" s="18"/>
      <c r="AO193" s="18"/>
      <c r="AP193" s="18"/>
    </row>
    <row r="194" spans="1:42" s="54" customFormat="1" ht="350.1" customHeight="1" x14ac:dyDescent="0.2">
      <c r="A194" s="73">
        <v>133</v>
      </c>
      <c r="B194" s="151">
        <v>193</v>
      </c>
      <c r="C194" s="73"/>
      <c r="D194" s="73" t="s">
        <v>1213</v>
      </c>
      <c r="E194" s="76" t="s">
        <v>18</v>
      </c>
      <c r="F194" s="80" t="s">
        <v>1305</v>
      </c>
      <c r="G194" s="80" t="s">
        <v>1306</v>
      </c>
      <c r="H194" s="80" t="s">
        <v>1313</v>
      </c>
      <c r="I194" s="80" t="s">
        <v>1311</v>
      </c>
      <c r="J194" s="74" t="s">
        <v>9</v>
      </c>
      <c r="K194" s="74">
        <v>1</v>
      </c>
      <c r="L194" s="84">
        <v>43361</v>
      </c>
      <c r="M194" s="84">
        <v>43434</v>
      </c>
      <c r="N194" s="78">
        <f t="shared" si="84"/>
        <v>10.428571428571429</v>
      </c>
      <c r="O194" s="76" t="s">
        <v>22</v>
      </c>
      <c r="P194" s="76">
        <v>1</v>
      </c>
      <c r="Q194" s="80" t="s">
        <v>2376</v>
      </c>
      <c r="R194" s="79">
        <f t="shared" si="70"/>
        <v>100</v>
      </c>
      <c r="S194" s="89">
        <f t="shared" si="71"/>
        <v>10.428571428571429</v>
      </c>
      <c r="T194" s="89">
        <f t="shared" si="72"/>
        <v>10.428571428571429</v>
      </c>
      <c r="U194" s="89">
        <f t="shared" si="73"/>
        <v>10.428571428571429</v>
      </c>
      <c r="V194" s="73"/>
      <c r="W194" s="100" t="str">
        <f t="shared" si="75"/>
        <v>CUMPLIDA</v>
      </c>
      <c r="X194" s="100" t="str">
        <f t="shared" si="74"/>
        <v>CUMPLIDO</v>
      </c>
      <c r="Y194" s="96" t="s">
        <v>1308</v>
      </c>
      <c r="Z194" s="103" t="str">
        <f t="shared" si="76"/>
        <v>H5DP17</v>
      </c>
      <c r="AA194" s="103">
        <f t="shared" si="77"/>
        <v>1</v>
      </c>
      <c r="AB194" s="103" t="str">
        <f t="shared" si="78"/>
        <v>H5DP17 - 1</v>
      </c>
      <c r="AC194" s="138">
        <f t="shared" si="79"/>
        <v>5</v>
      </c>
      <c r="AD194" s="138">
        <f t="shared" si="80"/>
        <v>5</v>
      </c>
      <c r="AE194" s="138" t="str">
        <f t="shared" si="81"/>
        <v>H5DP17.</v>
      </c>
      <c r="AF194" s="138" t="str">
        <f t="shared" si="82"/>
        <v>H5DP17</v>
      </c>
      <c r="AG194" s="62"/>
      <c r="AH194" s="63"/>
      <c r="AI194" s="64"/>
      <c r="AJ194" s="17"/>
      <c r="AK194" s="18"/>
      <c r="AL194" s="18"/>
      <c r="AM194" s="18"/>
      <c r="AN194" s="18"/>
      <c r="AO194" s="18"/>
      <c r="AP194" s="18"/>
    </row>
    <row r="195" spans="1:42" s="54" customFormat="1" ht="350.1" customHeight="1" x14ac:dyDescent="0.2">
      <c r="A195" s="73">
        <v>134</v>
      </c>
      <c r="B195" s="151">
        <v>194</v>
      </c>
      <c r="C195" s="73"/>
      <c r="D195" s="73" t="s">
        <v>1213</v>
      </c>
      <c r="E195" s="76" t="s">
        <v>18</v>
      </c>
      <c r="F195" s="80" t="s">
        <v>1546</v>
      </c>
      <c r="G195" s="80" t="s">
        <v>1307</v>
      </c>
      <c r="H195" s="80" t="s">
        <v>1848</v>
      </c>
      <c r="I195" s="80" t="s">
        <v>1846</v>
      </c>
      <c r="J195" s="74" t="s">
        <v>1915</v>
      </c>
      <c r="K195" s="74">
        <v>1</v>
      </c>
      <c r="L195" s="84">
        <v>43858</v>
      </c>
      <c r="M195" s="84">
        <v>44165</v>
      </c>
      <c r="N195" s="78">
        <f t="shared" si="84"/>
        <v>43.857142857142854</v>
      </c>
      <c r="O195" s="76" t="s">
        <v>17</v>
      </c>
      <c r="P195" s="76">
        <v>0</v>
      </c>
      <c r="Q195" s="80" t="s">
        <v>2358</v>
      </c>
      <c r="R195" s="79">
        <f t="shared" si="70"/>
        <v>0</v>
      </c>
      <c r="S195" s="89">
        <f t="shared" si="71"/>
        <v>0</v>
      </c>
      <c r="T195" s="89">
        <f t="shared" si="72"/>
        <v>0</v>
      </c>
      <c r="U195" s="89">
        <f t="shared" si="73"/>
        <v>43.857142857142854</v>
      </c>
      <c r="V195" s="73"/>
      <c r="W195" s="100" t="str">
        <f t="shared" si="75"/>
        <v>VENCIDA</v>
      </c>
      <c r="X195" s="100" t="str">
        <f t="shared" si="74"/>
        <v>VENCIDO</v>
      </c>
      <c r="Y195" s="96" t="s">
        <v>1308</v>
      </c>
      <c r="Z195" s="103" t="str">
        <f t="shared" si="76"/>
        <v>H6DP17</v>
      </c>
      <c r="AA195" s="103">
        <f t="shared" si="77"/>
        <v>1</v>
      </c>
      <c r="AB195" s="103" t="str">
        <f t="shared" si="78"/>
        <v>H6DP17 - 1</v>
      </c>
      <c r="AC195" s="138">
        <f t="shared" si="79"/>
        <v>1</v>
      </c>
      <c r="AD195" s="138">
        <f t="shared" si="80"/>
        <v>1</v>
      </c>
      <c r="AE195" s="138" t="str">
        <f t="shared" si="81"/>
        <v>H6DP17.</v>
      </c>
      <c r="AF195" s="138" t="str">
        <f t="shared" si="82"/>
        <v>H6DP17</v>
      </c>
      <c r="AG195" s="62"/>
      <c r="AH195" s="63"/>
      <c r="AI195" s="64"/>
      <c r="AJ195" s="17"/>
      <c r="AK195" s="18"/>
      <c r="AL195" s="18"/>
      <c r="AM195" s="18"/>
      <c r="AN195" s="18"/>
      <c r="AO195" s="18"/>
      <c r="AP195" s="18"/>
    </row>
    <row r="196" spans="1:42" s="54" customFormat="1" ht="350.1" customHeight="1" x14ac:dyDescent="0.2">
      <c r="A196" s="73">
        <v>135</v>
      </c>
      <c r="B196" s="151">
        <v>195</v>
      </c>
      <c r="C196" s="73"/>
      <c r="D196" s="73" t="s">
        <v>1213</v>
      </c>
      <c r="E196" s="76" t="s">
        <v>18</v>
      </c>
      <c r="F196" s="80" t="s">
        <v>1547</v>
      </c>
      <c r="G196" s="80" t="s">
        <v>1304</v>
      </c>
      <c r="H196" s="80" t="s">
        <v>1848</v>
      </c>
      <c r="I196" s="80" t="s">
        <v>1846</v>
      </c>
      <c r="J196" s="74" t="s">
        <v>1915</v>
      </c>
      <c r="K196" s="74">
        <v>1</v>
      </c>
      <c r="L196" s="84">
        <v>43858</v>
      </c>
      <c r="M196" s="84">
        <v>44165</v>
      </c>
      <c r="N196" s="78">
        <f t="shared" si="84"/>
        <v>43.857142857142854</v>
      </c>
      <c r="O196" s="76" t="s">
        <v>17</v>
      </c>
      <c r="P196" s="76">
        <v>0</v>
      </c>
      <c r="Q196" s="80" t="s">
        <v>2358</v>
      </c>
      <c r="R196" s="79">
        <f t="shared" ref="R196:R258" si="85">IF(P196/K196&gt;1,100,+P196/K196*100)</f>
        <v>0</v>
      </c>
      <c r="S196" s="89">
        <f t="shared" ref="S196:S258" si="86">+N196*R196/100</f>
        <v>0</v>
      </c>
      <c r="T196" s="89">
        <f t="shared" ref="T196:T258" si="87">IF(M196&lt;=$AH$1,S196,0)</f>
        <v>0</v>
      </c>
      <c r="U196" s="89">
        <f t="shared" ref="U196:U258" si="88">IF($AH$1&gt;=M196,N196,0)</f>
        <v>43.857142857142854</v>
      </c>
      <c r="V196" s="73"/>
      <c r="W196" s="100" t="str">
        <f t="shared" si="75"/>
        <v>VENCIDA</v>
      </c>
      <c r="X196" s="100" t="str">
        <f t="shared" ref="X196:X258" si="89">IF(A196&lt;&gt;"",IF(AD196=1,"VENCIDO",IF(AD196=2,"PRÓXIMO A VENCER",IF(AD196=3,"EN TERMINO",IF(AD196=4,"CON AVANCE",IF(AD196=5,"CUMPLIDO",))))),"")</f>
        <v>VENCIDO</v>
      </c>
      <c r="Y196" s="96" t="s">
        <v>1308</v>
      </c>
      <c r="Z196" s="103" t="str">
        <f t="shared" si="76"/>
        <v>H7DP17</v>
      </c>
      <c r="AA196" s="103">
        <f t="shared" ref="AA196:AA258" si="90">IF(A196&lt;&gt;"",1,AA195+1)</f>
        <v>1</v>
      </c>
      <c r="AB196" s="103" t="str">
        <f t="shared" si="78"/>
        <v>H7DP17 - 1</v>
      </c>
      <c r="AC196" s="138">
        <f t="shared" si="79"/>
        <v>1</v>
      </c>
      <c r="AD196" s="138">
        <f t="shared" si="80"/>
        <v>1</v>
      </c>
      <c r="AE196" s="138" t="str">
        <f t="shared" si="81"/>
        <v>H7DP17.</v>
      </c>
      <c r="AF196" s="138" t="str">
        <f t="shared" si="82"/>
        <v>H7DP17</v>
      </c>
      <c r="AG196" s="62"/>
      <c r="AH196" s="63"/>
      <c r="AI196" s="64"/>
      <c r="AJ196" s="17"/>
      <c r="AK196" s="18"/>
      <c r="AL196" s="18"/>
      <c r="AM196" s="18"/>
      <c r="AN196" s="18"/>
      <c r="AO196" s="18"/>
      <c r="AP196" s="18"/>
    </row>
    <row r="197" spans="1:42" s="27" customFormat="1" ht="350.1" customHeight="1" x14ac:dyDescent="0.2">
      <c r="A197" s="73">
        <v>136</v>
      </c>
      <c r="B197" s="151">
        <v>196</v>
      </c>
      <c r="C197" s="73"/>
      <c r="D197" s="73" t="s">
        <v>1215</v>
      </c>
      <c r="E197" s="76" t="s">
        <v>98</v>
      </c>
      <c r="F197" s="75" t="s">
        <v>1100</v>
      </c>
      <c r="G197" s="75" t="s">
        <v>1101</v>
      </c>
      <c r="H197" s="75" t="s">
        <v>1102</v>
      </c>
      <c r="I197" s="75" t="s">
        <v>1103</v>
      </c>
      <c r="J197" s="76" t="s">
        <v>1104</v>
      </c>
      <c r="K197" s="76">
        <v>2</v>
      </c>
      <c r="L197" s="77">
        <v>43313</v>
      </c>
      <c r="M197" s="77">
        <v>43404</v>
      </c>
      <c r="N197" s="78">
        <f t="shared" ref="N197:N257" si="91">(+M197-L197)/7</f>
        <v>13</v>
      </c>
      <c r="O197" s="76" t="s">
        <v>687</v>
      </c>
      <c r="P197" s="74">
        <v>2</v>
      </c>
      <c r="Q197" s="74" t="s">
        <v>1910</v>
      </c>
      <c r="R197" s="79">
        <f t="shared" si="85"/>
        <v>100</v>
      </c>
      <c r="S197" s="89">
        <f t="shared" si="86"/>
        <v>13</v>
      </c>
      <c r="T197" s="89">
        <f t="shared" si="87"/>
        <v>13</v>
      </c>
      <c r="U197" s="89">
        <f t="shared" si="88"/>
        <v>13</v>
      </c>
      <c r="V197" s="73"/>
      <c r="W197" s="100" t="str">
        <f t="shared" ref="W197:W259" si="92">IF(R197=100,"CUMPLIDA",IF(M197-$AH$1&lt;0,"VENCIDA",IF(M197-$AH$1&lt;=30,"PRÓXIMA A VENCER",IF(R197&gt;0,"CON AVANCE","EN TERMINO"))))</f>
        <v>CUMPLIDA</v>
      </c>
      <c r="X197" s="100" t="str">
        <f t="shared" si="89"/>
        <v>CUMPLIDO</v>
      </c>
      <c r="Y197" s="96" t="s">
        <v>1217</v>
      </c>
      <c r="Z197" s="103" t="str">
        <f t="shared" ref="Z197:Z259" si="93">AF197</f>
        <v>H1AF17</v>
      </c>
      <c r="AA197" s="103">
        <f t="shared" si="90"/>
        <v>1</v>
      </c>
      <c r="AB197" s="103" t="str">
        <f t="shared" ref="AB197:AB259" si="94">CONCATENATE(Z197," - ",AA197)</f>
        <v>H1AF17 - 1</v>
      </c>
      <c r="AC197" s="138">
        <f t="shared" si="79"/>
        <v>5</v>
      </c>
      <c r="AD197" s="138">
        <f t="shared" si="80"/>
        <v>5</v>
      </c>
      <c r="AE197" s="138" t="str">
        <f t="shared" si="81"/>
        <v>H1AF17.</v>
      </c>
      <c r="AF197" s="138" t="str">
        <f t="shared" si="82"/>
        <v>H1AF17</v>
      </c>
      <c r="AG197" s="62"/>
      <c r="AH197" s="63"/>
      <c r="AI197" s="64"/>
      <c r="AJ197" s="17"/>
      <c r="AK197" s="18"/>
      <c r="AL197" s="18"/>
      <c r="AM197" s="18"/>
      <c r="AN197" s="18"/>
      <c r="AO197" s="18"/>
      <c r="AP197" s="18"/>
    </row>
    <row r="198" spans="1:42" s="27" customFormat="1" ht="350.1" customHeight="1" x14ac:dyDescent="0.2">
      <c r="A198" s="73">
        <v>137</v>
      </c>
      <c r="B198" s="151">
        <v>197</v>
      </c>
      <c r="C198" s="73"/>
      <c r="D198" s="73" t="s">
        <v>1046</v>
      </c>
      <c r="E198" s="76" t="s">
        <v>98</v>
      </c>
      <c r="F198" s="75" t="s">
        <v>1105</v>
      </c>
      <c r="G198" s="75" t="s">
        <v>1106</v>
      </c>
      <c r="H198" s="75" t="s">
        <v>1840</v>
      </c>
      <c r="I198" s="75" t="s">
        <v>1796</v>
      </c>
      <c r="J198" s="76" t="s">
        <v>1797</v>
      </c>
      <c r="K198" s="76">
        <v>4</v>
      </c>
      <c r="L198" s="77">
        <v>43859</v>
      </c>
      <c r="M198" s="77">
        <v>44224</v>
      </c>
      <c r="N198" s="78">
        <f t="shared" si="91"/>
        <v>52.142857142857146</v>
      </c>
      <c r="O198" s="76" t="s">
        <v>433</v>
      </c>
      <c r="P198" s="76">
        <v>0</v>
      </c>
      <c r="Q198" s="74" t="s">
        <v>1910</v>
      </c>
      <c r="R198" s="79">
        <f t="shared" si="85"/>
        <v>0</v>
      </c>
      <c r="S198" s="89">
        <f t="shared" si="86"/>
        <v>0</v>
      </c>
      <c r="T198" s="89">
        <f t="shared" si="87"/>
        <v>0</v>
      </c>
      <c r="U198" s="89">
        <f t="shared" si="88"/>
        <v>0</v>
      </c>
      <c r="V198" s="73"/>
      <c r="W198" s="100" t="str">
        <f t="shared" si="92"/>
        <v>PRÓXIMA A VENCER</v>
      </c>
      <c r="X198" s="100" t="str">
        <f t="shared" si="89"/>
        <v>PRÓXIMO A VENCER</v>
      </c>
      <c r="Y198" s="96" t="s">
        <v>1217</v>
      </c>
      <c r="Z198" s="103" t="str">
        <f t="shared" si="93"/>
        <v>H2AF17</v>
      </c>
      <c r="AA198" s="103">
        <f t="shared" si="90"/>
        <v>1</v>
      </c>
      <c r="AB198" s="103" t="str">
        <f t="shared" si="94"/>
        <v>H2AF17 - 1</v>
      </c>
      <c r="AC198" s="138">
        <f t="shared" si="79"/>
        <v>2</v>
      </c>
      <c r="AD198" s="138">
        <f t="shared" si="80"/>
        <v>2</v>
      </c>
      <c r="AE198" s="138" t="str">
        <f t="shared" si="81"/>
        <v>H2AF17.</v>
      </c>
      <c r="AF198" s="138" t="str">
        <f t="shared" si="82"/>
        <v>H2AF17</v>
      </c>
      <c r="AG198" s="62"/>
      <c r="AH198" s="63"/>
      <c r="AI198" s="64"/>
      <c r="AJ198" s="17"/>
      <c r="AK198" s="18"/>
      <c r="AL198" s="18"/>
      <c r="AM198" s="18"/>
      <c r="AN198" s="18"/>
      <c r="AO198" s="18"/>
      <c r="AP198" s="18"/>
    </row>
    <row r="199" spans="1:42" s="27" customFormat="1" ht="350.1" customHeight="1" x14ac:dyDescent="0.2">
      <c r="A199" s="73">
        <v>138</v>
      </c>
      <c r="B199" s="151">
        <v>198</v>
      </c>
      <c r="C199" s="73"/>
      <c r="D199" s="73" t="s">
        <v>1215</v>
      </c>
      <c r="E199" s="76" t="s">
        <v>98</v>
      </c>
      <c r="F199" s="75" t="s">
        <v>1798</v>
      </c>
      <c r="G199" s="75" t="s">
        <v>1107</v>
      </c>
      <c r="H199" s="75" t="s">
        <v>1841</v>
      </c>
      <c r="I199" s="75" t="s">
        <v>1799</v>
      </c>
      <c r="J199" s="76" t="s">
        <v>1800</v>
      </c>
      <c r="K199" s="76">
        <v>4</v>
      </c>
      <c r="L199" s="77">
        <v>43859</v>
      </c>
      <c r="M199" s="77">
        <v>44224</v>
      </c>
      <c r="N199" s="78">
        <f t="shared" si="91"/>
        <v>52.142857142857146</v>
      </c>
      <c r="O199" s="76" t="s">
        <v>433</v>
      </c>
      <c r="P199" s="76">
        <v>0</v>
      </c>
      <c r="Q199" s="74" t="s">
        <v>1910</v>
      </c>
      <c r="R199" s="79">
        <f t="shared" si="85"/>
        <v>0</v>
      </c>
      <c r="S199" s="89">
        <f t="shared" si="86"/>
        <v>0</v>
      </c>
      <c r="T199" s="89">
        <f t="shared" si="87"/>
        <v>0</v>
      </c>
      <c r="U199" s="89">
        <f t="shared" si="88"/>
        <v>0</v>
      </c>
      <c r="V199" s="73"/>
      <c r="W199" s="100" t="str">
        <f t="shared" si="92"/>
        <v>PRÓXIMA A VENCER</v>
      </c>
      <c r="X199" s="100" t="str">
        <f t="shared" si="89"/>
        <v>PRÓXIMO A VENCER</v>
      </c>
      <c r="Y199" s="96" t="s">
        <v>1217</v>
      </c>
      <c r="Z199" s="103" t="str">
        <f t="shared" si="93"/>
        <v>H3AF17</v>
      </c>
      <c r="AA199" s="103">
        <f t="shared" si="90"/>
        <v>1</v>
      </c>
      <c r="AB199" s="103" t="str">
        <f t="shared" si="94"/>
        <v>H3AF17 - 1</v>
      </c>
      <c r="AC199" s="138">
        <f t="shared" si="79"/>
        <v>2</v>
      </c>
      <c r="AD199" s="138">
        <f t="shared" si="80"/>
        <v>2</v>
      </c>
      <c r="AE199" s="138" t="str">
        <f t="shared" si="81"/>
        <v>H3AF17.</v>
      </c>
      <c r="AF199" s="138" t="str">
        <f t="shared" si="82"/>
        <v>H3AF17</v>
      </c>
      <c r="AG199" s="62"/>
      <c r="AH199" s="63"/>
      <c r="AI199" s="64"/>
      <c r="AJ199" s="17"/>
      <c r="AK199" s="18"/>
      <c r="AL199" s="18"/>
      <c r="AM199" s="18"/>
      <c r="AN199" s="18"/>
      <c r="AO199" s="18"/>
      <c r="AP199" s="18"/>
    </row>
    <row r="200" spans="1:42" s="27" customFormat="1" ht="350.1" customHeight="1" x14ac:dyDescent="0.2">
      <c r="A200" s="73">
        <v>139</v>
      </c>
      <c r="B200" s="151">
        <v>199</v>
      </c>
      <c r="C200" s="73"/>
      <c r="D200" s="73" t="s">
        <v>1046</v>
      </c>
      <c r="E200" s="76" t="s">
        <v>1211</v>
      </c>
      <c r="F200" s="75" t="s">
        <v>1108</v>
      </c>
      <c r="G200" s="75" t="s">
        <v>1109</v>
      </c>
      <c r="H200" s="75" t="s">
        <v>1110</v>
      </c>
      <c r="I200" s="75" t="s">
        <v>1465</v>
      </c>
      <c r="J200" s="76" t="s">
        <v>375</v>
      </c>
      <c r="K200" s="76">
        <v>2</v>
      </c>
      <c r="L200" s="77">
        <v>43313</v>
      </c>
      <c r="M200" s="77">
        <v>43677</v>
      </c>
      <c r="N200" s="78">
        <f t="shared" si="91"/>
        <v>52</v>
      </c>
      <c r="O200" s="76" t="s">
        <v>433</v>
      </c>
      <c r="P200" s="76">
        <v>2</v>
      </c>
      <c r="Q200" s="74" t="s">
        <v>1910</v>
      </c>
      <c r="R200" s="79">
        <f t="shared" si="85"/>
        <v>100</v>
      </c>
      <c r="S200" s="89">
        <f t="shared" si="86"/>
        <v>52</v>
      </c>
      <c r="T200" s="89">
        <f t="shared" si="87"/>
        <v>52</v>
      </c>
      <c r="U200" s="89">
        <f t="shared" si="88"/>
        <v>52</v>
      </c>
      <c r="V200" s="73"/>
      <c r="W200" s="100" t="str">
        <f t="shared" si="92"/>
        <v>CUMPLIDA</v>
      </c>
      <c r="X200" s="100" t="str">
        <f t="shared" si="89"/>
        <v>CUMPLIDO</v>
      </c>
      <c r="Y200" s="96" t="s">
        <v>1217</v>
      </c>
      <c r="Z200" s="103" t="str">
        <f t="shared" si="93"/>
        <v>H4AF17</v>
      </c>
      <c r="AA200" s="103">
        <f t="shared" si="90"/>
        <v>1</v>
      </c>
      <c r="AB200" s="103" t="str">
        <f t="shared" si="94"/>
        <v>H4AF17 - 1</v>
      </c>
      <c r="AC200" s="138">
        <f t="shared" si="79"/>
        <v>5</v>
      </c>
      <c r="AD200" s="138">
        <f t="shared" si="80"/>
        <v>5</v>
      </c>
      <c r="AE200" s="138" t="str">
        <f t="shared" si="81"/>
        <v>H4AF17.</v>
      </c>
      <c r="AF200" s="138" t="str">
        <f t="shared" si="82"/>
        <v>H4AF17</v>
      </c>
      <c r="AG200" s="62"/>
      <c r="AH200" s="63"/>
      <c r="AI200" s="64"/>
      <c r="AJ200" s="17"/>
      <c r="AK200" s="18"/>
      <c r="AL200" s="18"/>
      <c r="AM200" s="18"/>
      <c r="AN200" s="18"/>
      <c r="AO200" s="18"/>
      <c r="AP200" s="18"/>
    </row>
    <row r="201" spans="1:42" s="27" customFormat="1" ht="350.1" customHeight="1" x14ac:dyDescent="0.2">
      <c r="A201" s="73">
        <v>140</v>
      </c>
      <c r="B201" s="151">
        <v>200</v>
      </c>
      <c r="C201" s="73"/>
      <c r="D201" s="73" t="s">
        <v>1046</v>
      </c>
      <c r="E201" s="76" t="s">
        <v>98</v>
      </c>
      <c r="F201" s="75" t="s">
        <v>1111</v>
      </c>
      <c r="G201" s="75" t="s">
        <v>1112</v>
      </c>
      <c r="H201" s="75" t="s">
        <v>1113</v>
      </c>
      <c r="I201" s="75" t="s">
        <v>1466</v>
      </c>
      <c r="J201" s="76" t="s">
        <v>375</v>
      </c>
      <c r="K201" s="76">
        <v>2</v>
      </c>
      <c r="L201" s="77">
        <v>43313</v>
      </c>
      <c r="M201" s="77">
        <v>43677</v>
      </c>
      <c r="N201" s="78">
        <f t="shared" si="91"/>
        <v>52</v>
      </c>
      <c r="O201" s="76" t="s">
        <v>433</v>
      </c>
      <c r="P201" s="76">
        <v>2</v>
      </c>
      <c r="Q201" s="74" t="s">
        <v>1910</v>
      </c>
      <c r="R201" s="79">
        <f t="shared" si="85"/>
        <v>100</v>
      </c>
      <c r="S201" s="89">
        <f t="shared" si="86"/>
        <v>52</v>
      </c>
      <c r="T201" s="89">
        <f t="shared" si="87"/>
        <v>52</v>
      </c>
      <c r="U201" s="89">
        <f t="shared" si="88"/>
        <v>52</v>
      </c>
      <c r="V201" s="73"/>
      <c r="W201" s="100" t="str">
        <f t="shared" si="92"/>
        <v>CUMPLIDA</v>
      </c>
      <c r="X201" s="100" t="str">
        <f t="shared" si="89"/>
        <v>CUMPLIDO</v>
      </c>
      <c r="Y201" s="96" t="s">
        <v>1217</v>
      </c>
      <c r="Z201" s="103" t="str">
        <f t="shared" si="93"/>
        <v>H5AF17</v>
      </c>
      <c r="AA201" s="103">
        <f t="shared" si="90"/>
        <v>1</v>
      </c>
      <c r="AB201" s="103" t="str">
        <f t="shared" si="94"/>
        <v>H5AF17 - 1</v>
      </c>
      <c r="AC201" s="138">
        <f t="shared" si="79"/>
        <v>5</v>
      </c>
      <c r="AD201" s="138">
        <f t="shared" si="80"/>
        <v>5</v>
      </c>
      <c r="AE201" s="138" t="str">
        <f t="shared" si="81"/>
        <v>H5AF17.</v>
      </c>
      <c r="AF201" s="138" t="str">
        <f t="shared" si="82"/>
        <v>H5AF17</v>
      </c>
      <c r="AG201" s="62"/>
      <c r="AH201" s="63"/>
      <c r="AI201" s="64"/>
      <c r="AJ201" s="17"/>
      <c r="AK201" s="18"/>
      <c r="AL201" s="18"/>
      <c r="AM201" s="18"/>
      <c r="AN201" s="18"/>
      <c r="AO201" s="18"/>
      <c r="AP201" s="18"/>
    </row>
    <row r="202" spans="1:42" s="27" customFormat="1" ht="350.1" customHeight="1" x14ac:dyDescent="0.2">
      <c r="A202" s="73">
        <v>141</v>
      </c>
      <c r="B202" s="151">
        <v>201</v>
      </c>
      <c r="C202" s="73"/>
      <c r="D202" s="73" t="s">
        <v>1215</v>
      </c>
      <c r="E202" s="76" t="s">
        <v>98</v>
      </c>
      <c r="F202" s="75" t="s">
        <v>1114</v>
      </c>
      <c r="G202" s="75" t="s">
        <v>1115</v>
      </c>
      <c r="H202" s="75" t="s">
        <v>1116</v>
      </c>
      <c r="I202" s="75" t="s">
        <v>1467</v>
      </c>
      <c r="J202" s="76" t="s">
        <v>1117</v>
      </c>
      <c r="K202" s="76">
        <v>3</v>
      </c>
      <c r="L202" s="77">
        <v>43313</v>
      </c>
      <c r="M202" s="77">
        <v>43497</v>
      </c>
      <c r="N202" s="78">
        <f t="shared" si="91"/>
        <v>26.285714285714285</v>
      </c>
      <c r="O202" s="76" t="s">
        <v>1118</v>
      </c>
      <c r="P202" s="76">
        <v>3</v>
      </c>
      <c r="Q202" s="80" t="s">
        <v>2382</v>
      </c>
      <c r="R202" s="79">
        <f t="shared" si="85"/>
        <v>100</v>
      </c>
      <c r="S202" s="89">
        <f t="shared" si="86"/>
        <v>26.285714285714285</v>
      </c>
      <c r="T202" s="89">
        <f t="shared" si="87"/>
        <v>26.285714285714285</v>
      </c>
      <c r="U202" s="89">
        <f t="shared" si="88"/>
        <v>26.285714285714285</v>
      </c>
      <c r="V202" s="73"/>
      <c r="W202" s="100" t="str">
        <f t="shared" si="92"/>
        <v>CUMPLIDA</v>
      </c>
      <c r="X202" s="100" t="str">
        <f t="shared" si="89"/>
        <v>CUMPLIDO</v>
      </c>
      <c r="Y202" s="96" t="s">
        <v>1217</v>
      </c>
      <c r="Z202" s="103" t="str">
        <f t="shared" si="93"/>
        <v>H7AF17</v>
      </c>
      <c r="AA202" s="103">
        <f>IF(A202&lt;&gt;"",1,#REF!+1)</f>
        <v>1</v>
      </c>
      <c r="AB202" s="103" t="str">
        <f t="shared" si="94"/>
        <v>H7AF17 - 1</v>
      </c>
      <c r="AC202" s="138">
        <f t="shared" si="79"/>
        <v>5</v>
      </c>
      <c r="AD202" s="138">
        <f t="shared" si="80"/>
        <v>5</v>
      </c>
      <c r="AE202" s="138" t="str">
        <f t="shared" si="81"/>
        <v>H7AF17.</v>
      </c>
      <c r="AF202" s="138" t="str">
        <f t="shared" si="82"/>
        <v>H7AF17</v>
      </c>
      <c r="AG202" s="62"/>
      <c r="AH202" s="63"/>
      <c r="AI202" s="64"/>
      <c r="AJ202" s="17"/>
      <c r="AK202" s="18"/>
      <c r="AL202" s="18"/>
      <c r="AM202" s="18"/>
      <c r="AN202" s="18"/>
      <c r="AO202" s="18"/>
      <c r="AP202" s="18"/>
    </row>
    <row r="203" spans="1:42" s="27" customFormat="1" ht="350.1" customHeight="1" x14ac:dyDescent="0.2">
      <c r="A203" s="73">
        <v>142</v>
      </c>
      <c r="B203" s="151">
        <v>202</v>
      </c>
      <c r="C203" s="73"/>
      <c r="D203" s="73" t="s">
        <v>1046</v>
      </c>
      <c r="E203" s="76" t="s">
        <v>98</v>
      </c>
      <c r="F203" s="75" t="s">
        <v>1119</v>
      </c>
      <c r="G203" s="75" t="s">
        <v>1120</v>
      </c>
      <c r="H203" s="75" t="s">
        <v>1121</v>
      </c>
      <c r="I203" s="75" t="s">
        <v>1122</v>
      </c>
      <c r="J203" s="76" t="s">
        <v>21</v>
      </c>
      <c r="K203" s="76">
        <v>2</v>
      </c>
      <c r="L203" s="77">
        <v>43344</v>
      </c>
      <c r="M203" s="77">
        <v>43525</v>
      </c>
      <c r="N203" s="78">
        <f t="shared" si="91"/>
        <v>25.857142857142858</v>
      </c>
      <c r="O203" s="76" t="s">
        <v>464</v>
      </c>
      <c r="P203" s="76">
        <v>2</v>
      </c>
      <c r="Q203" s="74" t="s">
        <v>1910</v>
      </c>
      <c r="R203" s="79">
        <f t="shared" si="85"/>
        <v>100</v>
      </c>
      <c r="S203" s="89">
        <f t="shared" si="86"/>
        <v>25.857142857142858</v>
      </c>
      <c r="T203" s="89">
        <f t="shared" si="87"/>
        <v>25.857142857142858</v>
      </c>
      <c r="U203" s="89">
        <f t="shared" si="88"/>
        <v>25.857142857142858</v>
      </c>
      <c r="V203" s="73"/>
      <c r="W203" s="100" t="str">
        <f t="shared" si="92"/>
        <v>CUMPLIDA</v>
      </c>
      <c r="X203" s="100" t="str">
        <f t="shared" si="89"/>
        <v>CUMPLIDO</v>
      </c>
      <c r="Y203" s="96" t="s">
        <v>1217</v>
      </c>
      <c r="Z203" s="103" t="str">
        <f t="shared" si="93"/>
        <v>H8AF17</v>
      </c>
      <c r="AA203" s="103">
        <f t="shared" si="90"/>
        <v>1</v>
      </c>
      <c r="AB203" s="103" t="str">
        <f t="shared" si="94"/>
        <v>H8AF17 - 1</v>
      </c>
      <c r="AC203" s="138">
        <f t="shared" si="79"/>
        <v>5</v>
      </c>
      <c r="AD203" s="138">
        <f t="shared" si="80"/>
        <v>5</v>
      </c>
      <c r="AE203" s="138" t="str">
        <f t="shared" si="81"/>
        <v>H8AF17.</v>
      </c>
      <c r="AF203" s="138" t="str">
        <f t="shared" si="82"/>
        <v>H8AF17</v>
      </c>
      <c r="AG203" s="62"/>
      <c r="AH203" s="63"/>
      <c r="AI203" s="64"/>
      <c r="AJ203" s="17"/>
      <c r="AK203" s="18"/>
      <c r="AL203" s="18"/>
      <c r="AM203" s="18"/>
      <c r="AN203" s="18"/>
      <c r="AO203" s="18"/>
      <c r="AP203" s="18"/>
    </row>
    <row r="204" spans="1:42" s="27" customFormat="1" ht="350.1" customHeight="1" x14ac:dyDescent="0.2">
      <c r="A204" s="73">
        <v>143</v>
      </c>
      <c r="B204" s="151">
        <v>203</v>
      </c>
      <c r="C204" s="73"/>
      <c r="D204" s="73" t="s">
        <v>1047</v>
      </c>
      <c r="E204" s="76" t="s">
        <v>98</v>
      </c>
      <c r="F204" s="75" t="s">
        <v>1123</v>
      </c>
      <c r="G204" s="75" t="s">
        <v>1124</v>
      </c>
      <c r="H204" s="75" t="s">
        <v>1125</v>
      </c>
      <c r="I204" s="75" t="s">
        <v>1126</v>
      </c>
      <c r="J204" s="76" t="s">
        <v>1127</v>
      </c>
      <c r="K204" s="76">
        <v>1</v>
      </c>
      <c r="L204" s="77">
        <v>43313</v>
      </c>
      <c r="M204" s="77">
        <v>43707</v>
      </c>
      <c r="N204" s="78">
        <f t="shared" si="91"/>
        <v>56.285714285714285</v>
      </c>
      <c r="O204" s="76" t="s">
        <v>464</v>
      </c>
      <c r="P204" s="76">
        <v>1</v>
      </c>
      <c r="Q204" s="85" t="s">
        <v>2119</v>
      </c>
      <c r="R204" s="79">
        <f t="shared" si="85"/>
        <v>100</v>
      </c>
      <c r="S204" s="89">
        <f t="shared" si="86"/>
        <v>56.285714285714285</v>
      </c>
      <c r="T204" s="89">
        <f t="shared" si="87"/>
        <v>56.285714285714285</v>
      </c>
      <c r="U204" s="89">
        <f t="shared" si="88"/>
        <v>56.285714285714285</v>
      </c>
      <c r="V204" s="73"/>
      <c r="W204" s="100" t="str">
        <f t="shared" si="92"/>
        <v>CUMPLIDA</v>
      </c>
      <c r="X204" s="100" t="str">
        <f t="shared" si="89"/>
        <v>CUMPLIDO</v>
      </c>
      <c r="Y204" s="96" t="s">
        <v>1217</v>
      </c>
      <c r="Z204" s="103" t="str">
        <f t="shared" si="93"/>
        <v>H9AF17</v>
      </c>
      <c r="AA204" s="103">
        <f t="shared" si="90"/>
        <v>1</v>
      </c>
      <c r="AB204" s="103" t="str">
        <f t="shared" si="94"/>
        <v>H9AF17 - 1</v>
      </c>
      <c r="AC204" s="138">
        <f t="shared" si="79"/>
        <v>5</v>
      </c>
      <c r="AD204" s="138">
        <f t="shared" si="80"/>
        <v>5</v>
      </c>
      <c r="AE204" s="138" t="str">
        <f t="shared" si="81"/>
        <v>H9AF17.</v>
      </c>
      <c r="AF204" s="138" t="str">
        <f t="shared" si="82"/>
        <v>H9AF17</v>
      </c>
      <c r="AG204" s="62"/>
      <c r="AH204" s="63"/>
      <c r="AI204" s="64"/>
      <c r="AJ204" s="17"/>
      <c r="AK204" s="18"/>
      <c r="AL204" s="18"/>
      <c r="AM204" s="18"/>
      <c r="AN204" s="18"/>
      <c r="AO204" s="18"/>
      <c r="AP204" s="18"/>
    </row>
    <row r="205" spans="1:42" s="27" customFormat="1" ht="350.1" customHeight="1" x14ac:dyDescent="0.2">
      <c r="A205" s="73">
        <v>144</v>
      </c>
      <c r="B205" s="151">
        <v>204</v>
      </c>
      <c r="C205" s="73"/>
      <c r="D205" s="73" t="s">
        <v>1046</v>
      </c>
      <c r="E205" s="76" t="s">
        <v>90</v>
      </c>
      <c r="F205" s="75" t="s">
        <v>1128</v>
      </c>
      <c r="G205" s="75" t="s">
        <v>1129</v>
      </c>
      <c r="H205" s="75" t="s">
        <v>1916</v>
      </c>
      <c r="I205" s="75" t="s">
        <v>1917</v>
      </c>
      <c r="J205" s="76" t="s">
        <v>1842</v>
      </c>
      <c r="K205" s="76">
        <v>4</v>
      </c>
      <c r="L205" s="77">
        <v>43859</v>
      </c>
      <c r="M205" s="77">
        <v>44224</v>
      </c>
      <c r="N205" s="78">
        <f t="shared" si="91"/>
        <v>52.142857142857146</v>
      </c>
      <c r="O205" s="76" t="s">
        <v>433</v>
      </c>
      <c r="P205" s="76">
        <v>0</v>
      </c>
      <c r="Q205" s="74" t="s">
        <v>1910</v>
      </c>
      <c r="R205" s="79">
        <f t="shared" si="85"/>
        <v>0</v>
      </c>
      <c r="S205" s="89">
        <f t="shared" si="86"/>
        <v>0</v>
      </c>
      <c r="T205" s="89">
        <f t="shared" si="87"/>
        <v>0</v>
      </c>
      <c r="U205" s="89">
        <f t="shared" si="88"/>
        <v>0</v>
      </c>
      <c r="V205" s="73"/>
      <c r="W205" s="100" t="str">
        <f t="shared" si="92"/>
        <v>PRÓXIMA A VENCER</v>
      </c>
      <c r="X205" s="100" t="str">
        <f t="shared" si="89"/>
        <v>PRÓXIMO A VENCER</v>
      </c>
      <c r="Y205" s="96" t="s">
        <v>1217</v>
      </c>
      <c r="Z205" s="103" t="str">
        <f t="shared" si="93"/>
        <v>H10AF17</v>
      </c>
      <c r="AA205" s="103">
        <f t="shared" si="90"/>
        <v>1</v>
      </c>
      <c r="AB205" s="103" t="str">
        <f t="shared" si="94"/>
        <v>H10AF17 - 1</v>
      </c>
      <c r="AC205" s="138">
        <f t="shared" si="79"/>
        <v>2</v>
      </c>
      <c r="AD205" s="138">
        <f t="shared" si="80"/>
        <v>2</v>
      </c>
      <c r="AE205" s="138" t="str">
        <f t="shared" si="81"/>
        <v>H10AF17.</v>
      </c>
      <c r="AF205" s="138" t="str">
        <f t="shared" si="82"/>
        <v>H10AF17</v>
      </c>
      <c r="AG205" s="62"/>
      <c r="AH205" s="63"/>
      <c r="AI205" s="64"/>
      <c r="AJ205" s="17"/>
      <c r="AK205" s="18"/>
      <c r="AL205" s="18"/>
      <c r="AM205" s="18"/>
      <c r="AN205" s="18"/>
      <c r="AO205" s="18"/>
      <c r="AP205" s="18"/>
    </row>
    <row r="206" spans="1:42" s="27" customFormat="1" ht="350.1" customHeight="1" x14ac:dyDescent="0.2">
      <c r="A206" s="73">
        <v>145</v>
      </c>
      <c r="B206" s="151">
        <v>205</v>
      </c>
      <c r="C206" s="73"/>
      <c r="D206" s="73" t="s">
        <v>1215</v>
      </c>
      <c r="E206" s="76" t="s">
        <v>25</v>
      </c>
      <c r="F206" s="75" t="s">
        <v>1130</v>
      </c>
      <c r="G206" s="75" t="s">
        <v>1131</v>
      </c>
      <c r="H206" s="75" t="s">
        <v>1132</v>
      </c>
      <c r="I206" s="75" t="s">
        <v>1272</v>
      </c>
      <c r="J206" s="76" t="s">
        <v>53</v>
      </c>
      <c r="K206" s="76">
        <v>4</v>
      </c>
      <c r="L206" s="77">
        <v>43313</v>
      </c>
      <c r="M206" s="77">
        <v>43676</v>
      </c>
      <c r="N206" s="78">
        <f t="shared" si="91"/>
        <v>51.857142857142854</v>
      </c>
      <c r="O206" s="76" t="s">
        <v>1509</v>
      </c>
      <c r="P206" s="76">
        <v>0</v>
      </c>
      <c r="Q206" s="75" t="s">
        <v>2113</v>
      </c>
      <c r="R206" s="79">
        <f t="shared" si="85"/>
        <v>0</v>
      </c>
      <c r="S206" s="89">
        <f t="shared" si="86"/>
        <v>0</v>
      </c>
      <c r="T206" s="89">
        <f t="shared" si="87"/>
        <v>0</v>
      </c>
      <c r="U206" s="89">
        <f t="shared" si="88"/>
        <v>51.857142857142854</v>
      </c>
      <c r="V206" s="73"/>
      <c r="W206" s="100" t="str">
        <f t="shared" si="92"/>
        <v>VENCIDA</v>
      </c>
      <c r="X206" s="100" t="str">
        <f t="shared" si="89"/>
        <v>VENCIDO</v>
      </c>
      <c r="Y206" s="96" t="s">
        <v>1217</v>
      </c>
      <c r="Z206" s="103" t="str">
        <f t="shared" si="93"/>
        <v>H11AF17</v>
      </c>
      <c r="AA206" s="103">
        <f t="shared" si="90"/>
        <v>1</v>
      </c>
      <c r="AB206" s="103" t="str">
        <f t="shared" si="94"/>
        <v>H11AF17 - 1</v>
      </c>
      <c r="AC206" s="138">
        <f t="shared" ref="AC206:AC269" si="95">IF(W206="VENCIDA",1,IF(W206="PRÓXIMA A VENCER",2,IF(W206="EN TERMINO",3,IF(W206="CON AVANCE",4,IF(W206="CUMPLIDA",5,)))))</f>
        <v>1</v>
      </c>
      <c r="AD206" s="138">
        <f t="shared" ref="AD206:AD269" si="96">IF(AA207=AA206+1,MIN(AC206,AD207),AC206)</f>
        <v>1</v>
      </c>
      <c r="AE206" s="138" t="str">
        <f t="shared" ref="AE206:AE269" si="97">IF(A206&lt;&gt;"",MID(F206,1,FIND(" ",F206,1)-1),AE205)</f>
        <v>H11AF17.</v>
      </c>
      <c r="AF206" s="138" t="str">
        <f t="shared" ref="AF206:AF269" si="98">IFERROR(MID(AE206,1,FIND(".",AE206,1)-1),AE206)</f>
        <v>H11AF17</v>
      </c>
      <c r="AG206" s="62"/>
      <c r="AH206" s="63"/>
      <c r="AI206" s="64"/>
      <c r="AJ206" s="17"/>
      <c r="AK206" s="18"/>
      <c r="AL206" s="18"/>
      <c r="AM206" s="18"/>
      <c r="AN206" s="18"/>
      <c r="AO206" s="18"/>
      <c r="AP206" s="18"/>
    </row>
    <row r="207" spans="1:42" s="27" customFormat="1" ht="350.1" customHeight="1" x14ac:dyDescent="0.2">
      <c r="A207" s="73">
        <v>146</v>
      </c>
      <c r="B207" s="151">
        <v>206</v>
      </c>
      <c r="C207" s="73"/>
      <c r="D207" s="73" t="s">
        <v>1215</v>
      </c>
      <c r="E207" s="76" t="s">
        <v>25</v>
      </c>
      <c r="F207" s="75" t="s">
        <v>1133</v>
      </c>
      <c r="G207" s="75" t="s">
        <v>1134</v>
      </c>
      <c r="H207" s="75" t="s">
        <v>1132</v>
      </c>
      <c r="I207" s="75" t="s">
        <v>1272</v>
      </c>
      <c r="J207" s="76" t="s">
        <v>53</v>
      </c>
      <c r="K207" s="76">
        <v>4</v>
      </c>
      <c r="L207" s="77">
        <v>43313</v>
      </c>
      <c r="M207" s="77">
        <v>43676</v>
      </c>
      <c r="N207" s="78">
        <f t="shared" si="91"/>
        <v>51.857142857142854</v>
      </c>
      <c r="O207" s="76" t="s">
        <v>1509</v>
      </c>
      <c r="P207" s="76">
        <v>0</v>
      </c>
      <c r="Q207" s="75" t="s">
        <v>2113</v>
      </c>
      <c r="R207" s="79">
        <f t="shared" si="85"/>
        <v>0</v>
      </c>
      <c r="S207" s="89">
        <f t="shared" si="86"/>
        <v>0</v>
      </c>
      <c r="T207" s="89">
        <f t="shared" si="87"/>
        <v>0</v>
      </c>
      <c r="U207" s="89">
        <f t="shared" si="88"/>
        <v>51.857142857142854</v>
      </c>
      <c r="V207" s="73"/>
      <c r="W207" s="100" t="str">
        <f t="shared" si="92"/>
        <v>VENCIDA</v>
      </c>
      <c r="X207" s="100" t="str">
        <f t="shared" si="89"/>
        <v>VENCIDO</v>
      </c>
      <c r="Y207" s="96" t="s">
        <v>1217</v>
      </c>
      <c r="Z207" s="103" t="str">
        <f t="shared" si="93"/>
        <v>H12AF17</v>
      </c>
      <c r="AA207" s="103">
        <f t="shared" si="90"/>
        <v>1</v>
      </c>
      <c r="AB207" s="103" t="str">
        <f t="shared" si="94"/>
        <v>H12AF17 - 1</v>
      </c>
      <c r="AC207" s="138">
        <f t="shared" si="95"/>
        <v>1</v>
      </c>
      <c r="AD207" s="138">
        <f t="shared" si="96"/>
        <v>1</v>
      </c>
      <c r="AE207" s="138" t="str">
        <f t="shared" si="97"/>
        <v>H12AF17.</v>
      </c>
      <c r="AF207" s="138" t="str">
        <f t="shared" si="98"/>
        <v>H12AF17</v>
      </c>
      <c r="AG207" s="62"/>
      <c r="AH207" s="63"/>
      <c r="AI207" s="64"/>
      <c r="AJ207" s="17"/>
      <c r="AK207" s="18"/>
      <c r="AL207" s="18"/>
      <c r="AM207" s="18"/>
      <c r="AN207" s="18"/>
      <c r="AO207" s="18"/>
      <c r="AP207" s="18"/>
    </row>
    <row r="208" spans="1:42" s="27" customFormat="1" ht="350.1" customHeight="1" x14ac:dyDescent="0.2">
      <c r="A208" s="73">
        <v>147</v>
      </c>
      <c r="B208" s="151">
        <v>207</v>
      </c>
      <c r="C208" s="73"/>
      <c r="D208" s="73" t="s">
        <v>1047</v>
      </c>
      <c r="E208" s="76" t="s">
        <v>93</v>
      </c>
      <c r="F208" s="75" t="s">
        <v>1135</v>
      </c>
      <c r="G208" s="75" t="s">
        <v>1136</v>
      </c>
      <c r="H208" s="75" t="s">
        <v>1125</v>
      </c>
      <c r="I208" s="75" t="s">
        <v>1468</v>
      </c>
      <c r="J208" s="76" t="s">
        <v>1137</v>
      </c>
      <c r="K208" s="76">
        <v>2</v>
      </c>
      <c r="L208" s="77">
        <v>43344</v>
      </c>
      <c r="M208" s="77">
        <v>43524</v>
      </c>
      <c r="N208" s="78">
        <f t="shared" si="91"/>
        <v>25.714285714285715</v>
      </c>
      <c r="O208" s="76" t="s">
        <v>464</v>
      </c>
      <c r="P208" s="76">
        <v>2</v>
      </c>
      <c r="Q208" s="74" t="s">
        <v>1910</v>
      </c>
      <c r="R208" s="79">
        <f t="shared" si="85"/>
        <v>100</v>
      </c>
      <c r="S208" s="89">
        <f t="shared" si="86"/>
        <v>25.714285714285715</v>
      </c>
      <c r="T208" s="89">
        <f t="shared" si="87"/>
        <v>25.714285714285715</v>
      </c>
      <c r="U208" s="89">
        <f t="shared" si="88"/>
        <v>25.714285714285715</v>
      </c>
      <c r="V208" s="73"/>
      <c r="W208" s="100" t="str">
        <f t="shared" si="92"/>
        <v>CUMPLIDA</v>
      </c>
      <c r="X208" s="100" t="str">
        <f t="shared" si="89"/>
        <v>CUMPLIDO</v>
      </c>
      <c r="Y208" s="96" t="s">
        <v>1217</v>
      </c>
      <c r="Z208" s="103" t="str">
        <f t="shared" si="93"/>
        <v>H13AF17</v>
      </c>
      <c r="AA208" s="103">
        <f t="shared" si="90"/>
        <v>1</v>
      </c>
      <c r="AB208" s="103" t="str">
        <f t="shared" si="94"/>
        <v>H13AF17 - 1</v>
      </c>
      <c r="AC208" s="138">
        <f t="shared" si="95"/>
        <v>5</v>
      </c>
      <c r="AD208" s="138">
        <f t="shared" si="96"/>
        <v>5</v>
      </c>
      <c r="AE208" s="138" t="str">
        <f t="shared" si="97"/>
        <v>H13AF17.</v>
      </c>
      <c r="AF208" s="138" t="str">
        <f t="shared" si="98"/>
        <v>H13AF17</v>
      </c>
      <c r="AG208" s="62"/>
      <c r="AH208" s="63"/>
      <c r="AI208" s="64"/>
      <c r="AJ208" s="17"/>
      <c r="AK208" s="18"/>
      <c r="AL208" s="18"/>
      <c r="AM208" s="18"/>
      <c r="AN208" s="18"/>
      <c r="AO208" s="18"/>
      <c r="AP208" s="18"/>
    </row>
    <row r="209" spans="1:42" s="27" customFormat="1" ht="350.1" customHeight="1" x14ac:dyDescent="0.2">
      <c r="A209" s="73">
        <v>148</v>
      </c>
      <c r="B209" s="151">
        <v>208</v>
      </c>
      <c r="C209" s="73"/>
      <c r="D209" s="73" t="s">
        <v>1215</v>
      </c>
      <c r="E209" s="76" t="s">
        <v>25</v>
      </c>
      <c r="F209" s="75" t="s">
        <v>1138</v>
      </c>
      <c r="G209" s="75" t="s">
        <v>1139</v>
      </c>
      <c r="H209" s="75" t="s">
        <v>1132</v>
      </c>
      <c r="I209" s="75" t="s">
        <v>1273</v>
      </c>
      <c r="J209" s="76" t="s">
        <v>53</v>
      </c>
      <c r="K209" s="76">
        <v>4</v>
      </c>
      <c r="L209" s="77">
        <v>43313</v>
      </c>
      <c r="M209" s="77">
        <v>43676</v>
      </c>
      <c r="N209" s="78">
        <f t="shared" si="91"/>
        <v>51.857142857142854</v>
      </c>
      <c r="O209" s="76" t="s">
        <v>1509</v>
      </c>
      <c r="P209" s="76">
        <v>0</v>
      </c>
      <c r="Q209" s="75" t="s">
        <v>2113</v>
      </c>
      <c r="R209" s="79">
        <f t="shared" si="85"/>
        <v>0</v>
      </c>
      <c r="S209" s="89">
        <f t="shared" si="86"/>
        <v>0</v>
      </c>
      <c r="T209" s="89">
        <f t="shared" si="87"/>
        <v>0</v>
      </c>
      <c r="U209" s="89">
        <f t="shared" si="88"/>
        <v>51.857142857142854</v>
      </c>
      <c r="V209" s="73"/>
      <c r="W209" s="100" t="str">
        <f t="shared" si="92"/>
        <v>VENCIDA</v>
      </c>
      <c r="X209" s="100" t="str">
        <f t="shared" si="89"/>
        <v>VENCIDO</v>
      </c>
      <c r="Y209" s="96" t="s">
        <v>1217</v>
      </c>
      <c r="Z209" s="103" t="str">
        <f t="shared" si="93"/>
        <v>H14AF17</v>
      </c>
      <c r="AA209" s="103">
        <f t="shared" si="90"/>
        <v>1</v>
      </c>
      <c r="AB209" s="103" t="str">
        <f t="shared" si="94"/>
        <v>H14AF17 - 1</v>
      </c>
      <c r="AC209" s="138">
        <f t="shared" si="95"/>
        <v>1</v>
      </c>
      <c r="AD209" s="138">
        <f t="shared" si="96"/>
        <v>1</v>
      </c>
      <c r="AE209" s="138" t="str">
        <f t="shared" si="97"/>
        <v>H14AF17.</v>
      </c>
      <c r="AF209" s="138" t="str">
        <f t="shared" si="98"/>
        <v>H14AF17</v>
      </c>
      <c r="AG209" s="62"/>
      <c r="AH209" s="63"/>
      <c r="AI209" s="64"/>
      <c r="AJ209" s="17"/>
      <c r="AK209" s="18"/>
      <c r="AL209" s="18"/>
      <c r="AM209" s="18"/>
      <c r="AN209" s="18"/>
      <c r="AO209" s="18"/>
      <c r="AP209" s="18"/>
    </row>
    <row r="210" spans="1:42" s="27" customFormat="1" ht="350.1" customHeight="1" x14ac:dyDescent="0.2">
      <c r="A210" s="73">
        <v>149</v>
      </c>
      <c r="B210" s="151">
        <v>209</v>
      </c>
      <c r="C210" s="73"/>
      <c r="D210" s="73" t="s">
        <v>1215</v>
      </c>
      <c r="E210" s="76" t="s">
        <v>25</v>
      </c>
      <c r="F210" s="75" t="s">
        <v>1140</v>
      </c>
      <c r="G210" s="75" t="s">
        <v>1141</v>
      </c>
      <c r="H210" s="75" t="s">
        <v>1142</v>
      </c>
      <c r="I210" s="75" t="s">
        <v>1143</v>
      </c>
      <c r="J210" s="76" t="s">
        <v>375</v>
      </c>
      <c r="K210" s="76">
        <v>2</v>
      </c>
      <c r="L210" s="77">
        <v>43313</v>
      </c>
      <c r="M210" s="77">
        <v>43677</v>
      </c>
      <c r="N210" s="78">
        <f t="shared" si="91"/>
        <v>52</v>
      </c>
      <c r="O210" s="76" t="s">
        <v>433</v>
      </c>
      <c r="P210" s="76">
        <v>2</v>
      </c>
      <c r="Q210" s="74" t="s">
        <v>1910</v>
      </c>
      <c r="R210" s="79">
        <f t="shared" si="85"/>
        <v>100</v>
      </c>
      <c r="S210" s="89">
        <f t="shared" si="86"/>
        <v>52</v>
      </c>
      <c r="T210" s="89">
        <f t="shared" si="87"/>
        <v>52</v>
      </c>
      <c r="U210" s="89">
        <f t="shared" si="88"/>
        <v>52</v>
      </c>
      <c r="V210" s="73"/>
      <c r="W210" s="100" t="str">
        <f t="shared" si="92"/>
        <v>CUMPLIDA</v>
      </c>
      <c r="X210" s="100" t="str">
        <f t="shared" si="89"/>
        <v>CUMPLIDO</v>
      </c>
      <c r="Y210" s="96" t="s">
        <v>1217</v>
      </c>
      <c r="Z210" s="103" t="str">
        <f t="shared" si="93"/>
        <v>H16AF17</v>
      </c>
      <c r="AA210" s="103">
        <f t="shared" si="90"/>
        <v>1</v>
      </c>
      <c r="AB210" s="103" t="str">
        <f t="shared" si="94"/>
        <v>H16AF17 - 1</v>
      </c>
      <c r="AC210" s="138">
        <f t="shared" si="95"/>
        <v>5</v>
      </c>
      <c r="AD210" s="138">
        <f t="shared" si="96"/>
        <v>5</v>
      </c>
      <c r="AE210" s="138" t="str">
        <f t="shared" si="97"/>
        <v>H16AF17.</v>
      </c>
      <c r="AF210" s="138" t="str">
        <f t="shared" si="98"/>
        <v>H16AF17</v>
      </c>
      <c r="AG210" s="62"/>
      <c r="AH210" s="63"/>
      <c r="AI210" s="64"/>
      <c r="AJ210" s="17"/>
      <c r="AK210" s="18"/>
      <c r="AL210" s="18"/>
      <c r="AM210" s="18"/>
      <c r="AN210" s="18"/>
      <c r="AO210" s="18"/>
      <c r="AP210" s="18"/>
    </row>
    <row r="211" spans="1:42" s="27" customFormat="1" ht="350.1" customHeight="1" x14ac:dyDescent="0.2">
      <c r="A211" s="73">
        <v>150</v>
      </c>
      <c r="B211" s="151">
        <v>210</v>
      </c>
      <c r="C211" s="73"/>
      <c r="D211" s="73" t="s">
        <v>1046</v>
      </c>
      <c r="E211" s="76" t="s">
        <v>106</v>
      </c>
      <c r="F211" s="75" t="s">
        <v>1144</v>
      </c>
      <c r="G211" s="75" t="s">
        <v>1145</v>
      </c>
      <c r="H211" s="75" t="s">
        <v>1146</v>
      </c>
      <c r="I211" s="75" t="s">
        <v>1278</v>
      </c>
      <c r="J211" s="76" t="s">
        <v>21</v>
      </c>
      <c r="K211" s="76">
        <v>4</v>
      </c>
      <c r="L211" s="77">
        <v>43313</v>
      </c>
      <c r="M211" s="77">
        <v>43676</v>
      </c>
      <c r="N211" s="78">
        <f t="shared" si="91"/>
        <v>51.857142857142854</v>
      </c>
      <c r="O211" s="76" t="s">
        <v>1509</v>
      </c>
      <c r="P211" s="76">
        <v>0</v>
      </c>
      <c r="Q211" s="75" t="s">
        <v>2113</v>
      </c>
      <c r="R211" s="79">
        <f t="shared" si="85"/>
        <v>0</v>
      </c>
      <c r="S211" s="89">
        <f t="shared" si="86"/>
        <v>0</v>
      </c>
      <c r="T211" s="89">
        <f t="shared" si="87"/>
        <v>0</v>
      </c>
      <c r="U211" s="89">
        <f t="shared" si="88"/>
        <v>51.857142857142854</v>
      </c>
      <c r="V211" s="73"/>
      <c r="W211" s="100" t="str">
        <f t="shared" si="92"/>
        <v>VENCIDA</v>
      </c>
      <c r="X211" s="100" t="str">
        <f t="shared" si="89"/>
        <v>VENCIDO</v>
      </c>
      <c r="Y211" s="96" t="s">
        <v>1217</v>
      </c>
      <c r="Z211" s="103" t="str">
        <f t="shared" si="93"/>
        <v>H17AF17</v>
      </c>
      <c r="AA211" s="103">
        <f t="shared" si="90"/>
        <v>1</v>
      </c>
      <c r="AB211" s="103" t="str">
        <f t="shared" si="94"/>
        <v>H17AF17 - 1</v>
      </c>
      <c r="AC211" s="138">
        <f t="shared" si="95"/>
        <v>1</v>
      </c>
      <c r="AD211" s="138">
        <f t="shared" si="96"/>
        <v>1</v>
      </c>
      <c r="AE211" s="138" t="str">
        <f t="shared" si="97"/>
        <v>H17AF17.</v>
      </c>
      <c r="AF211" s="138" t="str">
        <f t="shared" si="98"/>
        <v>H17AF17</v>
      </c>
      <c r="AG211" s="62"/>
      <c r="AH211" s="63"/>
      <c r="AI211" s="64"/>
      <c r="AJ211" s="17"/>
      <c r="AK211" s="18"/>
      <c r="AL211" s="18"/>
      <c r="AM211" s="18"/>
      <c r="AN211" s="18"/>
      <c r="AO211" s="18"/>
      <c r="AP211" s="18"/>
    </row>
    <row r="212" spans="1:42" s="27" customFormat="1" ht="350.1" customHeight="1" x14ac:dyDescent="0.2">
      <c r="A212" s="73">
        <v>151</v>
      </c>
      <c r="B212" s="151">
        <v>211</v>
      </c>
      <c r="C212" s="73"/>
      <c r="D212" s="73" t="s">
        <v>1046</v>
      </c>
      <c r="E212" s="76" t="s">
        <v>122</v>
      </c>
      <c r="F212" s="75" t="s">
        <v>1147</v>
      </c>
      <c r="G212" s="75" t="s">
        <v>1148</v>
      </c>
      <c r="H212" s="75" t="s">
        <v>1149</v>
      </c>
      <c r="I212" s="75" t="s">
        <v>1469</v>
      </c>
      <c r="J212" s="76" t="s">
        <v>1150</v>
      </c>
      <c r="K212" s="76">
        <v>1</v>
      </c>
      <c r="L212" s="77">
        <v>43405</v>
      </c>
      <c r="M212" s="77">
        <v>43554</v>
      </c>
      <c r="N212" s="78">
        <f t="shared" si="91"/>
        <v>21.285714285714285</v>
      </c>
      <c r="O212" s="76" t="s">
        <v>464</v>
      </c>
      <c r="P212" s="76">
        <v>1</v>
      </c>
      <c r="Q212" s="75" t="s">
        <v>2113</v>
      </c>
      <c r="R212" s="79">
        <f t="shared" si="85"/>
        <v>100</v>
      </c>
      <c r="S212" s="89">
        <f t="shared" si="86"/>
        <v>21.285714285714285</v>
      </c>
      <c r="T212" s="89">
        <f t="shared" si="87"/>
        <v>21.285714285714285</v>
      </c>
      <c r="U212" s="89">
        <f t="shared" si="88"/>
        <v>21.285714285714285</v>
      </c>
      <c r="V212" s="73"/>
      <c r="W212" s="100" t="str">
        <f t="shared" si="92"/>
        <v>CUMPLIDA</v>
      </c>
      <c r="X212" s="100" t="str">
        <f t="shared" si="89"/>
        <v>CUMPLIDO</v>
      </c>
      <c r="Y212" s="96" t="s">
        <v>1217</v>
      </c>
      <c r="Z212" s="103" t="str">
        <f t="shared" si="93"/>
        <v>H18AF17</v>
      </c>
      <c r="AA212" s="103">
        <f t="shared" si="90"/>
        <v>1</v>
      </c>
      <c r="AB212" s="103" t="str">
        <f t="shared" si="94"/>
        <v>H18AF17 - 1</v>
      </c>
      <c r="AC212" s="138">
        <f t="shared" si="95"/>
        <v>5</v>
      </c>
      <c r="AD212" s="138">
        <f t="shared" si="96"/>
        <v>5</v>
      </c>
      <c r="AE212" s="138" t="str">
        <f t="shared" si="97"/>
        <v>H18AF17.</v>
      </c>
      <c r="AF212" s="138" t="str">
        <f t="shared" si="98"/>
        <v>H18AF17</v>
      </c>
      <c r="AG212" s="62"/>
      <c r="AH212" s="63"/>
      <c r="AI212" s="64"/>
      <c r="AJ212" s="17"/>
      <c r="AK212" s="18"/>
      <c r="AL212" s="18"/>
      <c r="AM212" s="18"/>
      <c r="AN212" s="18"/>
      <c r="AO212" s="18"/>
      <c r="AP212" s="18"/>
    </row>
    <row r="213" spans="1:42" s="27" customFormat="1" ht="350.1" customHeight="1" x14ac:dyDescent="0.2">
      <c r="A213" s="73">
        <v>152</v>
      </c>
      <c r="B213" s="151">
        <v>212</v>
      </c>
      <c r="C213" s="73"/>
      <c r="D213" s="73" t="s">
        <v>1046</v>
      </c>
      <c r="E213" s="101" t="s">
        <v>37</v>
      </c>
      <c r="F213" s="85" t="s">
        <v>1151</v>
      </c>
      <c r="G213" s="86" t="s">
        <v>1152</v>
      </c>
      <c r="H213" s="85" t="s">
        <v>1153</v>
      </c>
      <c r="I213" s="85" t="s">
        <v>1265</v>
      </c>
      <c r="J213" s="73" t="s">
        <v>1154</v>
      </c>
      <c r="K213" s="73">
        <v>2</v>
      </c>
      <c r="L213" s="77">
        <v>43313</v>
      </c>
      <c r="M213" s="87">
        <v>43454</v>
      </c>
      <c r="N213" s="78">
        <f t="shared" si="91"/>
        <v>20.142857142857142</v>
      </c>
      <c r="O213" s="76" t="s">
        <v>1155</v>
      </c>
      <c r="P213" s="76">
        <v>2</v>
      </c>
      <c r="Q213" s="75" t="s">
        <v>2113</v>
      </c>
      <c r="R213" s="79">
        <f t="shared" si="85"/>
        <v>100</v>
      </c>
      <c r="S213" s="89">
        <f t="shared" si="86"/>
        <v>20.142857142857142</v>
      </c>
      <c r="T213" s="89">
        <f t="shared" si="87"/>
        <v>20.142857142857142</v>
      </c>
      <c r="U213" s="89">
        <f t="shared" si="88"/>
        <v>20.142857142857142</v>
      </c>
      <c r="V213" s="73"/>
      <c r="W213" s="100" t="str">
        <f t="shared" si="92"/>
        <v>CUMPLIDA</v>
      </c>
      <c r="X213" s="100" t="str">
        <f t="shared" si="89"/>
        <v>CUMPLIDO</v>
      </c>
      <c r="Y213" s="96" t="s">
        <v>1217</v>
      </c>
      <c r="Z213" s="103" t="str">
        <f t="shared" si="93"/>
        <v>H21AF17</v>
      </c>
      <c r="AA213" s="103">
        <f t="shared" si="90"/>
        <v>1</v>
      </c>
      <c r="AB213" s="103" t="str">
        <f t="shared" si="94"/>
        <v>H21AF17 - 1</v>
      </c>
      <c r="AC213" s="138">
        <f t="shared" si="95"/>
        <v>5</v>
      </c>
      <c r="AD213" s="138">
        <f t="shared" si="96"/>
        <v>5</v>
      </c>
      <c r="AE213" s="138" t="str">
        <f t="shared" si="97"/>
        <v>H21AF17.</v>
      </c>
      <c r="AF213" s="138" t="str">
        <f t="shared" si="98"/>
        <v>H21AF17</v>
      </c>
      <c r="AG213" s="62"/>
      <c r="AH213" s="63"/>
      <c r="AI213" s="64"/>
      <c r="AJ213" s="17"/>
      <c r="AK213" s="18"/>
      <c r="AL213" s="18"/>
      <c r="AM213" s="18"/>
      <c r="AN213" s="18"/>
      <c r="AO213" s="18"/>
      <c r="AP213" s="18"/>
    </row>
    <row r="214" spans="1:42" s="27" customFormat="1" ht="350.1" customHeight="1" x14ac:dyDescent="0.2">
      <c r="A214" s="73">
        <v>153</v>
      </c>
      <c r="B214" s="151">
        <v>213</v>
      </c>
      <c r="C214" s="73"/>
      <c r="D214" s="73" t="s">
        <v>1046</v>
      </c>
      <c r="E214" s="101" t="s">
        <v>24</v>
      </c>
      <c r="F214" s="85" t="s">
        <v>1156</v>
      </c>
      <c r="G214" s="86" t="s">
        <v>1157</v>
      </c>
      <c r="H214" s="85" t="s">
        <v>1945</v>
      </c>
      <c r="I214" s="85" t="s">
        <v>1158</v>
      </c>
      <c r="J214" s="73" t="s">
        <v>1159</v>
      </c>
      <c r="K214" s="73">
        <v>1</v>
      </c>
      <c r="L214" s="77">
        <v>43313</v>
      </c>
      <c r="M214" s="87">
        <v>43454</v>
      </c>
      <c r="N214" s="78">
        <f t="shared" si="91"/>
        <v>20.142857142857142</v>
      </c>
      <c r="O214" s="76" t="s">
        <v>1160</v>
      </c>
      <c r="P214" s="76">
        <v>1</v>
      </c>
      <c r="Q214" s="75" t="s">
        <v>2113</v>
      </c>
      <c r="R214" s="79">
        <f t="shared" si="85"/>
        <v>100</v>
      </c>
      <c r="S214" s="89">
        <f t="shared" si="86"/>
        <v>20.142857142857142</v>
      </c>
      <c r="T214" s="89">
        <f t="shared" si="87"/>
        <v>20.142857142857142</v>
      </c>
      <c r="U214" s="89">
        <f t="shared" si="88"/>
        <v>20.142857142857142</v>
      </c>
      <c r="V214" s="73"/>
      <c r="W214" s="100" t="str">
        <f t="shared" si="92"/>
        <v>CUMPLIDA</v>
      </c>
      <c r="X214" s="100" t="str">
        <f t="shared" si="89"/>
        <v>CUMPLIDO</v>
      </c>
      <c r="Y214" s="96" t="s">
        <v>1217</v>
      </c>
      <c r="Z214" s="103" t="str">
        <f t="shared" si="93"/>
        <v>H22AF17</v>
      </c>
      <c r="AA214" s="103">
        <f t="shared" si="90"/>
        <v>1</v>
      </c>
      <c r="AB214" s="103" t="str">
        <f t="shared" si="94"/>
        <v>H22AF17 - 1</v>
      </c>
      <c r="AC214" s="138">
        <f t="shared" si="95"/>
        <v>5</v>
      </c>
      <c r="AD214" s="138">
        <f t="shared" si="96"/>
        <v>5</v>
      </c>
      <c r="AE214" s="138" t="str">
        <f t="shared" si="97"/>
        <v>H22AF17.</v>
      </c>
      <c r="AF214" s="138" t="str">
        <f t="shared" si="98"/>
        <v>H22AF17</v>
      </c>
      <c r="AG214" s="62"/>
      <c r="AH214" s="63"/>
      <c r="AI214" s="64"/>
      <c r="AJ214" s="17"/>
      <c r="AK214" s="18"/>
      <c r="AL214" s="18"/>
      <c r="AM214" s="18"/>
      <c r="AN214" s="18"/>
      <c r="AO214" s="18"/>
      <c r="AP214" s="18"/>
    </row>
    <row r="215" spans="1:42" s="27" customFormat="1" ht="350.1" customHeight="1" x14ac:dyDescent="0.2">
      <c r="A215" s="73">
        <v>154</v>
      </c>
      <c r="B215" s="151">
        <v>214</v>
      </c>
      <c r="C215" s="73"/>
      <c r="D215" s="73" t="s">
        <v>1215</v>
      </c>
      <c r="E215" s="101" t="s">
        <v>37</v>
      </c>
      <c r="F215" s="85" t="s">
        <v>1875</v>
      </c>
      <c r="G215" s="86" t="s">
        <v>1161</v>
      </c>
      <c r="H215" s="86" t="s">
        <v>1853</v>
      </c>
      <c r="I215" s="86" t="s">
        <v>1854</v>
      </c>
      <c r="J215" s="88" t="s">
        <v>1877</v>
      </c>
      <c r="K215" s="73">
        <v>9</v>
      </c>
      <c r="L215" s="77">
        <v>43831</v>
      </c>
      <c r="M215" s="77">
        <v>43921</v>
      </c>
      <c r="N215" s="78">
        <f t="shared" si="91"/>
        <v>12.857142857142858</v>
      </c>
      <c r="O215" s="76" t="s">
        <v>1878</v>
      </c>
      <c r="P215" s="74">
        <v>8</v>
      </c>
      <c r="Q215" s="80" t="s">
        <v>2308</v>
      </c>
      <c r="R215" s="79">
        <f t="shared" si="85"/>
        <v>88.888888888888886</v>
      </c>
      <c r="S215" s="89">
        <f t="shared" si="86"/>
        <v>11.428571428571429</v>
      </c>
      <c r="T215" s="89">
        <f t="shared" si="87"/>
        <v>11.428571428571429</v>
      </c>
      <c r="U215" s="89">
        <f t="shared" si="88"/>
        <v>12.857142857142858</v>
      </c>
      <c r="V215" s="73"/>
      <c r="W215" s="100" t="str">
        <f t="shared" si="92"/>
        <v>VENCIDA</v>
      </c>
      <c r="X215" s="100" t="str">
        <f t="shared" si="89"/>
        <v>VENCIDO</v>
      </c>
      <c r="Y215" s="96" t="s">
        <v>1217</v>
      </c>
      <c r="Z215" s="103" t="str">
        <f t="shared" si="93"/>
        <v>H23AF17</v>
      </c>
      <c r="AA215" s="103">
        <f t="shared" si="90"/>
        <v>1</v>
      </c>
      <c r="AB215" s="103" t="str">
        <f t="shared" si="94"/>
        <v>H23AF17 - 1</v>
      </c>
      <c r="AC215" s="138">
        <f t="shared" si="95"/>
        <v>1</v>
      </c>
      <c r="AD215" s="138">
        <f t="shared" si="96"/>
        <v>1</v>
      </c>
      <c r="AE215" s="138" t="str">
        <f t="shared" si="97"/>
        <v>H23AF17.</v>
      </c>
      <c r="AF215" s="138" t="str">
        <f t="shared" si="98"/>
        <v>H23AF17</v>
      </c>
      <c r="AG215" s="62"/>
      <c r="AH215" s="63"/>
      <c r="AI215" s="64"/>
      <c r="AJ215" s="17"/>
      <c r="AK215" s="18"/>
      <c r="AL215" s="18"/>
      <c r="AM215" s="18"/>
      <c r="AN215" s="18"/>
      <c r="AO215" s="18"/>
      <c r="AP215" s="18"/>
    </row>
    <row r="216" spans="1:42" s="132" customFormat="1" ht="350.1" customHeight="1" x14ac:dyDescent="0.2">
      <c r="A216" s="73"/>
      <c r="B216" s="151">
        <v>215</v>
      </c>
      <c r="C216" s="73"/>
      <c r="D216" s="73" t="s">
        <v>1215</v>
      </c>
      <c r="E216" s="101" t="s">
        <v>37</v>
      </c>
      <c r="F216" s="85" t="s">
        <v>1876</v>
      </c>
      <c r="G216" s="86" t="s">
        <v>1161</v>
      </c>
      <c r="H216" s="86" t="s">
        <v>1853</v>
      </c>
      <c r="I216" s="86" t="s">
        <v>1857</v>
      </c>
      <c r="J216" s="88" t="s">
        <v>1879</v>
      </c>
      <c r="K216" s="73">
        <v>6</v>
      </c>
      <c r="L216" s="77">
        <v>43831</v>
      </c>
      <c r="M216" s="77">
        <v>44196</v>
      </c>
      <c r="N216" s="78">
        <f t="shared" ref="N216" si="99">(+M216-L216)/7</f>
        <v>52.142857142857146</v>
      </c>
      <c r="O216" s="76" t="s">
        <v>1878</v>
      </c>
      <c r="P216" s="76">
        <v>2</v>
      </c>
      <c r="Q216" s="80" t="s">
        <v>2364</v>
      </c>
      <c r="R216" s="79">
        <f t="shared" si="85"/>
        <v>33.333333333333329</v>
      </c>
      <c r="S216" s="89">
        <f t="shared" si="86"/>
        <v>17.38095238095238</v>
      </c>
      <c r="T216" s="89">
        <f t="shared" si="87"/>
        <v>17.38095238095238</v>
      </c>
      <c r="U216" s="89">
        <f t="shared" si="88"/>
        <v>52.142857142857146</v>
      </c>
      <c r="V216" s="73"/>
      <c r="W216" s="100" t="str">
        <f t="shared" si="92"/>
        <v>VENCIDA</v>
      </c>
      <c r="X216" s="100" t="str">
        <f t="shared" si="89"/>
        <v/>
      </c>
      <c r="Y216" s="96" t="s">
        <v>1217</v>
      </c>
      <c r="Z216" s="103" t="str">
        <f t="shared" si="93"/>
        <v>H23AF17</v>
      </c>
      <c r="AA216" s="103">
        <f t="shared" si="90"/>
        <v>2</v>
      </c>
      <c r="AB216" s="103" t="str">
        <f t="shared" si="94"/>
        <v>H23AF17 - 2</v>
      </c>
      <c r="AC216" s="138">
        <f t="shared" si="95"/>
        <v>1</v>
      </c>
      <c r="AD216" s="138">
        <f t="shared" si="96"/>
        <v>1</v>
      </c>
      <c r="AE216" s="138" t="str">
        <f t="shared" si="97"/>
        <v>H23AF17.</v>
      </c>
      <c r="AF216" s="138" t="str">
        <f t="shared" si="98"/>
        <v>H23AF17</v>
      </c>
      <c r="AG216" s="62"/>
      <c r="AH216" s="63"/>
      <c r="AI216" s="64"/>
      <c r="AJ216" s="17"/>
      <c r="AK216" s="18"/>
      <c r="AL216" s="18"/>
      <c r="AM216" s="18"/>
      <c r="AN216" s="18"/>
      <c r="AO216" s="18"/>
      <c r="AP216" s="18"/>
    </row>
    <row r="217" spans="1:42" s="27" customFormat="1" ht="350.1" customHeight="1" x14ac:dyDescent="0.2">
      <c r="A217" s="73">
        <v>155</v>
      </c>
      <c r="B217" s="151">
        <v>216</v>
      </c>
      <c r="C217" s="73"/>
      <c r="D217" s="73" t="s">
        <v>1215</v>
      </c>
      <c r="E217" s="101" t="s">
        <v>37</v>
      </c>
      <c r="F217" s="85" t="s">
        <v>1880</v>
      </c>
      <c r="G217" s="86" t="s">
        <v>1162</v>
      </c>
      <c r="H217" s="86" t="s">
        <v>1853</v>
      </c>
      <c r="I217" s="86" t="s">
        <v>1854</v>
      </c>
      <c r="J217" s="88" t="s">
        <v>1882</v>
      </c>
      <c r="K217" s="73">
        <v>8</v>
      </c>
      <c r="L217" s="77">
        <v>43831</v>
      </c>
      <c r="M217" s="77">
        <v>43921</v>
      </c>
      <c r="N217" s="78">
        <f t="shared" si="91"/>
        <v>12.857142857142858</v>
      </c>
      <c r="O217" s="76" t="s">
        <v>1310</v>
      </c>
      <c r="P217" s="76">
        <v>8</v>
      </c>
      <c r="Q217" s="74" t="s">
        <v>1910</v>
      </c>
      <c r="R217" s="79">
        <f t="shared" si="85"/>
        <v>100</v>
      </c>
      <c r="S217" s="89">
        <f t="shared" si="86"/>
        <v>12.857142857142858</v>
      </c>
      <c r="T217" s="89">
        <f t="shared" si="87"/>
        <v>12.857142857142858</v>
      </c>
      <c r="U217" s="89">
        <f t="shared" si="88"/>
        <v>12.857142857142858</v>
      </c>
      <c r="V217" s="73"/>
      <c r="W217" s="100" t="str">
        <f t="shared" si="92"/>
        <v>CUMPLIDA</v>
      </c>
      <c r="X217" s="100" t="str">
        <f t="shared" si="89"/>
        <v>VENCIDO</v>
      </c>
      <c r="Y217" s="96" t="s">
        <v>1217</v>
      </c>
      <c r="Z217" s="103" t="str">
        <f t="shared" si="93"/>
        <v>H24AF17</v>
      </c>
      <c r="AA217" s="103">
        <f t="shared" si="90"/>
        <v>1</v>
      </c>
      <c r="AB217" s="103" t="str">
        <f t="shared" si="94"/>
        <v>H24AF17 - 1</v>
      </c>
      <c r="AC217" s="138">
        <f t="shared" si="95"/>
        <v>5</v>
      </c>
      <c r="AD217" s="138">
        <f t="shared" si="96"/>
        <v>1</v>
      </c>
      <c r="AE217" s="138" t="str">
        <f t="shared" si="97"/>
        <v>H24AF17.</v>
      </c>
      <c r="AF217" s="138" t="str">
        <f t="shared" si="98"/>
        <v>H24AF17</v>
      </c>
      <c r="AG217" s="62"/>
      <c r="AH217" s="63"/>
      <c r="AI217" s="64"/>
      <c r="AJ217" s="17"/>
      <c r="AK217" s="18"/>
      <c r="AL217" s="18"/>
      <c r="AM217" s="18"/>
      <c r="AN217" s="18"/>
      <c r="AO217" s="18"/>
      <c r="AP217" s="18"/>
    </row>
    <row r="218" spans="1:42" s="132" customFormat="1" ht="350.1" customHeight="1" x14ac:dyDescent="0.2">
      <c r="A218" s="73"/>
      <c r="B218" s="151">
        <v>217</v>
      </c>
      <c r="C218" s="73"/>
      <c r="D218" s="73" t="s">
        <v>1215</v>
      </c>
      <c r="E218" s="101" t="s">
        <v>37</v>
      </c>
      <c r="F218" s="85" t="s">
        <v>1881</v>
      </c>
      <c r="G218" s="86" t="s">
        <v>1162</v>
      </c>
      <c r="H218" s="86" t="s">
        <v>1853</v>
      </c>
      <c r="I218" s="86" t="s">
        <v>1857</v>
      </c>
      <c r="J218" s="88" t="s">
        <v>1883</v>
      </c>
      <c r="K218" s="73">
        <v>4</v>
      </c>
      <c r="L218" s="77">
        <v>43831</v>
      </c>
      <c r="M218" s="77">
        <v>44196</v>
      </c>
      <c r="N218" s="78">
        <f t="shared" ref="N218" si="100">(+M218-L218)/7</f>
        <v>52.142857142857146</v>
      </c>
      <c r="O218" s="76" t="s">
        <v>1310</v>
      </c>
      <c r="P218" s="76">
        <v>2</v>
      </c>
      <c r="Q218" s="80" t="s">
        <v>2365</v>
      </c>
      <c r="R218" s="79">
        <f t="shared" si="85"/>
        <v>50</v>
      </c>
      <c r="S218" s="89">
        <f t="shared" si="86"/>
        <v>26.071428571428573</v>
      </c>
      <c r="T218" s="89">
        <f t="shared" si="87"/>
        <v>26.071428571428573</v>
      </c>
      <c r="U218" s="89">
        <f t="shared" si="88"/>
        <v>52.142857142857146</v>
      </c>
      <c r="V218" s="73"/>
      <c r="W218" s="100" t="str">
        <f t="shared" si="92"/>
        <v>VENCIDA</v>
      </c>
      <c r="X218" s="100" t="str">
        <f t="shared" si="89"/>
        <v/>
      </c>
      <c r="Y218" s="96" t="s">
        <v>1217</v>
      </c>
      <c r="Z218" s="103" t="str">
        <f t="shared" si="93"/>
        <v>H24AF17</v>
      </c>
      <c r="AA218" s="103">
        <f t="shared" si="90"/>
        <v>2</v>
      </c>
      <c r="AB218" s="103" t="str">
        <f t="shared" si="94"/>
        <v>H24AF17 - 2</v>
      </c>
      <c r="AC218" s="138">
        <f t="shared" si="95"/>
        <v>1</v>
      </c>
      <c r="AD218" s="138">
        <f t="shared" si="96"/>
        <v>1</v>
      </c>
      <c r="AE218" s="138" t="str">
        <f t="shared" si="97"/>
        <v>H24AF17.</v>
      </c>
      <c r="AF218" s="138" t="str">
        <f t="shared" si="98"/>
        <v>H24AF17</v>
      </c>
      <c r="AG218" s="62"/>
      <c r="AH218" s="63"/>
      <c r="AI218" s="64"/>
      <c r="AJ218" s="17"/>
      <c r="AK218" s="18"/>
      <c r="AL218" s="18"/>
      <c r="AM218" s="18"/>
      <c r="AN218" s="18"/>
      <c r="AO218" s="18"/>
      <c r="AP218" s="18"/>
    </row>
    <row r="219" spans="1:42" s="27" customFormat="1" ht="350.1" customHeight="1" x14ac:dyDescent="0.2">
      <c r="A219" s="73">
        <v>156</v>
      </c>
      <c r="B219" s="151">
        <v>218</v>
      </c>
      <c r="C219" s="73"/>
      <c r="D219" s="73" t="s">
        <v>1215</v>
      </c>
      <c r="E219" s="101" t="s">
        <v>37</v>
      </c>
      <c r="F219" s="85" t="s">
        <v>1163</v>
      </c>
      <c r="G219" s="86" t="s">
        <v>1162</v>
      </c>
      <c r="H219" s="86" t="s">
        <v>1853</v>
      </c>
      <c r="I219" s="86" t="s">
        <v>1854</v>
      </c>
      <c r="J219" s="88" t="s">
        <v>1882</v>
      </c>
      <c r="K219" s="73">
        <v>8</v>
      </c>
      <c r="L219" s="77">
        <v>43831</v>
      </c>
      <c r="M219" s="77">
        <v>43921</v>
      </c>
      <c r="N219" s="78">
        <f t="shared" si="91"/>
        <v>12.857142857142858</v>
      </c>
      <c r="O219" s="76" t="s">
        <v>1310</v>
      </c>
      <c r="P219" s="76">
        <v>8</v>
      </c>
      <c r="Q219" s="74" t="s">
        <v>1910</v>
      </c>
      <c r="R219" s="79">
        <f t="shared" si="85"/>
        <v>100</v>
      </c>
      <c r="S219" s="89">
        <f t="shared" si="86"/>
        <v>12.857142857142858</v>
      </c>
      <c r="T219" s="89">
        <f t="shared" si="87"/>
        <v>12.857142857142858</v>
      </c>
      <c r="U219" s="89">
        <f t="shared" si="88"/>
        <v>12.857142857142858</v>
      </c>
      <c r="V219" s="73"/>
      <c r="W219" s="100" t="str">
        <f t="shared" si="92"/>
        <v>CUMPLIDA</v>
      </c>
      <c r="X219" s="100" t="str">
        <f t="shared" si="89"/>
        <v>VENCIDO</v>
      </c>
      <c r="Y219" s="96" t="s">
        <v>1217</v>
      </c>
      <c r="Z219" s="103" t="str">
        <f t="shared" si="93"/>
        <v>H25AF17</v>
      </c>
      <c r="AA219" s="103">
        <f t="shared" si="90"/>
        <v>1</v>
      </c>
      <c r="AB219" s="103" t="str">
        <f t="shared" si="94"/>
        <v>H25AF17 - 1</v>
      </c>
      <c r="AC219" s="138">
        <f t="shared" si="95"/>
        <v>5</v>
      </c>
      <c r="AD219" s="138">
        <f t="shared" si="96"/>
        <v>1</v>
      </c>
      <c r="AE219" s="138" t="str">
        <f t="shared" si="97"/>
        <v>H25AF17.</v>
      </c>
      <c r="AF219" s="138" t="str">
        <f t="shared" si="98"/>
        <v>H25AF17</v>
      </c>
      <c r="AG219" s="62"/>
      <c r="AH219" s="63"/>
      <c r="AI219" s="64"/>
      <c r="AJ219" s="17"/>
      <c r="AK219" s="18"/>
      <c r="AL219" s="18"/>
      <c r="AM219" s="18"/>
      <c r="AN219" s="18"/>
      <c r="AO219" s="18"/>
      <c r="AP219" s="18"/>
    </row>
    <row r="220" spans="1:42" s="27" customFormat="1" ht="350.1" customHeight="1" x14ac:dyDescent="0.2">
      <c r="A220" s="73"/>
      <c r="B220" s="151">
        <v>219</v>
      </c>
      <c r="C220" s="73"/>
      <c r="D220" s="73"/>
      <c r="E220" s="101" t="s">
        <v>37</v>
      </c>
      <c r="F220" s="85" t="s">
        <v>1164</v>
      </c>
      <c r="G220" s="86" t="s">
        <v>1162</v>
      </c>
      <c r="H220" s="86" t="s">
        <v>1853</v>
      </c>
      <c r="I220" s="86" t="s">
        <v>1857</v>
      </c>
      <c r="J220" s="88" t="s">
        <v>1883</v>
      </c>
      <c r="K220" s="73">
        <v>4</v>
      </c>
      <c r="L220" s="77">
        <v>43831</v>
      </c>
      <c r="M220" s="77">
        <v>44196</v>
      </c>
      <c r="N220" s="78">
        <f t="shared" si="91"/>
        <v>52.142857142857146</v>
      </c>
      <c r="O220" s="76" t="s">
        <v>1310</v>
      </c>
      <c r="P220" s="76">
        <v>2</v>
      </c>
      <c r="Q220" s="80" t="s">
        <v>2365</v>
      </c>
      <c r="R220" s="79">
        <f t="shared" si="85"/>
        <v>50</v>
      </c>
      <c r="S220" s="89">
        <f t="shared" si="86"/>
        <v>26.071428571428573</v>
      </c>
      <c r="T220" s="89">
        <f t="shared" si="87"/>
        <v>26.071428571428573</v>
      </c>
      <c r="U220" s="89">
        <f t="shared" si="88"/>
        <v>52.142857142857146</v>
      </c>
      <c r="V220" s="73"/>
      <c r="W220" s="100" t="str">
        <f t="shared" si="92"/>
        <v>VENCIDA</v>
      </c>
      <c r="X220" s="100" t="str">
        <f t="shared" si="89"/>
        <v/>
      </c>
      <c r="Y220" s="96" t="s">
        <v>1217</v>
      </c>
      <c r="Z220" s="103" t="str">
        <f t="shared" si="93"/>
        <v>H25AF17</v>
      </c>
      <c r="AA220" s="103">
        <f t="shared" si="90"/>
        <v>2</v>
      </c>
      <c r="AB220" s="103" t="str">
        <f t="shared" si="94"/>
        <v>H25AF17 - 2</v>
      </c>
      <c r="AC220" s="138">
        <f t="shared" si="95"/>
        <v>1</v>
      </c>
      <c r="AD220" s="138">
        <f t="shared" si="96"/>
        <v>1</v>
      </c>
      <c r="AE220" s="138" t="str">
        <f t="shared" si="97"/>
        <v>H25AF17.</v>
      </c>
      <c r="AF220" s="138" t="str">
        <f t="shared" si="98"/>
        <v>H25AF17</v>
      </c>
      <c r="AG220" s="62"/>
      <c r="AH220" s="63"/>
      <c r="AI220" s="64"/>
      <c r="AJ220" s="17"/>
      <c r="AK220" s="18"/>
      <c r="AL220" s="18"/>
      <c r="AM220" s="18"/>
      <c r="AN220" s="18"/>
      <c r="AO220" s="18"/>
      <c r="AP220" s="18"/>
    </row>
    <row r="221" spans="1:42" s="27" customFormat="1" ht="350.1" customHeight="1" x14ac:dyDescent="0.2">
      <c r="A221" s="73">
        <v>157</v>
      </c>
      <c r="B221" s="151">
        <v>220</v>
      </c>
      <c r="C221" s="73"/>
      <c r="D221" s="73" t="s">
        <v>1215</v>
      </c>
      <c r="E221" s="101" t="s">
        <v>37</v>
      </c>
      <c r="F221" s="85" t="s">
        <v>1884</v>
      </c>
      <c r="G221" s="86" t="s">
        <v>1162</v>
      </c>
      <c r="H221" s="86" t="s">
        <v>1853</v>
      </c>
      <c r="I221" s="86" t="s">
        <v>1854</v>
      </c>
      <c r="J221" s="88" t="s">
        <v>1882</v>
      </c>
      <c r="K221" s="73">
        <v>8</v>
      </c>
      <c r="L221" s="77">
        <v>43831</v>
      </c>
      <c r="M221" s="77">
        <v>43921</v>
      </c>
      <c r="N221" s="78">
        <f t="shared" si="91"/>
        <v>12.857142857142858</v>
      </c>
      <c r="O221" s="76" t="s">
        <v>1310</v>
      </c>
      <c r="P221" s="76">
        <v>8</v>
      </c>
      <c r="Q221" s="74" t="s">
        <v>1910</v>
      </c>
      <c r="R221" s="79">
        <f t="shared" si="85"/>
        <v>100</v>
      </c>
      <c r="S221" s="89">
        <f t="shared" si="86"/>
        <v>12.857142857142858</v>
      </c>
      <c r="T221" s="89">
        <f t="shared" si="87"/>
        <v>12.857142857142858</v>
      </c>
      <c r="U221" s="89">
        <f t="shared" si="88"/>
        <v>12.857142857142858</v>
      </c>
      <c r="V221" s="73"/>
      <c r="W221" s="100" t="str">
        <f t="shared" si="92"/>
        <v>CUMPLIDA</v>
      </c>
      <c r="X221" s="100" t="str">
        <f t="shared" si="89"/>
        <v>VENCIDO</v>
      </c>
      <c r="Y221" s="96" t="s">
        <v>1217</v>
      </c>
      <c r="Z221" s="103" t="str">
        <f t="shared" si="93"/>
        <v>H26AF17</v>
      </c>
      <c r="AA221" s="103">
        <f t="shared" si="90"/>
        <v>1</v>
      </c>
      <c r="AB221" s="103" t="str">
        <f t="shared" si="94"/>
        <v>H26AF17 - 1</v>
      </c>
      <c r="AC221" s="138">
        <f t="shared" si="95"/>
        <v>5</v>
      </c>
      <c r="AD221" s="138">
        <f t="shared" si="96"/>
        <v>1</v>
      </c>
      <c r="AE221" s="138" t="str">
        <f t="shared" si="97"/>
        <v>H26AF17.</v>
      </c>
      <c r="AF221" s="138" t="str">
        <f t="shared" si="98"/>
        <v>H26AF17</v>
      </c>
      <c r="AG221" s="62"/>
      <c r="AH221" s="63"/>
      <c r="AI221" s="64"/>
      <c r="AJ221" s="17"/>
      <c r="AK221" s="18"/>
      <c r="AL221" s="18"/>
      <c r="AM221" s="18"/>
      <c r="AN221" s="18"/>
      <c r="AO221" s="18"/>
      <c r="AP221" s="18"/>
    </row>
    <row r="222" spans="1:42" s="132" customFormat="1" ht="350.1" customHeight="1" x14ac:dyDescent="0.2">
      <c r="A222" s="73"/>
      <c r="B222" s="151">
        <v>221</v>
      </c>
      <c r="C222" s="73"/>
      <c r="D222" s="73" t="s">
        <v>1215</v>
      </c>
      <c r="E222" s="101" t="s">
        <v>37</v>
      </c>
      <c r="F222" s="85" t="s">
        <v>1885</v>
      </c>
      <c r="G222" s="86" t="s">
        <v>1162</v>
      </c>
      <c r="H222" s="86" t="s">
        <v>1853</v>
      </c>
      <c r="I222" s="86" t="s">
        <v>1857</v>
      </c>
      <c r="J222" s="88" t="s">
        <v>1883</v>
      </c>
      <c r="K222" s="73">
        <v>4</v>
      </c>
      <c r="L222" s="77">
        <v>43831</v>
      </c>
      <c r="M222" s="77">
        <v>44196</v>
      </c>
      <c r="N222" s="78">
        <f t="shared" ref="N222" si="101">(+M222-L222)/7</f>
        <v>52.142857142857146</v>
      </c>
      <c r="O222" s="76" t="s">
        <v>1310</v>
      </c>
      <c r="P222" s="76">
        <v>2</v>
      </c>
      <c r="Q222" s="80" t="s">
        <v>2366</v>
      </c>
      <c r="R222" s="79">
        <f t="shared" si="85"/>
        <v>50</v>
      </c>
      <c r="S222" s="89">
        <f t="shared" si="86"/>
        <v>26.071428571428573</v>
      </c>
      <c r="T222" s="89">
        <f t="shared" si="87"/>
        <v>26.071428571428573</v>
      </c>
      <c r="U222" s="89">
        <f t="shared" si="88"/>
        <v>52.142857142857146</v>
      </c>
      <c r="V222" s="73"/>
      <c r="W222" s="100" t="str">
        <f t="shared" si="92"/>
        <v>VENCIDA</v>
      </c>
      <c r="X222" s="100" t="str">
        <f t="shared" si="89"/>
        <v/>
      </c>
      <c r="Y222" s="96" t="s">
        <v>1217</v>
      </c>
      <c r="Z222" s="103" t="str">
        <f t="shared" si="93"/>
        <v>H26AF17</v>
      </c>
      <c r="AA222" s="103">
        <f t="shared" si="90"/>
        <v>2</v>
      </c>
      <c r="AB222" s="103" t="str">
        <f t="shared" si="94"/>
        <v>H26AF17 - 2</v>
      </c>
      <c r="AC222" s="138">
        <f t="shared" si="95"/>
        <v>1</v>
      </c>
      <c r="AD222" s="138">
        <f t="shared" si="96"/>
        <v>1</v>
      </c>
      <c r="AE222" s="138" t="str">
        <f t="shared" si="97"/>
        <v>H26AF17.</v>
      </c>
      <c r="AF222" s="138" t="str">
        <f t="shared" si="98"/>
        <v>H26AF17</v>
      </c>
      <c r="AG222" s="62"/>
      <c r="AH222" s="63"/>
      <c r="AI222" s="64"/>
      <c r="AJ222" s="17"/>
      <c r="AK222" s="18"/>
      <c r="AL222" s="18"/>
      <c r="AM222" s="18"/>
      <c r="AN222" s="18"/>
      <c r="AO222" s="18"/>
      <c r="AP222" s="18"/>
    </row>
    <row r="223" spans="1:42" s="27" customFormat="1" ht="350.1" customHeight="1" x14ac:dyDescent="0.2">
      <c r="A223" s="73">
        <v>158</v>
      </c>
      <c r="B223" s="151">
        <v>222</v>
      </c>
      <c r="C223" s="73"/>
      <c r="D223" s="73" t="s">
        <v>1215</v>
      </c>
      <c r="E223" s="101" t="s">
        <v>37</v>
      </c>
      <c r="F223" s="85" t="s">
        <v>1165</v>
      </c>
      <c r="G223" s="86" t="s">
        <v>1162</v>
      </c>
      <c r="H223" s="86" t="s">
        <v>1853</v>
      </c>
      <c r="I223" s="86" t="s">
        <v>1854</v>
      </c>
      <c r="J223" s="88" t="s">
        <v>1882</v>
      </c>
      <c r="K223" s="73">
        <v>8</v>
      </c>
      <c r="L223" s="77">
        <v>43831</v>
      </c>
      <c r="M223" s="77">
        <v>43921</v>
      </c>
      <c r="N223" s="78">
        <f t="shared" si="91"/>
        <v>12.857142857142858</v>
      </c>
      <c r="O223" s="76" t="s">
        <v>1310</v>
      </c>
      <c r="P223" s="76">
        <v>8</v>
      </c>
      <c r="Q223" s="74" t="s">
        <v>1910</v>
      </c>
      <c r="R223" s="79">
        <f t="shared" si="85"/>
        <v>100</v>
      </c>
      <c r="S223" s="89">
        <f t="shared" si="86"/>
        <v>12.857142857142858</v>
      </c>
      <c r="T223" s="89">
        <f t="shared" si="87"/>
        <v>12.857142857142858</v>
      </c>
      <c r="U223" s="89">
        <f t="shared" si="88"/>
        <v>12.857142857142858</v>
      </c>
      <c r="V223" s="73"/>
      <c r="W223" s="100" t="str">
        <f t="shared" si="92"/>
        <v>CUMPLIDA</v>
      </c>
      <c r="X223" s="100" t="str">
        <f t="shared" si="89"/>
        <v>VENCIDO</v>
      </c>
      <c r="Y223" s="96" t="s">
        <v>1217</v>
      </c>
      <c r="Z223" s="103" t="str">
        <f t="shared" si="93"/>
        <v>H27AF17</v>
      </c>
      <c r="AA223" s="103">
        <f t="shared" si="90"/>
        <v>1</v>
      </c>
      <c r="AB223" s="103" t="str">
        <f t="shared" si="94"/>
        <v>H27AF17 - 1</v>
      </c>
      <c r="AC223" s="138">
        <f t="shared" si="95"/>
        <v>5</v>
      </c>
      <c r="AD223" s="138">
        <f t="shared" si="96"/>
        <v>1</v>
      </c>
      <c r="AE223" s="138" t="str">
        <f t="shared" si="97"/>
        <v>H27AF17.</v>
      </c>
      <c r="AF223" s="138" t="str">
        <f t="shared" si="98"/>
        <v>H27AF17</v>
      </c>
      <c r="AG223" s="62"/>
      <c r="AH223" s="63"/>
      <c r="AI223" s="64"/>
      <c r="AJ223" s="17"/>
      <c r="AK223" s="18"/>
      <c r="AL223" s="18"/>
      <c r="AM223" s="18"/>
      <c r="AN223" s="18"/>
      <c r="AO223" s="18"/>
      <c r="AP223" s="18"/>
    </row>
    <row r="224" spans="1:42" s="27" customFormat="1" ht="350.1" customHeight="1" x14ac:dyDescent="0.2">
      <c r="A224" s="73"/>
      <c r="B224" s="151">
        <v>223</v>
      </c>
      <c r="C224" s="73"/>
      <c r="D224" s="73"/>
      <c r="E224" s="101" t="s">
        <v>37</v>
      </c>
      <c r="F224" s="85" t="s">
        <v>1166</v>
      </c>
      <c r="G224" s="86" t="s">
        <v>1162</v>
      </c>
      <c r="H224" s="86" t="s">
        <v>1853</v>
      </c>
      <c r="I224" s="86" t="s">
        <v>1857</v>
      </c>
      <c r="J224" s="88" t="s">
        <v>1883</v>
      </c>
      <c r="K224" s="73">
        <v>4</v>
      </c>
      <c r="L224" s="77">
        <v>43831</v>
      </c>
      <c r="M224" s="77">
        <v>44196</v>
      </c>
      <c r="N224" s="78">
        <f t="shared" si="91"/>
        <v>52.142857142857146</v>
      </c>
      <c r="O224" s="76" t="s">
        <v>1310</v>
      </c>
      <c r="P224" s="76">
        <v>2</v>
      </c>
      <c r="Q224" s="75" t="s">
        <v>2367</v>
      </c>
      <c r="R224" s="79">
        <f t="shared" si="85"/>
        <v>50</v>
      </c>
      <c r="S224" s="89">
        <f t="shared" si="86"/>
        <v>26.071428571428573</v>
      </c>
      <c r="T224" s="89">
        <f t="shared" si="87"/>
        <v>26.071428571428573</v>
      </c>
      <c r="U224" s="89">
        <f t="shared" si="88"/>
        <v>52.142857142857146</v>
      </c>
      <c r="V224" s="73"/>
      <c r="W224" s="100" t="str">
        <f t="shared" si="92"/>
        <v>VENCIDA</v>
      </c>
      <c r="X224" s="100" t="str">
        <f t="shared" si="89"/>
        <v/>
      </c>
      <c r="Y224" s="96" t="s">
        <v>1217</v>
      </c>
      <c r="Z224" s="103" t="str">
        <f t="shared" si="93"/>
        <v>H27AF17</v>
      </c>
      <c r="AA224" s="103">
        <f t="shared" si="90"/>
        <v>2</v>
      </c>
      <c r="AB224" s="103" t="str">
        <f t="shared" si="94"/>
        <v>H27AF17 - 2</v>
      </c>
      <c r="AC224" s="138">
        <f t="shared" si="95"/>
        <v>1</v>
      </c>
      <c r="AD224" s="138">
        <f t="shared" si="96"/>
        <v>1</v>
      </c>
      <c r="AE224" s="138" t="str">
        <f t="shared" si="97"/>
        <v>H27AF17.</v>
      </c>
      <c r="AF224" s="138" t="str">
        <f t="shared" si="98"/>
        <v>H27AF17</v>
      </c>
      <c r="AG224" s="62"/>
      <c r="AH224" s="63"/>
      <c r="AI224" s="64"/>
      <c r="AJ224" s="17"/>
      <c r="AK224" s="18"/>
      <c r="AL224" s="18"/>
      <c r="AM224" s="18"/>
      <c r="AN224" s="18"/>
      <c r="AO224" s="18"/>
      <c r="AP224" s="18"/>
    </row>
    <row r="225" spans="1:42" s="27" customFormat="1" ht="350.1" customHeight="1" x14ac:dyDescent="0.2">
      <c r="A225" s="73">
        <v>159</v>
      </c>
      <c r="B225" s="151">
        <v>224</v>
      </c>
      <c r="C225" s="73"/>
      <c r="D225" s="73" t="s">
        <v>1215</v>
      </c>
      <c r="E225" s="101" t="s">
        <v>37</v>
      </c>
      <c r="F225" s="85" t="s">
        <v>1167</v>
      </c>
      <c r="G225" s="86" t="s">
        <v>1162</v>
      </c>
      <c r="H225" s="86" t="s">
        <v>1853</v>
      </c>
      <c r="I225" s="86" t="s">
        <v>1854</v>
      </c>
      <c r="J225" s="88" t="s">
        <v>1882</v>
      </c>
      <c r="K225" s="73">
        <v>8</v>
      </c>
      <c r="L225" s="77">
        <v>43831</v>
      </c>
      <c r="M225" s="77">
        <v>43921</v>
      </c>
      <c r="N225" s="78">
        <f t="shared" si="91"/>
        <v>12.857142857142858</v>
      </c>
      <c r="O225" s="76" t="s">
        <v>1310</v>
      </c>
      <c r="P225" s="76">
        <v>8</v>
      </c>
      <c r="Q225" s="74" t="s">
        <v>1910</v>
      </c>
      <c r="R225" s="79">
        <f t="shared" si="85"/>
        <v>100</v>
      </c>
      <c r="S225" s="89">
        <f t="shared" si="86"/>
        <v>12.857142857142858</v>
      </c>
      <c r="T225" s="89">
        <f t="shared" si="87"/>
        <v>12.857142857142858</v>
      </c>
      <c r="U225" s="89">
        <f t="shared" si="88"/>
        <v>12.857142857142858</v>
      </c>
      <c r="V225" s="73"/>
      <c r="W225" s="100" t="str">
        <f t="shared" si="92"/>
        <v>CUMPLIDA</v>
      </c>
      <c r="X225" s="100" t="str">
        <f t="shared" si="89"/>
        <v>VENCIDO</v>
      </c>
      <c r="Y225" s="96" t="s">
        <v>1217</v>
      </c>
      <c r="Z225" s="103" t="str">
        <f t="shared" si="93"/>
        <v>H28AF17</v>
      </c>
      <c r="AA225" s="103">
        <f t="shared" si="90"/>
        <v>1</v>
      </c>
      <c r="AB225" s="103" t="str">
        <f t="shared" si="94"/>
        <v>H28AF17 - 1</v>
      </c>
      <c r="AC225" s="138">
        <f t="shared" si="95"/>
        <v>5</v>
      </c>
      <c r="AD225" s="138">
        <f t="shared" si="96"/>
        <v>1</v>
      </c>
      <c r="AE225" s="138" t="str">
        <f t="shared" si="97"/>
        <v>H28AF17.</v>
      </c>
      <c r="AF225" s="138" t="str">
        <f t="shared" si="98"/>
        <v>H28AF17</v>
      </c>
      <c r="AG225" s="62"/>
      <c r="AH225" s="63"/>
      <c r="AI225" s="64"/>
      <c r="AJ225" s="17"/>
      <c r="AK225" s="18"/>
      <c r="AL225" s="18"/>
      <c r="AM225" s="18"/>
      <c r="AN225" s="18"/>
      <c r="AO225" s="18"/>
      <c r="AP225" s="18"/>
    </row>
    <row r="226" spans="1:42" s="27" customFormat="1" ht="350.1" customHeight="1" x14ac:dyDescent="0.2">
      <c r="A226" s="73"/>
      <c r="B226" s="151">
        <v>225</v>
      </c>
      <c r="C226" s="73"/>
      <c r="D226" s="73"/>
      <c r="E226" s="101" t="s">
        <v>37</v>
      </c>
      <c r="F226" s="85" t="s">
        <v>1168</v>
      </c>
      <c r="G226" s="86" t="s">
        <v>1162</v>
      </c>
      <c r="H226" s="86" t="s">
        <v>1853</v>
      </c>
      <c r="I226" s="86" t="s">
        <v>1857</v>
      </c>
      <c r="J226" s="88" t="s">
        <v>1883</v>
      </c>
      <c r="K226" s="73">
        <v>4</v>
      </c>
      <c r="L226" s="77">
        <v>43831</v>
      </c>
      <c r="M226" s="77">
        <v>44196</v>
      </c>
      <c r="N226" s="78">
        <f t="shared" si="91"/>
        <v>52.142857142857146</v>
      </c>
      <c r="O226" s="76" t="s">
        <v>1310</v>
      </c>
      <c r="P226" s="76">
        <v>2</v>
      </c>
      <c r="Q226" s="80" t="s">
        <v>2366</v>
      </c>
      <c r="R226" s="79">
        <f t="shared" si="85"/>
        <v>50</v>
      </c>
      <c r="S226" s="89">
        <f t="shared" si="86"/>
        <v>26.071428571428573</v>
      </c>
      <c r="T226" s="89">
        <f t="shared" si="87"/>
        <v>26.071428571428573</v>
      </c>
      <c r="U226" s="89">
        <f t="shared" si="88"/>
        <v>52.142857142857146</v>
      </c>
      <c r="V226" s="73"/>
      <c r="W226" s="100" t="str">
        <f t="shared" si="92"/>
        <v>VENCIDA</v>
      </c>
      <c r="X226" s="100" t="str">
        <f t="shared" si="89"/>
        <v/>
      </c>
      <c r="Y226" s="96" t="s">
        <v>1217</v>
      </c>
      <c r="Z226" s="103" t="str">
        <f t="shared" si="93"/>
        <v>H28AF17</v>
      </c>
      <c r="AA226" s="103">
        <f t="shared" si="90"/>
        <v>2</v>
      </c>
      <c r="AB226" s="103" t="str">
        <f t="shared" si="94"/>
        <v>H28AF17 - 2</v>
      </c>
      <c r="AC226" s="138">
        <f t="shared" si="95"/>
        <v>1</v>
      </c>
      <c r="AD226" s="138">
        <f t="shared" si="96"/>
        <v>1</v>
      </c>
      <c r="AE226" s="138" t="str">
        <f t="shared" si="97"/>
        <v>H28AF17.</v>
      </c>
      <c r="AF226" s="138" t="str">
        <f t="shared" si="98"/>
        <v>H28AF17</v>
      </c>
      <c r="AG226" s="62"/>
      <c r="AH226" s="63"/>
      <c r="AI226" s="64"/>
      <c r="AJ226" s="17"/>
      <c r="AK226" s="18"/>
      <c r="AL226" s="18"/>
      <c r="AM226" s="18"/>
      <c r="AN226" s="18"/>
      <c r="AO226" s="18"/>
      <c r="AP226" s="18"/>
    </row>
    <row r="227" spans="1:42" s="27" customFormat="1" ht="350.1" customHeight="1" x14ac:dyDescent="0.2">
      <c r="A227" s="73">
        <v>160</v>
      </c>
      <c r="B227" s="151">
        <v>226</v>
      </c>
      <c r="C227" s="73"/>
      <c r="D227" s="73" t="s">
        <v>1215</v>
      </c>
      <c r="E227" s="101" t="s">
        <v>37</v>
      </c>
      <c r="F227" s="85" t="s">
        <v>1886</v>
      </c>
      <c r="G227" s="86" t="s">
        <v>1162</v>
      </c>
      <c r="H227" s="86" t="s">
        <v>1853</v>
      </c>
      <c r="I227" s="86" t="s">
        <v>1854</v>
      </c>
      <c r="J227" s="88" t="s">
        <v>1882</v>
      </c>
      <c r="K227" s="73">
        <v>8</v>
      </c>
      <c r="L227" s="77">
        <v>43831</v>
      </c>
      <c r="M227" s="77">
        <v>43921</v>
      </c>
      <c r="N227" s="78">
        <f t="shared" si="91"/>
        <v>12.857142857142858</v>
      </c>
      <c r="O227" s="76" t="s">
        <v>1310</v>
      </c>
      <c r="P227" s="76">
        <v>8</v>
      </c>
      <c r="Q227" s="74" t="s">
        <v>1910</v>
      </c>
      <c r="R227" s="79">
        <f t="shared" si="85"/>
        <v>100</v>
      </c>
      <c r="S227" s="89">
        <f t="shared" si="86"/>
        <v>12.857142857142858</v>
      </c>
      <c r="T227" s="89">
        <f t="shared" si="87"/>
        <v>12.857142857142858</v>
      </c>
      <c r="U227" s="89">
        <f t="shared" si="88"/>
        <v>12.857142857142858</v>
      </c>
      <c r="V227" s="73"/>
      <c r="W227" s="100" t="str">
        <f t="shared" si="92"/>
        <v>CUMPLIDA</v>
      </c>
      <c r="X227" s="100" t="str">
        <f t="shared" si="89"/>
        <v>VENCIDO</v>
      </c>
      <c r="Y227" s="96" t="s">
        <v>1217</v>
      </c>
      <c r="Z227" s="103" t="str">
        <f t="shared" si="93"/>
        <v>H29AF17</v>
      </c>
      <c r="AA227" s="103">
        <f t="shared" si="90"/>
        <v>1</v>
      </c>
      <c r="AB227" s="103" t="str">
        <f t="shared" si="94"/>
        <v>H29AF17 - 1</v>
      </c>
      <c r="AC227" s="138">
        <f t="shared" si="95"/>
        <v>5</v>
      </c>
      <c r="AD227" s="138">
        <f t="shared" si="96"/>
        <v>1</v>
      </c>
      <c r="AE227" s="138" t="str">
        <f t="shared" si="97"/>
        <v>H29AF17.</v>
      </c>
      <c r="AF227" s="138" t="str">
        <f t="shared" si="98"/>
        <v>H29AF17</v>
      </c>
      <c r="AG227" s="62"/>
      <c r="AH227" s="63"/>
      <c r="AI227" s="64"/>
      <c r="AJ227" s="17"/>
      <c r="AK227" s="18"/>
      <c r="AL227" s="18"/>
      <c r="AM227" s="18"/>
      <c r="AN227" s="18"/>
      <c r="AO227" s="18"/>
      <c r="AP227" s="18"/>
    </row>
    <row r="228" spans="1:42" s="132" customFormat="1" ht="350.1" customHeight="1" x14ac:dyDescent="0.2">
      <c r="A228" s="73"/>
      <c r="B228" s="151">
        <v>227</v>
      </c>
      <c r="C228" s="73"/>
      <c r="D228" s="73" t="s">
        <v>1215</v>
      </c>
      <c r="E228" s="101" t="s">
        <v>37</v>
      </c>
      <c r="F228" s="85" t="s">
        <v>1887</v>
      </c>
      <c r="G228" s="86" t="s">
        <v>1162</v>
      </c>
      <c r="H228" s="86" t="s">
        <v>1853</v>
      </c>
      <c r="I228" s="86" t="s">
        <v>1857</v>
      </c>
      <c r="J228" s="88" t="s">
        <v>1883</v>
      </c>
      <c r="K228" s="73">
        <v>4</v>
      </c>
      <c r="L228" s="77">
        <v>43831</v>
      </c>
      <c r="M228" s="77">
        <v>44196</v>
      </c>
      <c r="N228" s="78">
        <f t="shared" ref="N228" si="102">(+M228-L228)/7</f>
        <v>52.142857142857146</v>
      </c>
      <c r="O228" s="76" t="s">
        <v>1310</v>
      </c>
      <c r="P228" s="76">
        <v>2</v>
      </c>
      <c r="Q228" s="80" t="s">
        <v>2366</v>
      </c>
      <c r="R228" s="79">
        <f t="shared" si="85"/>
        <v>50</v>
      </c>
      <c r="S228" s="89">
        <f t="shared" si="86"/>
        <v>26.071428571428573</v>
      </c>
      <c r="T228" s="89">
        <f t="shared" si="87"/>
        <v>26.071428571428573</v>
      </c>
      <c r="U228" s="89">
        <f t="shared" si="88"/>
        <v>52.142857142857146</v>
      </c>
      <c r="V228" s="73"/>
      <c r="W228" s="100" t="str">
        <f t="shared" si="92"/>
        <v>VENCIDA</v>
      </c>
      <c r="X228" s="100" t="str">
        <f t="shared" si="89"/>
        <v/>
      </c>
      <c r="Y228" s="96" t="s">
        <v>1217</v>
      </c>
      <c r="Z228" s="103" t="str">
        <f t="shared" si="93"/>
        <v>H29AF17</v>
      </c>
      <c r="AA228" s="103">
        <f t="shared" si="90"/>
        <v>2</v>
      </c>
      <c r="AB228" s="103" t="str">
        <f t="shared" si="94"/>
        <v>H29AF17 - 2</v>
      </c>
      <c r="AC228" s="138">
        <f t="shared" si="95"/>
        <v>1</v>
      </c>
      <c r="AD228" s="138">
        <f t="shared" si="96"/>
        <v>1</v>
      </c>
      <c r="AE228" s="138" t="str">
        <f t="shared" si="97"/>
        <v>H29AF17.</v>
      </c>
      <c r="AF228" s="138" t="str">
        <f t="shared" si="98"/>
        <v>H29AF17</v>
      </c>
      <c r="AG228" s="62"/>
      <c r="AH228" s="63"/>
      <c r="AI228" s="64"/>
      <c r="AJ228" s="17"/>
      <c r="AK228" s="18"/>
      <c r="AL228" s="18"/>
      <c r="AM228" s="18"/>
      <c r="AN228" s="18"/>
      <c r="AO228" s="18"/>
      <c r="AP228" s="18"/>
    </row>
    <row r="229" spans="1:42" s="27" customFormat="1" ht="350.1" customHeight="1" x14ac:dyDescent="0.2">
      <c r="A229" s="73">
        <v>161</v>
      </c>
      <c r="B229" s="151">
        <v>228</v>
      </c>
      <c r="C229" s="73"/>
      <c r="D229" s="73" t="s">
        <v>1215</v>
      </c>
      <c r="E229" s="101" t="s">
        <v>37</v>
      </c>
      <c r="F229" s="85" t="s">
        <v>1888</v>
      </c>
      <c r="G229" s="86" t="s">
        <v>1162</v>
      </c>
      <c r="H229" s="86" t="s">
        <v>1853</v>
      </c>
      <c r="I229" s="86" t="s">
        <v>1854</v>
      </c>
      <c r="J229" s="88" t="s">
        <v>1882</v>
      </c>
      <c r="K229" s="73">
        <v>8</v>
      </c>
      <c r="L229" s="77">
        <v>43831</v>
      </c>
      <c r="M229" s="77">
        <v>43921</v>
      </c>
      <c r="N229" s="78">
        <f t="shared" si="91"/>
        <v>12.857142857142858</v>
      </c>
      <c r="O229" s="76" t="s">
        <v>1310</v>
      </c>
      <c r="P229" s="76">
        <v>8</v>
      </c>
      <c r="Q229" s="74" t="s">
        <v>1910</v>
      </c>
      <c r="R229" s="79">
        <f t="shared" si="85"/>
        <v>100</v>
      </c>
      <c r="S229" s="89">
        <f t="shared" si="86"/>
        <v>12.857142857142858</v>
      </c>
      <c r="T229" s="89">
        <f t="shared" si="87"/>
        <v>12.857142857142858</v>
      </c>
      <c r="U229" s="89">
        <f t="shared" si="88"/>
        <v>12.857142857142858</v>
      </c>
      <c r="V229" s="73"/>
      <c r="W229" s="100" t="str">
        <f t="shared" si="92"/>
        <v>CUMPLIDA</v>
      </c>
      <c r="X229" s="100" t="str">
        <f t="shared" si="89"/>
        <v>VENCIDO</v>
      </c>
      <c r="Y229" s="96" t="s">
        <v>1217</v>
      </c>
      <c r="Z229" s="103" t="str">
        <f t="shared" si="93"/>
        <v>H30AF17</v>
      </c>
      <c r="AA229" s="103">
        <f t="shared" si="90"/>
        <v>1</v>
      </c>
      <c r="AB229" s="103" t="str">
        <f t="shared" si="94"/>
        <v>H30AF17 - 1</v>
      </c>
      <c r="AC229" s="138">
        <f t="shared" si="95"/>
        <v>5</v>
      </c>
      <c r="AD229" s="138">
        <f t="shared" si="96"/>
        <v>1</v>
      </c>
      <c r="AE229" s="138" t="str">
        <f t="shared" si="97"/>
        <v>H30AF17.</v>
      </c>
      <c r="AF229" s="138" t="str">
        <f t="shared" si="98"/>
        <v>H30AF17</v>
      </c>
      <c r="AG229" s="62"/>
      <c r="AH229" s="63"/>
      <c r="AI229" s="64"/>
      <c r="AJ229" s="17"/>
      <c r="AK229" s="18"/>
      <c r="AL229" s="18"/>
      <c r="AM229" s="18"/>
      <c r="AN229" s="18"/>
      <c r="AO229" s="18"/>
      <c r="AP229" s="18"/>
    </row>
    <row r="230" spans="1:42" s="132" customFormat="1" ht="350.1" customHeight="1" x14ac:dyDescent="0.2">
      <c r="A230" s="73"/>
      <c r="B230" s="151">
        <v>229</v>
      </c>
      <c r="C230" s="73"/>
      <c r="D230" s="73" t="s">
        <v>1215</v>
      </c>
      <c r="E230" s="101" t="s">
        <v>37</v>
      </c>
      <c r="F230" s="85" t="s">
        <v>1889</v>
      </c>
      <c r="G230" s="86" t="s">
        <v>1162</v>
      </c>
      <c r="H230" s="86" t="s">
        <v>1853</v>
      </c>
      <c r="I230" s="86" t="s">
        <v>1857</v>
      </c>
      <c r="J230" s="88" t="s">
        <v>1883</v>
      </c>
      <c r="K230" s="73">
        <v>4</v>
      </c>
      <c r="L230" s="77">
        <v>43831</v>
      </c>
      <c r="M230" s="77">
        <v>44196</v>
      </c>
      <c r="N230" s="78">
        <f t="shared" ref="N230" si="103">(+M230-L230)/7</f>
        <v>52.142857142857146</v>
      </c>
      <c r="O230" s="76" t="s">
        <v>1310</v>
      </c>
      <c r="P230" s="76">
        <v>2</v>
      </c>
      <c r="Q230" s="80" t="s">
        <v>2366</v>
      </c>
      <c r="R230" s="79">
        <f t="shared" si="85"/>
        <v>50</v>
      </c>
      <c r="S230" s="89">
        <f t="shared" si="86"/>
        <v>26.071428571428573</v>
      </c>
      <c r="T230" s="89">
        <f t="shared" si="87"/>
        <v>26.071428571428573</v>
      </c>
      <c r="U230" s="89">
        <f t="shared" si="88"/>
        <v>52.142857142857146</v>
      </c>
      <c r="V230" s="73"/>
      <c r="W230" s="100" t="str">
        <f t="shared" si="92"/>
        <v>VENCIDA</v>
      </c>
      <c r="X230" s="100" t="str">
        <f t="shared" si="89"/>
        <v/>
      </c>
      <c r="Y230" s="96" t="s">
        <v>1217</v>
      </c>
      <c r="Z230" s="103" t="str">
        <f t="shared" si="93"/>
        <v>H30AF17</v>
      </c>
      <c r="AA230" s="103">
        <f t="shared" si="90"/>
        <v>2</v>
      </c>
      <c r="AB230" s="103" t="str">
        <f t="shared" si="94"/>
        <v>H30AF17 - 2</v>
      </c>
      <c r="AC230" s="138">
        <f t="shared" si="95"/>
        <v>1</v>
      </c>
      <c r="AD230" s="138">
        <f t="shared" si="96"/>
        <v>1</v>
      </c>
      <c r="AE230" s="138" t="str">
        <f t="shared" si="97"/>
        <v>H30AF17.</v>
      </c>
      <c r="AF230" s="138" t="str">
        <f t="shared" si="98"/>
        <v>H30AF17</v>
      </c>
      <c r="AG230" s="62"/>
      <c r="AH230" s="63"/>
      <c r="AI230" s="64"/>
      <c r="AJ230" s="17"/>
      <c r="AK230" s="18"/>
      <c r="AL230" s="18"/>
      <c r="AM230" s="18"/>
      <c r="AN230" s="18"/>
      <c r="AO230" s="18"/>
      <c r="AP230" s="18"/>
    </row>
    <row r="231" spans="1:42" s="27" customFormat="1" ht="350.1" customHeight="1" x14ac:dyDescent="0.2">
      <c r="A231" s="73">
        <v>162</v>
      </c>
      <c r="B231" s="151">
        <v>230</v>
      </c>
      <c r="C231" s="73"/>
      <c r="D231" s="73" t="s">
        <v>1215</v>
      </c>
      <c r="E231" s="101" t="s">
        <v>37</v>
      </c>
      <c r="F231" s="85" t="s">
        <v>1890</v>
      </c>
      <c r="G231" s="86" t="s">
        <v>1162</v>
      </c>
      <c r="H231" s="86" t="s">
        <v>1853</v>
      </c>
      <c r="I231" s="86" t="s">
        <v>1854</v>
      </c>
      <c r="J231" s="88" t="s">
        <v>1882</v>
      </c>
      <c r="K231" s="73">
        <v>8</v>
      </c>
      <c r="L231" s="77">
        <v>43831</v>
      </c>
      <c r="M231" s="77">
        <v>43921</v>
      </c>
      <c r="N231" s="78">
        <f t="shared" si="91"/>
        <v>12.857142857142858</v>
      </c>
      <c r="O231" s="76" t="s">
        <v>1310</v>
      </c>
      <c r="P231" s="76">
        <v>8</v>
      </c>
      <c r="Q231" s="74" t="s">
        <v>1910</v>
      </c>
      <c r="R231" s="79">
        <f t="shared" si="85"/>
        <v>100</v>
      </c>
      <c r="S231" s="89">
        <f t="shared" si="86"/>
        <v>12.857142857142858</v>
      </c>
      <c r="T231" s="89">
        <f t="shared" si="87"/>
        <v>12.857142857142858</v>
      </c>
      <c r="U231" s="89">
        <f t="shared" si="88"/>
        <v>12.857142857142858</v>
      </c>
      <c r="V231" s="73"/>
      <c r="W231" s="100" t="str">
        <f t="shared" si="92"/>
        <v>CUMPLIDA</v>
      </c>
      <c r="X231" s="100" t="str">
        <f t="shared" si="89"/>
        <v>VENCIDO</v>
      </c>
      <c r="Y231" s="96" t="s">
        <v>1217</v>
      </c>
      <c r="Z231" s="103" t="str">
        <f t="shared" si="93"/>
        <v>H31AF17</v>
      </c>
      <c r="AA231" s="103">
        <f t="shared" si="90"/>
        <v>1</v>
      </c>
      <c r="AB231" s="103" t="str">
        <f t="shared" si="94"/>
        <v>H31AF17 - 1</v>
      </c>
      <c r="AC231" s="138">
        <f t="shared" si="95"/>
        <v>5</v>
      </c>
      <c r="AD231" s="138">
        <f t="shared" si="96"/>
        <v>1</v>
      </c>
      <c r="AE231" s="138" t="str">
        <f t="shared" si="97"/>
        <v>H31AF17.</v>
      </c>
      <c r="AF231" s="138" t="str">
        <f t="shared" si="98"/>
        <v>H31AF17</v>
      </c>
      <c r="AG231" s="62"/>
      <c r="AH231" s="63"/>
      <c r="AI231" s="64"/>
      <c r="AJ231" s="17"/>
      <c r="AK231" s="18"/>
      <c r="AL231" s="18"/>
      <c r="AM231" s="18"/>
      <c r="AN231" s="18"/>
      <c r="AO231" s="18"/>
      <c r="AP231" s="18"/>
    </row>
    <row r="232" spans="1:42" s="132" customFormat="1" ht="350.1" customHeight="1" x14ac:dyDescent="0.2">
      <c r="A232" s="73"/>
      <c r="B232" s="151">
        <v>231</v>
      </c>
      <c r="C232" s="73"/>
      <c r="D232" s="73" t="s">
        <v>1215</v>
      </c>
      <c r="E232" s="101" t="s">
        <v>37</v>
      </c>
      <c r="F232" s="85" t="s">
        <v>1891</v>
      </c>
      <c r="G232" s="86" t="s">
        <v>1162</v>
      </c>
      <c r="H232" s="86" t="s">
        <v>1853</v>
      </c>
      <c r="I232" s="86" t="s">
        <v>1857</v>
      </c>
      <c r="J232" s="88" t="s">
        <v>1883</v>
      </c>
      <c r="K232" s="73">
        <v>4</v>
      </c>
      <c r="L232" s="77">
        <v>43831</v>
      </c>
      <c r="M232" s="77">
        <v>44196</v>
      </c>
      <c r="N232" s="78">
        <f t="shared" ref="N232" si="104">(+M232-L232)/7</f>
        <v>52.142857142857146</v>
      </c>
      <c r="O232" s="76" t="s">
        <v>1310</v>
      </c>
      <c r="P232" s="76">
        <v>2</v>
      </c>
      <c r="Q232" s="80" t="s">
        <v>2366</v>
      </c>
      <c r="R232" s="79">
        <f t="shared" si="85"/>
        <v>50</v>
      </c>
      <c r="S232" s="89">
        <f t="shared" si="86"/>
        <v>26.071428571428573</v>
      </c>
      <c r="T232" s="89">
        <f t="shared" si="87"/>
        <v>26.071428571428573</v>
      </c>
      <c r="U232" s="89">
        <f t="shared" si="88"/>
        <v>52.142857142857146</v>
      </c>
      <c r="V232" s="73"/>
      <c r="W232" s="100" t="str">
        <f t="shared" si="92"/>
        <v>VENCIDA</v>
      </c>
      <c r="X232" s="100" t="str">
        <f t="shared" si="89"/>
        <v/>
      </c>
      <c r="Y232" s="96" t="s">
        <v>1217</v>
      </c>
      <c r="Z232" s="103" t="str">
        <f t="shared" si="93"/>
        <v>H31AF17</v>
      </c>
      <c r="AA232" s="103">
        <f t="shared" si="90"/>
        <v>2</v>
      </c>
      <c r="AB232" s="103" t="str">
        <f t="shared" si="94"/>
        <v>H31AF17 - 2</v>
      </c>
      <c r="AC232" s="138">
        <f t="shared" si="95"/>
        <v>1</v>
      </c>
      <c r="AD232" s="138">
        <f t="shared" si="96"/>
        <v>1</v>
      </c>
      <c r="AE232" s="138" t="str">
        <f t="shared" si="97"/>
        <v>H31AF17.</v>
      </c>
      <c r="AF232" s="138" t="str">
        <f t="shared" si="98"/>
        <v>H31AF17</v>
      </c>
      <c r="AG232" s="62"/>
      <c r="AH232" s="63"/>
      <c r="AI232" s="64"/>
      <c r="AJ232" s="17"/>
      <c r="AK232" s="18"/>
      <c r="AL232" s="18"/>
      <c r="AM232" s="18"/>
      <c r="AN232" s="18"/>
      <c r="AO232" s="18"/>
      <c r="AP232" s="18"/>
    </row>
    <row r="233" spans="1:42" s="27" customFormat="1" ht="350.1" customHeight="1" x14ac:dyDescent="0.2">
      <c r="A233" s="73">
        <v>163</v>
      </c>
      <c r="B233" s="151">
        <v>232</v>
      </c>
      <c r="C233" s="73"/>
      <c r="D233" s="73" t="s">
        <v>1215</v>
      </c>
      <c r="E233" s="101" t="s">
        <v>37</v>
      </c>
      <c r="F233" s="85" t="s">
        <v>1892</v>
      </c>
      <c r="G233" s="86" t="s">
        <v>1162</v>
      </c>
      <c r="H233" s="86" t="s">
        <v>1853</v>
      </c>
      <c r="I233" s="86" t="s">
        <v>1854</v>
      </c>
      <c r="J233" s="88" t="s">
        <v>1882</v>
      </c>
      <c r="K233" s="73">
        <v>8</v>
      </c>
      <c r="L233" s="77">
        <v>43831</v>
      </c>
      <c r="M233" s="77">
        <v>43921</v>
      </c>
      <c r="N233" s="78">
        <f t="shared" si="91"/>
        <v>12.857142857142858</v>
      </c>
      <c r="O233" s="76" t="s">
        <v>1310</v>
      </c>
      <c r="P233" s="76">
        <v>8</v>
      </c>
      <c r="Q233" s="74" t="s">
        <v>1910</v>
      </c>
      <c r="R233" s="79">
        <f t="shared" si="85"/>
        <v>100</v>
      </c>
      <c r="S233" s="89">
        <f t="shared" si="86"/>
        <v>12.857142857142858</v>
      </c>
      <c r="T233" s="89">
        <f t="shared" si="87"/>
        <v>12.857142857142858</v>
      </c>
      <c r="U233" s="89">
        <f t="shared" si="88"/>
        <v>12.857142857142858</v>
      </c>
      <c r="V233" s="73"/>
      <c r="W233" s="100" t="str">
        <f t="shared" si="92"/>
        <v>CUMPLIDA</v>
      </c>
      <c r="X233" s="100" t="str">
        <f t="shared" si="89"/>
        <v>VENCIDO</v>
      </c>
      <c r="Y233" s="96" t="s">
        <v>1217</v>
      </c>
      <c r="Z233" s="103" t="str">
        <f t="shared" si="93"/>
        <v>H32AF17</v>
      </c>
      <c r="AA233" s="103">
        <f t="shared" si="90"/>
        <v>1</v>
      </c>
      <c r="AB233" s="103" t="str">
        <f t="shared" si="94"/>
        <v>H32AF17 - 1</v>
      </c>
      <c r="AC233" s="138">
        <f t="shared" si="95"/>
        <v>5</v>
      </c>
      <c r="AD233" s="138">
        <f t="shared" si="96"/>
        <v>1</v>
      </c>
      <c r="AE233" s="138" t="str">
        <f t="shared" si="97"/>
        <v>H32AF17.</v>
      </c>
      <c r="AF233" s="138" t="str">
        <f t="shared" si="98"/>
        <v>H32AF17</v>
      </c>
      <c r="AG233" s="62"/>
      <c r="AH233" s="63"/>
      <c r="AI233" s="64"/>
      <c r="AJ233" s="17"/>
      <c r="AK233" s="18"/>
      <c r="AL233" s="18"/>
      <c r="AM233" s="18"/>
      <c r="AN233" s="18"/>
      <c r="AO233" s="18"/>
      <c r="AP233" s="18"/>
    </row>
    <row r="234" spans="1:42" s="132" customFormat="1" ht="350.1" customHeight="1" x14ac:dyDescent="0.2">
      <c r="A234" s="73"/>
      <c r="B234" s="151">
        <v>233</v>
      </c>
      <c r="C234" s="73"/>
      <c r="D234" s="73" t="s">
        <v>1215</v>
      </c>
      <c r="E234" s="101" t="s">
        <v>37</v>
      </c>
      <c r="F234" s="85" t="s">
        <v>1893</v>
      </c>
      <c r="G234" s="86" t="s">
        <v>1162</v>
      </c>
      <c r="H234" s="86" t="s">
        <v>1853</v>
      </c>
      <c r="I234" s="86" t="s">
        <v>1857</v>
      </c>
      <c r="J234" s="88" t="s">
        <v>1883</v>
      </c>
      <c r="K234" s="73">
        <v>4</v>
      </c>
      <c r="L234" s="77">
        <v>43831</v>
      </c>
      <c r="M234" s="77">
        <v>44196</v>
      </c>
      <c r="N234" s="78">
        <f t="shared" ref="N234" si="105">(+M234-L234)/7</f>
        <v>52.142857142857146</v>
      </c>
      <c r="O234" s="76" t="s">
        <v>1310</v>
      </c>
      <c r="P234" s="76">
        <v>2</v>
      </c>
      <c r="Q234" s="80" t="s">
        <v>2366</v>
      </c>
      <c r="R234" s="79">
        <f t="shared" si="85"/>
        <v>50</v>
      </c>
      <c r="S234" s="89">
        <f t="shared" si="86"/>
        <v>26.071428571428573</v>
      </c>
      <c r="T234" s="89">
        <f t="shared" si="87"/>
        <v>26.071428571428573</v>
      </c>
      <c r="U234" s="89">
        <f t="shared" si="88"/>
        <v>52.142857142857146</v>
      </c>
      <c r="V234" s="73"/>
      <c r="W234" s="100" t="str">
        <f t="shared" si="92"/>
        <v>VENCIDA</v>
      </c>
      <c r="X234" s="100" t="str">
        <f t="shared" si="89"/>
        <v/>
      </c>
      <c r="Y234" s="96" t="s">
        <v>1217</v>
      </c>
      <c r="Z234" s="103" t="str">
        <f t="shared" si="93"/>
        <v>H32AF17</v>
      </c>
      <c r="AA234" s="103">
        <f t="shared" si="90"/>
        <v>2</v>
      </c>
      <c r="AB234" s="103" t="str">
        <f t="shared" si="94"/>
        <v>H32AF17 - 2</v>
      </c>
      <c r="AC234" s="138">
        <f t="shared" si="95"/>
        <v>1</v>
      </c>
      <c r="AD234" s="138">
        <f t="shared" si="96"/>
        <v>1</v>
      </c>
      <c r="AE234" s="138" t="str">
        <f t="shared" si="97"/>
        <v>H32AF17.</v>
      </c>
      <c r="AF234" s="138" t="str">
        <f t="shared" si="98"/>
        <v>H32AF17</v>
      </c>
      <c r="AG234" s="62"/>
      <c r="AH234" s="63"/>
      <c r="AI234" s="64"/>
      <c r="AJ234" s="17"/>
      <c r="AK234" s="18"/>
      <c r="AL234" s="18"/>
      <c r="AM234" s="18"/>
      <c r="AN234" s="18"/>
      <c r="AO234" s="18"/>
      <c r="AP234" s="18"/>
    </row>
    <row r="235" spans="1:42" s="27" customFormat="1" ht="350.1" customHeight="1" x14ac:dyDescent="0.2">
      <c r="A235" s="73">
        <v>164</v>
      </c>
      <c r="B235" s="151">
        <v>234</v>
      </c>
      <c r="C235" s="73"/>
      <c r="D235" s="73" t="s">
        <v>1215</v>
      </c>
      <c r="E235" s="101" t="s">
        <v>37</v>
      </c>
      <c r="F235" s="85" t="s">
        <v>1894</v>
      </c>
      <c r="G235" s="86" t="s">
        <v>1162</v>
      </c>
      <c r="H235" s="86" t="s">
        <v>1853</v>
      </c>
      <c r="I235" s="86" t="s">
        <v>1854</v>
      </c>
      <c r="J235" s="88" t="s">
        <v>1882</v>
      </c>
      <c r="K235" s="73">
        <v>8</v>
      </c>
      <c r="L235" s="77">
        <v>43831</v>
      </c>
      <c r="M235" s="77">
        <v>43921</v>
      </c>
      <c r="N235" s="78">
        <f t="shared" si="91"/>
        <v>12.857142857142858</v>
      </c>
      <c r="O235" s="76" t="s">
        <v>1310</v>
      </c>
      <c r="P235" s="76">
        <v>8</v>
      </c>
      <c r="Q235" s="74" t="s">
        <v>1910</v>
      </c>
      <c r="R235" s="79">
        <f t="shared" si="85"/>
        <v>100</v>
      </c>
      <c r="S235" s="89">
        <f t="shared" si="86"/>
        <v>12.857142857142858</v>
      </c>
      <c r="T235" s="89">
        <f t="shared" si="87"/>
        <v>12.857142857142858</v>
      </c>
      <c r="U235" s="89">
        <f t="shared" si="88"/>
        <v>12.857142857142858</v>
      </c>
      <c r="V235" s="73"/>
      <c r="W235" s="100" t="str">
        <f t="shared" si="92"/>
        <v>CUMPLIDA</v>
      </c>
      <c r="X235" s="100" t="str">
        <f t="shared" si="89"/>
        <v>VENCIDO</v>
      </c>
      <c r="Y235" s="96" t="s">
        <v>1217</v>
      </c>
      <c r="Z235" s="103" t="str">
        <f t="shared" si="93"/>
        <v>H33AF17</v>
      </c>
      <c r="AA235" s="103">
        <f t="shared" si="90"/>
        <v>1</v>
      </c>
      <c r="AB235" s="103" t="str">
        <f t="shared" si="94"/>
        <v>H33AF17 - 1</v>
      </c>
      <c r="AC235" s="138">
        <f t="shared" si="95"/>
        <v>5</v>
      </c>
      <c r="AD235" s="138">
        <f t="shared" si="96"/>
        <v>1</v>
      </c>
      <c r="AE235" s="138" t="str">
        <f t="shared" si="97"/>
        <v>H33AF17.</v>
      </c>
      <c r="AF235" s="138" t="str">
        <f t="shared" si="98"/>
        <v>H33AF17</v>
      </c>
      <c r="AG235" s="62"/>
      <c r="AH235" s="63"/>
      <c r="AI235" s="64"/>
      <c r="AJ235" s="17"/>
      <c r="AK235" s="18"/>
      <c r="AL235" s="18"/>
      <c r="AM235" s="18"/>
      <c r="AN235" s="18"/>
      <c r="AO235" s="18"/>
      <c r="AP235" s="18"/>
    </row>
    <row r="236" spans="1:42" s="132" customFormat="1" ht="350.1" customHeight="1" x14ac:dyDescent="0.2">
      <c r="A236" s="73"/>
      <c r="B236" s="151">
        <v>235</v>
      </c>
      <c r="C236" s="73"/>
      <c r="D236" s="73" t="s">
        <v>1215</v>
      </c>
      <c r="E236" s="101" t="s">
        <v>37</v>
      </c>
      <c r="F236" s="85" t="s">
        <v>1911</v>
      </c>
      <c r="G236" s="86" t="s">
        <v>1162</v>
      </c>
      <c r="H236" s="86" t="s">
        <v>1853</v>
      </c>
      <c r="I236" s="86" t="s">
        <v>1857</v>
      </c>
      <c r="J236" s="88" t="s">
        <v>1883</v>
      </c>
      <c r="K236" s="73">
        <v>4</v>
      </c>
      <c r="L236" s="77">
        <v>43831</v>
      </c>
      <c r="M236" s="77">
        <v>44196</v>
      </c>
      <c r="N236" s="78">
        <f t="shared" ref="N236" si="106">(+M236-L236)/7</f>
        <v>52.142857142857146</v>
      </c>
      <c r="O236" s="76" t="s">
        <v>1310</v>
      </c>
      <c r="P236" s="76">
        <v>2</v>
      </c>
      <c r="Q236" s="80" t="s">
        <v>2366</v>
      </c>
      <c r="R236" s="79">
        <f t="shared" si="85"/>
        <v>50</v>
      </c>
      <c r="S236" s="89">
        <f t="shared" si="86"/>
        <v>26.071428571428573</v>
      </c>
      <c r="T236" s="89">
        <f t="shared" si="87"/>
        <v>26.071428571428573</v>
      </c>
      <c r="U236" s="89">
        <f t="shared" si="88"/>
        <v>52.142857142857146</v>
      </c>
      <c r="V236" s="73"/>
      <c r="W236" s="100" t="str">
        <f t="shared" si="92"/>
        <v>VENCIDA</v>
      </c>
      <c r="X236" s="100" t="str">
        <f t="shared" si="89"/>
        <v/>
      </c>
      <c r="Y236" s="96" t="s">
        <v>1217</v>
      </c>
      <c r="Z236" s="103" t="str">
        <f t="shared" si="93"/>
        <v>H33AF17</v>
      </c>
      <c r="AA236" s="103">
        <f t="shared" si="90"/>
        <v>2</v>
      </c>
      <c r="AB236" s="103" t="str">
        <f t="shared" si="94"/>
        <v>H33AF17 - 2</v>
      </c>
      <c r="AC236" s="138">
        <f t="shared" si="95"/>
        <v>1</v>
      </c>
      <c r="AD236" s="138">
        <f t="shared" si="96"/>
        <v>1</v>
      </c>
      <c r="AE236" s="138" t="str">
        <f t="shared" si="97"/>
        <v>H33AF17.</v>
      </c>
      <c r="AF236" s="138" t="str">
        <f t="shared" si="98"/>
        <v>H33AF17</v>
      </c>
      <c r="AG236" s="62"/>
      <c r="AH236" s="63"/>
      <c r="AI236" s="64"/>
      <c r="AJ236" s="17"/>
      <c r="AK236" s="18"/>
      <c r="AL236" s="18"/>
      <c r="AM236" s="18"/>
      <c r="AN236" s="18"/>
      <c r="AO236" s="18"/>
      <c r="AP236" s="18"/>
    </row>
    <row r="237" spans="1:42" s="27" customFormat="1" ht="350.1" customHeight="1" x14ac:dyDescent="0.2">
      <c r="A237" s="73">
        <v>165</v>
      </c>
      <c r="B237" s="151">
        <v>236</v>
      </c>
      <c r="C237" s="73"/>
      <c r="D237" s="73" t="s">
        <v>1215</v>
      </c>
      <c r="E237" s="101" t="s">
        <v>37</v>
      </c>
      <c r="F237" s="85" t="s">
        <v>1895</v>
      </c>
      <c r="G237" s="86" t="s">
        <v>1162</v>
      </c>
      <c r="H237" s="86" t="s">
        <v>1853</v>
      </c>
      <c r="I237" s="86" t="s">
        <v>1854</v>
      </c>
      <c r="J237" s="88" t="s">
        <v>1882</v>
      </c>
      <c r="K237" s="73">
        <v>8</v>
      </c>
      <c r="L237" s="77">
        <v>43831</v>
      </c>
      <c r="M237" s="77">
        <v>43921</v>
      </c>
      <c r="N237" s="78">
        <f t="shared" si="91"/>
        <v>12.857142857142858</v>
      </c>
      <c r="O237" s="76" t="s">
        <v>1310</v>
      </c>
      <c r="P237" s="76">
        <v>8</v>
      </c>
      <c r="Q237" s="74" t="s">
        <v>1910</v>
      </c>
      <c r="R237" s="79">
        <f t="shared" si="85"/>
        <v>100</v>
      </c>
      <c r="S237" s="89">
        <f t="shared" si="86"/>
        <v>12.857142857142858</v>
      </c>
      <c r="T237" s="89">
        <f t="shared" si="87"/>
        <v>12.857142857142858</v>
      </c>
      <c r="U237" s="89">
        <f t="shared" si="88"/>
        <v>12.857142857142858</v>
      </c>
      <c r="V237" s="73"/>
      <c r="W237" s="100" t="str">
        <f t="shared" si="92"/>
        <v>CUMPLIDA</v>
      </c>
      <c r="X237" s="100" t="str">
        <f t="shared" si="89"/>
        <v>VENCIDO</v>
      </c>
      <c r="Y237" s="96" t="s">
        <v>1217</v>
      </c>
      <c r="Z237" s="103" t="str">
        <f t="shared" si="93"/>
        <v>H34AF17</v>
      </c>
      <c r="AA237" s="103">
        <f t="shared" si="90"/>
        <v>1</v>
      </c>
      <c r="AB237" s="103" t="str">
        <f t="shared" si="94"/>
        <v>H34AF17 - 1</v>
      </c>
      <c r="AC237" s="138">
        <f t="shared" si="95"/>
        <v>5</v>
      </c>
      <c r="AD237" s="138">
        <f t="shared" si="96"/>
        <v>1</v>
      </c>
      <c r="AE237" s="138" t="str">
        <f t="shared" si="97"/>
        <v>H34AF17.</v>
      </c>
      <c r="AF237" s="138" t="str">
        <f t="shared" si="98"/>
        <v>H34AF17</v>
      </c>
      <c r="AG237" s="62"/>
      <c r="AH237" s="63"/>
      <c r="AI237" s="64"/>
      <c r="AJ237" s="17"/>
      <c r="AK237" s="18"/>
      <c r="AL237" s="18"/>
      <c r="AM237" s="18"/>
      <c r="AN237" s="18"/>
      <c r="AO237" s="18"/>
      <c r="AP237" s="18"/>
    </row>
    <row r="238" spans="1:42" s="132" customFormat="1" ht="350.1" customHeight="1" x14ac:dyDescent="0.2">
      <c r="A238" s="73"/>
      <c r="B238" s="151">
        <v>237</v>
      </c>
      <c r="C238" s="73"/>
      <c r="D238" s="73" t="s">
        <v>1215</v>
      </c>
      <c r="E238" s="101" t="s">
        <v>37</v>
      </c>
      <c r="F238" s="85" t="s">
        <v>1896</v>
      </c>
      <c r="G238" s="86" t="s">
        <v>1162</v>
      </c>
      <c r="H238" s="86" t="s">
        <v>1853</v>
      </c>
      <c r="I238" s="86" t="s">
        <v>1857</v>
      </c>
      <c r="J238" s="88" t="s">
        <v>1883</v>
      </c>
      <c r="K238" s="73">
        <v>4</v>
      </c>
      <c r="L238" s="77">
        <v>43831</v>
      </c>
      <c r="M238" s="77">
        <v>44196</v>
      </c>
      <c r="N238" s="78">
        <f t="shared" ref="N238" si="107">(+M238-L238)/7</f>
        <v>52.142857142857146</v>
      </c>
      <c r="O238" s="76" t="s">
        <v>1310</v>
      </c>
      <c r="P238" s="76">
        <v>2</v>
      </c>
      <c r="Q238" s="80" t="s">
        <v>2366</v>
      </c>
      <c r="R238" s="79">
        <f t="shared" si="85"/>
        <v>50</v>
      </c>
      <c r="S238" s="89">
        <f t="shared" si="86"/>
        <v>26.071428571428573</v>
      </c>
      <c r="T238" s="89">
        <f t="shared" si="87"/>
        <v>26.071428571428573</v>
      </c>
      <c r="U238" s="89">
        <f t="shared" si="88"/>
        <v>52.142857142857146</v>
      </c>
      <c r="V238" s="73"/>
      <c r="W238" s="100" t="str">
        <f t="shared" si="92"/>
        <v>VENCIDA</v>
      </c>
      <c r="X238" s="100" t="str">
        <f t="shared" si="89"/>
        <v/>
      </c>
      <c r="Y238" s="96" t="s">
        <v>1217</v>
      </c>
      <c r="Z238" s="103" t="str">
        <f t="shared" si="93"/>
        <v>H34AF17</v>
      </c>
      <c r="AA238" s="103">
        <f t="shared" si="90"/>
        <v>2</v>
      </c>
      <c r="AB238" s="103" t="str">
        <f t="shared" si="94"/>
        <v>H34AF17 - 2</v>
      </c>
      <c r="AC238" s="138">
        <f t="shared" si="95"/>
        <v>1</v>
      </c>
      <c r="AD238" s="138">
        <f t="shared" si="96"/>
        <v>1</v>
      </c>
      <c r="AE238" s="138" t="str">
        <f t="shared" si="97"/>
        <v>H34AF17.</v>
      </c>
      <c r="AF238" s="138" t="str">
        <f t="shared" si="98"/>
        <v>H34AF17</v>
      </c>
      <c r="AG238" s="62"/>
      <c r="AH238" s="63"/>
      <c r="AI238" s="64"/>
      <c r="AJ238" s="17"/>
      <c r="AK238" s="18"/>
      <c r="AL238" s="18"/>
      <c r="AM238" s="18"/>
      <c r="AN238" s="18"/>
      <c r="AO238" s="18"/>
      <c r="AP238" s="18"/>
    </row>
    <row r="239" spans="1:42" s="27" customFormat="1" ht="350.1" customHeight="1" x14ac:dyDescent="0.2">
      <c r="A239" s="73">
        <v>166</v>
      </c>
      <c r="B239" s="151">
        <v>238</v>
      </c>
      <c r="C239" s="73"/>
      <c r="D239" s="73" t="s">
        <v>1215</v>
      </c>
      <c r="E239" s="101" t="s">
        <v>37</v>
      </c>
      <c r="F239" s="85" t="s">
        <v>1897</v>
      </c>
      <c r="G239" s="86" t="s">
        <v>1162</v>
      </c>
      <c r="H239" s="86" t="s">
        <v>1853</v>
      </c>
      <c r="I239" s="86" t="s">
        <v>1854</v>
      </c>
      <c r="J239" s="88" t="s">
        <v>1882</v>
      </c>
      <c r="K239" s="73">
        <v>8</v>
      </c>
      <c r="L239" s="77">
        <v>43831</v>
      </c>
      <c r="M239" s="77">
        <v>43921</v>
      </c>
      <c r="N239" s="78">
        <f t="shared" si="91"/>
        <v>12.857142857142858</v>
      </c>
      <c r="O239" s="76" t="s">
        <v>1310</v>
      </c>
      <c r="P239" s="76">
        <v>8</v>
      </c>
      <c r="Q239" s="74" t="s">
        <v>1910</v>
      </c>
      <c r="R239" s="79">
        <f t="shared" si="85"/>
        <v>100</v>
      </c>
      <c r="S239" s="89">
        <f t="shared" si="86"/>
        <v>12.857142857142858</v>
      </c>
      <c r="T239" s="89">
        <f t="shared" si="87"/>
        <v>12.857142857142858</v>
      </c>
      <c r="U239" s="89">
        <f t="shared" si="88"/>
        <v>12.857142857142858</v>
      </c>
      <c r="V239" s="73"/>
      <c r="W239" s="100" t="str">
        <f t="shared" si="92"/>
        <v>CUMPLIDA</v>
      </c>
      <c r="X239" s="100" t="str">
        <f t="shared" si="89"/>
        <v>VENCIDO</v>
      </c>
      <c r="Y239" s="96" t="s">
        <v>1217</v>
      </c>
      <c r="Z239" s="103" t="str">
        <f t="shared" si="93"/>
        <v>H35AF17</v>
      </c>
      <c r="AA239" s="103">
        <f t="shared" si="90"/>
        <v>1</v>
      </c>
      <c r="AB239" s="103" t="str">
        <f t="shared" si="94"/>
        <v>H35AF17 - 1</v>
      </c>
      <c r="AC239" s="138">
        <f t="shared" si="95"/>
        <v>5</v>
      </c>
      <c r="AD239" s="138">
        <f t="shared" si="96"/>
        <v>1</v>
      </c>
      <c r="AE239" s="138" t="str">
        <f t="shared" si="97"/>
        <v>H35AF17.</v>
      </c>
      <c r="AF239" s="138" t="str">
        <f t="shared" si="98"/>
        <v>H35AF17</v>
      </c>
      <c r="AG239" s="62"/>
      <c r="AH239" s="63"/>
      <c r="AI239" s="64"/>
      <c r="AJ239" s="17"/>
      <c r="AK239" s="18"/>
      <c r="AL239" s="18"/>
      <c r="AM239" s="18"/>
      <c r="AN239" s="18"/>
      <c r="AO239" s="18"/>
      <c r="AP239" s="18"/>
    </row>
    <row r="240" spans="1:42" s="132" customFormat="1" ht="350.1" customHeight="1" x14ac:dyDescent="0.2">
      <c r="A240" s="73"/>
      <c r="B240" s="151">
        <v>239</v>
      </c>
      <c r="C240" s="73"/>
      <c r="D240" s="73" t="s">
        <v>1215</v>
      </c>
      <c r="E240" s="101" t="s">
        <v>37</v>
      </c>
      <c r="F240" s="85" t="s">
        <v>1898</v>
      </c>
      <c r="G240" s="86" t="s">
        <v>1162</v>
      </c>
      <c r="H240" s="86" t="s">
        <v>1853</v>
      </c>
      <c r="I240" s="86" t="s">
        <v>1857</v>
      </c>
      <c r="J240" s="88" t="s">
        <v>1883</v>
      </c>
      <c r="K240" s="73">
        <v>4</v>
      </c>
      <c r="L240" s="77">
        <v>43831</v>
      </c>
      <c r="M240" s="77">
        <v>44196</v>
      </c>
      <c r="N240" s="78">
        <f t="shared" ref="N240" si="108">(+M240-L240)/7</f>
        <v>52.142857142857146</v>
      </c>
      <c r="O240" s="76" t="s">
        <v>1310</v>
      </c>
      <c r="P240" s="76">
        <v>2</v>
      </c>
      <c r="Q240" s="80" t="s">
        <v>2366</v>
      </c>
      <c r="R240" s="79">
        <f t="shared" si="85"/>
        <v>50</v>
      </c>
      <c r="S240" s="89">
        <f t="shared" si="86"/>
        <v>26.071428571428573</v>
      </c>
      <c r="T240" s="89">
        <f t="shared" si="87"/>
        <v>26.071428571428573</v>
      </c>
      <c r="U240" s="89">
        <f t="shared" si="88"/>
        <v>52.142857142857146</v>
      </c>
      <c r="V240" s="73"/>
      <c r="W240" s="100" t="str">
        <f t="shared" si="92"/>
        <v>VENCIDA</v>
      </c>
      <c r="X240" s="100" t="str">
        <f t="shared" si="89"/>
        <v/>
      </c>
      <c r="Y240" s="96" t="s">
        <v>1217</v>
      </c>
      <c r="Z240" s="103" t="str">
        <f t="shared" si="93"/>
        <v>H35AF17</v>
      </c>
      <c r="AA240" s="103">
        <f t="shared" si="90"/>
        <v>2</v>
      </c>
      <c r="AB240" s="103" t="str">
        <f t="shared" si="94"/>
        <v>H35AF17 - 2</v>
      </c>
      <c r="AC240" s="138">
        <f t="shared" si="95"/>
        <v>1</v>
      </c>
      <c r="AD240" s="138">
        <f t="shared" si="96"/>
        <v>1</v>
      </c>
      <c r="AE240" s="138" t="str">
        <f t="shared" si="97"/>
        <v>H35AF17.</v>
      </c>
      <c r="AF240" s="138" t="str">
        <f t="shared" si="98"/>
        <v>H35AF17</v>
      </c>
      <c r="AG240" s="62"/>
      <c r="AH240" s="63"/>
      <c r="AI240" s="64"/>
      <c r="AJ240" s="17"/>
      <c r="AK240" s="18"/>
      <c r="AL240" s="18"/>
      <c r="AM240" s="18"/>
      <c r="AN240" s="18"/>
      <c r="AO240" s="18"/>
      <c r="AP240" s="18"/>
    </row>
    <row r="241" spans="1:42" s="27" customFormat="1" ht="350.1" customHeight="1" x14ac:dyDescent="0.2">
      <c r="A241" s="73">
        <v>167</v>
      </c>
      <c r="B241" s="151">
        <v>240</v>
      </c>
      <c r="C241" s="73"/>
      <c r="D241" s="73" t="s">
        <v>1215</v>
      </c>
      <c r="E241" s="101" t="s">
        <v>37</v>
      </c>
      <c r="F241" s="85" t="s">
        <v>1899</v>
      </c>
      <c r="G241" s="86" t="s">
        <v>1162</v>
      </c>
      <c r="H241" s="86" t="s">
        <v>1853</v>
      </c>
      <c r="I241" s="86" t="s">
        <v>1854</v>
      </c>
      <c r="J241" s="88" t="s">
        <v>1882</v>
      </c>
      <c r="K241" s="73">
        <v>8</v>
      </c>
      <c r="L241" s="77">
        <v>43831</v>
      </c>
      <c r="M241" s="77">
        <v>43921</v>
      </c>
      <c r="N241" s="78">
        <f t="shared" si="91"/>
        <v>12.857142857142858</v>
      </c>
      <c r="O241" s="76" t="s">
        <v>1310</v>
      </c>
      <c r="P241" s="76">
        <v>8</v>
      </c>
      <c r="Q241" s="74" t="s">
        <v>1910</v>
      </c>
      <c r="R241" s="79">
        <f t="shared" si="85"/>
        <v>100</v>
      </c>
      <c r="S241" s="89">
        <f t="shared" si="86"/>
        <v>12.857142857142858</v>
      </c>
      <c r="T241" s="89">
        <f t="shared" si="87"/>
        <v>12.857142857142858</v>
      </c>
      <c r="U241" s="89">
        <f t="shared" si="88"/>
        <v>12.857142857142858</v>
      </c>
      <c r="V241" s="73"/>
      <c r="W241" s="100" t="str">
        <f t="shared" si="92"/>
        <v>CUMPLIDA</v>
      </c>
      <c r="X241" s="100" t="str">
        <f t="shared" si="89"/>
        <v>VENCIDO</v>
      </c>
      <c r="Y241" s="96" t="s">
        <v>1217</v>
      </c>
      <c r="Z241" s="103" t="str">
        <f t="shared" si="93"/>
        <v>H36AF17</v>
      </c>
      <c r="AA241" s="103">
        <f t="shared" si="90"/>
        <v>1</v>
      </c>
      <c r="AB241" s="103" t="str">
        <f t="shared" si="94"/>
        <v>H36AF17 - 1</v>
      </c>
      <c r="AC241" s="138">
        <f t="shared" si="95"/>
        <v>5</v>
      </c>
      <c r="AD241" s="138">
        <f t="shared" si="96"/>
        <v>1</v>
      </c>
      <c r="AE241" s="138" t="str">
        <f t="shared" si="97"/>
        <v>H36AF17.</v>
      </c>
      <c r="AF241" s="138" t="str">
        <f t="shared" si="98"/>
        <v>H36AF17</v>
      </c>
      <c r="AG241" s="62"/>
      <c r="AH241" s="63"/>
      <c r="AI241" s="64"/>
      <c r="AJ241" s="17"/>
      <c r="AK241" s="18"/>
      <c r="AL241" s="18"/>
      <c r="AM241" s="18"/>
      <c r="AN241" s="18"/>
      <c r="AO241" s="18"/>
      <c r="AP241" s="18"/>
    </row>
    <row r="242" spans="1:42" s="132" customFormat="1" ht="350.1" customHeight="1" x14ac:dyDescent="0.2">
      <c r="A242" s="73"/>
      <c r="B242" s="151">
        <v>241</v>
      </c>
      <c r="C242" s="73"/>
      <c r="D242" s="73" t="s">
        <v>1215</v>
      </c>
      <c r="E242" s="101" t="s">
        <v>37</v>
      </c>
      <c r="F242" s="85" t="s">
        <v>1900</v>
      </c>
      <c r="G242" s="86" t="s">
        <v>1162</v>
      </c>
      <c r="H242" s="86" t="s">
        <v>1853</v>
      </c>
      <c r="I242" s="86" t="s">
        <v>1857</v>
      </c>
      <c r="J242" s="88" t="s">
        <v>1883</v>
      </c>
      <c r="K242" s="73">
        <v>4</v>
      </c>
      <c r="L242" s="77">
        <v>43831</v>
      </c>
      <c r="M242" s="77">
        <v>44196</v>
      </c>
      <c r="N242" s="78">
        <f t="shared" ref="N242" si="109">(+M242-L242)/7</f>
        <v>52.142857142857146</v>
      </c>
      <c r="O242" s="76" t="s">
        <v>1310</v>
      </c>
      <c r="P242" s="76">
        <v>2</v>
      </c>
      <c r="Q242" s="80" t="s">
        <v>2366</v>
      </c>
      <c r="R242" s="79">
        <f t="shared" si="85"/>
        <v>50</v>
      </c>
      <c r="S242" s="89">
        <f t="shared" si="86"/>
        <v>26.071428571428573</v>
      </c>
      <c r="T242" s="89">
        <f t="shared" si="87"/>
        <v>26.071428571428573</v>
      </c>
      <c r="U242" s="89">
        <f t="shared" si="88"/>
        <v>52.142857142857146</v>
      </c>
      <c r="V242" s="73"/>
      <c r="W242" s="100" t="str">
        <f t="shared" si="92"/>
        <v>VENCIDA</v>
      </c>
      <c r="X242" s="100" t="str">
        <f t="shared" si="89"/>
        <v/>
      </c>
      <c r="Y242" s="96" t="s">
        <v>1217</v>
      </c>
      <c r="Z242" s="103" t="str">
        <f t="shared" si="93"/>
        <v>H36AF17</v>
      </c>
      <c r="AA242" s="103">
        <f t="shared" si="90"/>
        <v>2</v>
      </c>
      <c r="AB242" s="103" t="str">
        <f t="shared" si="94"/>
        <v>H36AF17 - 2</v>
      </c>
      <c r="AC242" s="138">
        <f t="shared" si="95"/>
        <v>1</v>
      </c>
      <c r="AD242" s="138">
        <f t="shared" si="96"/>
        <v>1</v>
      </c>
      <c r="AE242" s="138" t="str">
        <f t="shared" si="97"/>
        <v>H36AF17.</v>
      </c>
      <c r="AF242" s="138" t="str">
        <f t="shared" si="98"/>
        <v>H36AF17</v>
      </c>
      <c r="AG242" s="62"/>
      <c r="AH242" s="63"/>
      <c r="AI242" s="64"/>
      <c r="AJ242" s="17"/>
      <c r="AK242" s="18"/>
      <c r="AL242" s="18"/>
      <c r="AM242" s="18"/>
      <c r="AN242" s="18"/>
      <c r="AO242" s="18"/>
      <c r="AP242" s="18"/>
    </row>
    <row r="243" spans="1:42" s="27" customFormat="1" ht="350.1" customHeight="1" x14ac:dyDescent="0.2">
      <c r="A243" s="73">
        <v>168</v>
      </c>
      <c r="B243" s="151">
        <v>242</v>
      </c>
      <c r="C243" s="73"/>
      <c r="D243" s="73" t="s">
        <v>1215</v>
      </c>
      <c r="E243" s="101" t="s">
        <v>37</v>
      </c>
      <c r="F243" s="85" t="s">
        <v>1169</v>
      </c>
      <c r="G243" s="86" t="s">
        <v>1162</v>
      </c>
      <c r="H243" s="86" t="s">
        <v>1853</v>
      </c>
      <c r="I243" s="86" t="s">
        <v>1854</v>
      </c>
      <c r="J243" s="88" t="s">
        <v>1882</v>
      </c>
      <c r="K243" s="73">
        <v>8</v>
      </c>
      <c r="L243" s="77">
        <v>43831</v>
      </c>
      <c r="M243" s="77">
        <v>43921</v>
      </c>
      <c r="N243" s="78">
        <f t="shared" si="91"/>
        <v>12.857142857142858</v>
      </c>
      <c r="O243" s="76" t="s">
        <v>1310</v>
      </c>
      <c r="P243" s="76">
        <v>8</v>
      </c>
      <c r="Q243" s="74" t="s">
        <v>1910</v>
      </c>
      <c r="R243" s="79">
        <f t="shared" si="85"/>
        <v>100</v>
      </c>
      <c r="S243" s="89">
        <f t="shared" si="86"/>
        <v>12.857142857142858</v>
      </c>
      <c r="T243" s="89">
        <f t="shared" si="87"/>
        <v>12.857142857142858</v>
      </c>
      <c r="U243" s="89">
        <f t="shared" si="88"/>
        <v>12.857142857142858</v>
      </c>
      <c r="V243" s="73"/>
      <c r="W243" s="100" t="str">
        <f t="shared" si="92"/>
        <v>CUMPLIDA</v>
      </c>
      <c r="X243" s="100" t="str">
        <f t="shared" si="89"/>
        <v>VENCIDO</v>
      </c>
      <c r="Y243" s="96" t="s">
        <v>1217</v>
      </c>
      <c r="Z243" s="103" t="str">
        <f t="shared" si="93"/>
        <v>H37AF17</v>
      </c>
      <c r="AA243" s="103">
        <f t="shared" si="90"/>
        <v>1</v>
      </c>
      <c r="AB243" s="103" t="str">
        <f t="shared" si="94"/>
        <v>H37AF17 - 1</v>
      </c>
      <c r="AC243" s="138">
        <f t="shared" si="95"/>
        <v>5</v>
      </c>
      <c r="AD243" s="138">
        <f t="shared" si="96"/>
        <v>1</v>
      </c>
      <c r="AE243" s="138" t="str">
        <f t="shared" si="97"/>
        <v>H37AF17.</v>
      </c>
      <c r="AF243" s="138" t="str">
        <f t="shared" si="98"/>
        <v>H37AF17</v>
      </c>
      <c r="AG243" s="62"/>
      <c r="AH243" s="63"/>
      <c r="AI243" s="64"/>
      <c r="AJ243" s="17"/>
      <c r="AK243" s="18"/>
      <c r="AL243" s="18"/>
      <c r="AM243" s="18"/>
      <c r="AN243" s="18"/>
      <c r="AO243" s="18"/>
      <c r="AP243" s="18"/>
    </row>
    <row r="244" spans="1:42" s="27" customFormat="1" ht="350.1" customHeight="1" x14ac:dyDescent="0.2">
      <c r="A244" s="73"/>
      <c r="B244" s="151">
        <v>243</v>
      </c>
      <c r="C244" s="73"/>
      <c r="D244" s="73"/>
      <c r="E244" s="101" t="s">
        <v>37</v>
      </c>
      <c r="F244" s="85" t="s">
        <v>1170</v>
      </c>
      <c r="G244" s="86" t="s">
        <v>1162</v>
      </c>
      <c r="H244" s="86" t="s">
        <v>1853</v>
      </c>
      <c r="I244" s="86" t="s">
        <v>1857</v>
      </c>
      <c r="J244" s="88" t="s">
        <v>1883</v>
      </c>
      <c r="K244" s="73">
        <v>4</v>
      </c>
      <c r="L244" s="77">
        <v>43831</v>
      </c>
      <c r="M244" s="77">
        <v>44196</v>
      </c>
      <c r="N244" s="78">
        <f t="shared" si="91"/>
        <v>52.142857142857146</v>
      </c>
      <c r="O244" s="76" t="s">
        <v>1310</v>
      </c>
      <c r="P244" s="76">
        <v>2</v>
      </c>
      <c r="Q244" s="80" t="s">
        <v>2366</v>
      </c>
      <c r="R244" s="79">
        <f t="shared" si="85"/>
        <v>50</v>
      </c>
      <c r="S244" s="89">
        <f t="shared" si="86"/>
        <v>26.071428571428573</v>
      </c>
      <c r="T244" s="89">
        <f t="shared" si="87"/>
        <v>26.071428571428573</v>
      </c>
      <c r="U244" s="89">
        <f t="shared" si="88"/>
        <v>52.142857142857146</v>
      </c>
      <c r="V244" s="73"/>
      <c r="W244" s="100" t="str">
        <f t="shared" si="92"/>
        <v>VENCIDA</v>
      </c>
      <c r="X244" s="100" t="str">
        <f t="shared" si="89"/>
        <v/>
      </c>
      <c r="Y244" s="96" t="s">
        <v>1217</v>
      </c>
      <c r="Z244" s="103" t="str">
        <f t="shared" si="93"/>
        <v>H37AF17</v>
      </c>
      <c r="AA244" s="103">
        <f t="shared" si="90"/>
        <v>2</v>
      </c>
      <c r="AB244" s="103" t="str">
        <f t="shared" si="94"/>
        <v>H37AF17 - 2</v>
      </c>
      <c r="AC244" s="138">
        <f t="shared" si="95"/>
        <v>1</v>
      </c>
      <c r="AD244" s="138">
        <f t="shared" si="96"/>
        <v>1</v>
      </c>
      <c r="AE244" s="138" t="str">
        <f t="shared" si="97"/>
        <v>H37AF17.</v>
      </c>
      <c r="AF244" s="138" t="str">
        <f t="shared" si="98"/>
        <v>H37AF17</v>
      </c>
      <c r="AG244" s="62"/>
      <c r="AH244" s="63"/>
      <c r="AI244" s="64"/>
      <c r="AJ244" s="17"/>
      <c r="AK244" s="18"/>
      <c r="AL244" s="18"/>
      <c r="AM244" s="18"/>
      <c r="AN244" s="18"/>
      <c r="AO244" s="18"/>
      <c r="AP244" s="18"/>
    </row>
    <row r="245" spans="1:42" s="27" customFormat="1" ht="350.1" customHeight="1" x14ac:dyDescent="0.2">
      <c r="A245" s="73">
        <v>169</v>
      </c>
      <c r="B245" s="151">
        <v>244</v>
      </c>
      <c r="C245" s="73"/>
      <c r="D245" s="73" t="s">
        <v>1214</v>
      </c>
      <c r="E245" s="101" t="s">
        <v>27</v>
      </c>
      <c r="F245" s="85" t="s">
        <v>1946</v>
      </c>
      <c r="G245" s="86" t="s">
        <v>1171</v>
      </c>
      <c r="H245" s="86" t="s">
        <v>1172</v>
      </c>
      <c r="I245" s="86" t="s">
        <v>1173</v>
      </c>
      <c r="J245" s="88" t="s">
        <v>1174</v>
      </c>
      <c r="K245" s="88">
        <v>2</v>
      </c>
      <c r="L245" s="77">
        <v>43313</v>
      </c>
      <c r="M245" s="77">
        <v>43676</v>
      </c>
      <c r="N245" s="78">
        <f t="shared" si="91"/>
        <v>51.857142857142854</v>
      </c>
      <c r="O245" s="76" t="s">
        <v>1299</v>
      </c>
      <c r="P245" s="76">
        <v>0</v>
      </c>
      <c r="Q245" s="75" t="s">
        <v>2113</v>
      </c>
      <c r="R245" s="79">
        <f t="shared" si="85"/>
        <v>0</v>
      </c>
      <c r="S245" s="89">
        <f t="shared" si="86"/>
        <v>0</v>
      </c>
      <c r="T245" s="89">
        <f t="shared" si="87"/>
        <v>0</v>
      </c>
      <c r="U245" s="89">
        <f t="shared" si="88"/>
        <v>51.857142857142854</v>
      </c>
      <c r="V245" s="73"/>
      <c r="W245" s="100" t="str">
        <f t="shared" si="92"/>
        <v>VENCIDA</v>
      </c>
      <c r="X245" s="100" t="str">
        <f t="shared" si="89"/>
        <v>VENCIDO</v>
      </c>
      <c r="Y245" s="96" t="s">
        <v>1217</v>
      </c>
      <c r="Z245" s="103" t="str">
        <f t="shared" si="93"/>
        <v>H38AF17</v>
      </c>
      <c r="AA245" s="103">
        <f t="shared" si="90"/>
        <v>1</v>
      </c>
      <c r="AB245" s="103" t="str">
        <f t="shared" si="94"/>
        <v>H38AF17 - 1</v>
      </c>
      <c r="AC245" s="138">
        <f t="shared" si="95"/>
        <v>1</v>
      </c>
      <c r="AD245" s="138">
        <f t="shared" si="96"/>
        <v>1</v>
      </c>
      <c r="AE245" s="138" t="str">
        <f t="shared" si="97"/>
        <v>H38AF17.</v>
      </c>
      <c r="AF245" s="138" t="str">
        <f t="shared" si="98"/>
        <v>H38AF17</v>
      </c>
      <c r="AG245" s="62"/>
      <c r="AH245" s="63"/>
      <c r="AI245" s="64"/>
      <c r="AJ245" s="17"/>
      <c r="AK245" s="18"/>
      <c r="AL245" s="18"/>
      <c r="AM245" s="18"/>
      <c r="AN245" s="18"/>
      <c r="AO245" s="18"/>
      <c r="AP245" s="18"/>
    </row>
    <row r="246" spans="1:42" s="27" customFormat="1" ht="350.1" customHeight="1" x14ac:dyDescent="0.2">
      <c r="A246" s="73">
        <v>170</v>
      </c>
      <c r="B246" s="151">
        <v>245</v>
      </c>
      <c r="C246" s="73"/>
      <c r="D246" s="73" t="s">
        <v>1214</v>
      </c>
      <c r="E246" s="101" t="s">
        <v>18</v>
      </c>
      <c r="F246" s="85" t="s">
        <v>1175</v>
      </c>
      <c r="G246" s="86" t="s">
        <v>1176</v>
      </c>
      <c r="H246" s="86" t="s">
        <v>1947</v>
      </c>
      <c r="I246" s="86" t="s">
        <v>1948</v>
      </c>
      <c r="J246" s="88" t="s">
        <v>1177</v>
      </c>
      <c r="K246" s="73">
        <v>2</v>
      </c>
      <c r="L246" s="77">
        <v>43313</v>
      </c>
      <c r="M246" s="77">
        <v>43465</v>
      </c>
      <c r="N246" s="78">
        <f t="shared" si="91"/>
        <v>21.714285714285715</v>
      </c>
      <c r="O246" s="76" t="s">
        <v>687</v>
      </c>
      <c r="P246" s="74">
        <v>2</v>
      </c>
      <c r="Q246" s="74" t="s">
        <v>1910</v>
      </c>
      <c r="R246" s="79">
        <f t="shared" si="85"/>
        <v>100</v>
      </c>
      <c r="S246" s="89">
        <f t="shared" si="86"/>
        <v>21.714285714285715</v>
      </c>
      <c r="T246" s="89">
        <f t="shared" si="87"/>
        <v>21.714285714285715</v>
      </c>
      <c r="U246" s="89">
        <f t="shared" si="88"/>
        <v>21.714285714285715</v>
      </c>
      <c r="V246" s="73"/>
      <c r="W246" s="100" t="str">
        <f t="shared" si="92"/>
        <v>CUMPLIDA</v>
      </c>
      <c r="X246" s="100" t="str">
        <f t="shared" si="89"/>
        <v>CUMPLIDO</v>
      </c>
      <c r="Y246" s="96" t="s">
        <v>1217</v>
      </c>
      <c r="Z246" s="103" t="str">
        <f t="shared" si="93"/>
        <v>H39AF17</v>
      </c>
      <c r="AA246" s="103">
        <f t="shared" si="90"/>
        <v>1</v>
      </c>
      <c r="AB246" s="103" t="str">
        <f t="shared" si="94"/>
        <v>H39AF17 - 1</v>
      </c>
      <c r="AC246" s="138">
        <f t="shared" si="95"/>
        <v>5</v>
      </c>
      <c r="AD246" s="138">
        <f t="shared" si="96"/>
        <v>5</v>
      </c>
      <c r="AE246" s="138" t="str">
        <f t="shared" si="97"/>
        <v>H39AF17.</v>
      </c>
      <c r="AF246" s="138" t="str">
        <f t="shared" si="98"/>
        <v>H39AF17</v>
      </c>
      <c r="AG246" s="62"/>
      <c r="AH246" s="63"/>
      <c r="AI246" s="64"/>
      <c r="AJ246" s="17"/>
      <c r="AK246" s="18"/>
      <c r="AL246" s="18"/>
      <c r="AM246" s="18"/>
      <c r="AN246" s="18"/>
      <c r="AO246" s="18"/>
      <c r="AP246" s="18"/>
    </row>
    <row r="247" spans="1:42" s="27" customFormat="1" ht="350.1" customHeight="1" x14ac:dyDescent="0.2">
      <c r="A247" s="73">
        <v>171</v>
      </c>
      <c r="B247" s="151">
        <v>246</v>
      </c>
      <c r="C247" s="73"/>
      <c r="D247" s="73" t="s">
        <v>1216</v>
      </c>
      <c r="E247" s="101" t="s">
        <v>18</v>
      </c>
      <c r="F247" s="85" t="s">
        <v>1179</v>
      </c>
      <c r="G247" s="86" t="s">
        <v>1180</v>
      </c>
      <c r="H247" s="86" t="s">
        <v>1181</v>
      </c>
      <c r="I247" s="86" t="s">
        <v>1182</v>
      </c>
      <c r="J247" s="88" t="s">
        <v>1183</v>
      </c>
      <c r="K247" s="73">
        <v>3</v>
      </c>
      <c r="L247" s="77">
        <v>43313</v>
      </c>
      <c r="M247" s="77">
        <v>43496</v>
      </c>
      <c r="N247" s="78">
        <f t="shared" si="91"/>
        <v>26.142857142857142</v>
      </c>
      <c r="O247" s="76" t="s">
        <v>1326</v>
      </c>
      <c r="P247" s="74">
        <v>1.9999</v>
      </c>
      <c r="Q247" s="74" t="s">
        <v>1910</v>
      </c>
      <c r="R247" s="79">
        <f t="shared" si="85"/>
        <v>66.663333333333327</v>
      </c>
      <c r="S247" s="89">
        <f t="shared" si="86"/>
        <v>17.427699999999998</v>
      </c>
      <c r="T247" s="89">
        <f t="shared" si="87"/>
        <v>17.427699999999998</v>
      </c>
      <c r="U247" s="89">
        <f t="shared" si="88"/>
        <v>26.142857142857142</v>
      </c>
      <c r="V247" s="73"/>
      <c r="W247" s="100" t="str">
        <f t="shared" si="92"/>
        <v>VENCIDA</v>
      </c>
      <c r="X247" s="100" t="str">
        <f t="shared" si="89"/>
        <v>VENCIDO</v>
      </c>
      <c r="Y247" s="96" t="s">
        <v>1217</v>
      </c>
      <c r="Z247" s="103" t="str">
        <f t="shared" si="93"/>
        <v>H43AF17</v>
      </c>
      <c r="AA247" s="103">
        <f t="shared" si="90"/>
        <v>1</v>
      </c>
      <c r="AB247" s="103" t="str">
        <f t="shared" si="94"/>
        <v>H43AF17 - 1</v>
      </c>
      <c r="AC247" s="138">
        <f t="shared" si="95"/>
        <v>1</v>
      </c>
      <c r="AD247" s="138">
        <f t="shared" si="96"/>
        <v>1</v>
      </c>
      <c r="AE247" s="138" t="str">
        <f t="shared" si="97"/>
        <v>H43AF17.</v>
      </c>
      <c r="AF247" s="138" t="str">
        <f t="shared" si="98"/>
        <v>H43AF17</v>
      </c>
      <c r="AG247" s="62"/>
      <c r="AH247" s="63"/>
      <c r="AI247" s="64"/>
      <c r="AJ247" s="17"/>
      <c r="AK247" s="18"/>
      <c r="AL247" s="18"/>
      <c r="AM247" s="18"/>
      <c r="AN247" s="18"/>
      <c r="AO247" s="18"/>
      <c r="AP247" s="18"/>
    </row>
    <row r="248" spans="1:42" s="27" customFormat="1" ht="350.1" customHeight="1" x14ac:dyDescent="0.2">
      <c r="A248" s="73">
        <v>172</v>
      </c>
      <c r="B248" s="151">
        <v>247</v>
      </c>
      <c r="C248" s="73"/>
      <c r="D248" s="73" t="s">
        <v>1214</v>
      </c>
      <c r="E248" s="101" t="s">
        <v>18</v>
      </c>
      <c r="F248" s="85" t="s">
        <v>1184</v>
      </c>
      <c r="G248" s="86" t="s">
        <v>1185</v>
      </c>
      <c r="H248" s="86" t="s">
        <v>1186</v>
      </c>
      <c r="I248" s="86" t="s">
        <v>1187</v>
      </c>
      <c r="J248" s="88" t="s">
        <v>375</v>
      </c>
      <c r="K248" s="73">
        <v>2</v>
      </c>
      <c r="L248" s="77">
        <v>43313</v>
      </c>
      <c r="M248" s="77">
        <v>43677</v>
      </c>
      <c r="N248" s="78">
        <f t="shared" si="91"/>
        <v>52</v>
      </c>
      <c r="O248" s="76" t="s">
        <v>687</v>
      </c>
      <c r="P248" s="74">
        <v>2</v>
      </c>
      <c r="Q248" s="74" t="s">
        <v>1910</v>
      </c>
      <c r="R248" s="79">
        <f t="shared" si="85"/>
        <v>100</v>
      </c>
      <c r="S248" s="89">
        <f t="shared" si="86"/>
        <v>52</v>
      </c>
      <c r="T248" s="89">
        <f t="shared" si="87"/>
        <v>52</v>
      </c>
      <c r="U248" s="89">
        <f t="shared" si="88"/>
        <v>52</v>
      </c>
      <c r="V248" s="73"/>
      <c r="W248" s="100" t="str">
        <f t="shared" si="92"/>
        <v>CUMPLIDA</v>
      </c>
      <c r="X248" s="100" t="str">
        <f t="shared" si="89"/>
        <v>CUMPLIDO</v>
      </c>
      <c r="Y248" s="96" t="s">
        <v>1217</v>
      </c>
      <c r="Z248" s="103" t="str">
        <f t="shared" si="93"/>
        <v>H44AF17</v>
      </c>
      <c r="AA248" s="103">
        <f t="shared" si="90"/>
        <v>1</v>
      </c>
      <c r="AB248" s="103" t="str">
        <f t="shared" si="94"/>
        <v>H44AF17 - 1</v>
      </c>
      <c r="AC248" s="138">
        <f t="shared" si="95"/>
        <v>5</v>
      </c>
      <c r="AD248" s="138">
        <f t="shared" si="96"/>
        <v>5</v>
      </c>
      <c r="AE248" s="138" t="str">
        <f t="shared" si="97"/>
        <v>H44AF17.</v>
      </c>
      <c r="AF248" s="138" t="str">
        <f t="shared" si="98"/>
        <v>H44AF17</v>
      </c>
      <c r="AG248" s="62"/>
      <c r="AH248" s="63"/>
      <c r="AI248" s="64"/>
      <c r="AJ248" s="17"/>
      <c r="AK248" s="18"/>
      <c r="AL248" s="18"/>
      <c r="AM248" s="18"/>
      <c r="AN248" s="18"/>
      <c r="AO248" s="18"/>
      <c r="AP248" s="18"/>
    </row>
    <row r="249" spans="1:42" s="27" customFormat="1" ht="350.1" customHeight="1" x14ac:dyDescent="0.2">
      <c r="A249" s="73">
        <v>173</v>
      </c>
      <c r="B249" s="151">
        <v>248</v>
      </c>
      <c r="C249" s="73"/>
      <c r="D249" s="73" t="s">
        <v>1046</v>
      </c>
      <c r="E249" s="101" t="s">
        <v>1212</v>
      </c>
      <c r="F249" s="85" t="s">
        <v>1188</v>
      </c>
      <c r="G249" s="86" t="s">
        <v>1189</v>
      </c>
      <c r="H249" s="85" t="s">
        <v>1918</v>
      </c>
      <c r="I249" s="85" t="s">
        <v>1849</v>
      </c>
      <c r="J249" s="73" t="s">
        <v>1850</v>
      </c>
      <c r="K249" s="73">
        <v>1</v>
      </c>
      <c r="L249" s="77">
        <v>43858</v>
      </c>
      <c r="M249" s="77">
        <v>44165</v>
      </c>
      <c r="N249" s="78">
        <f t="shared" si="91"/>
        <v>43.857142857142854</v>
      </c>
      <c r="O249" s="76" t="s">
        <v>1094</v>
      </c>
      <c r="P249" s="76">
        <v>0</v>
      </c>
      <c r="Q249" s="74" t="s">
        <v>1910</v>
      </c>
      <c r="R249" s="79">
        <f t="shared" si="85"/>
        <v>0</v>
      </c>
      <c r="S249" s="89">
        <f t="shared" si="86"/>
        <v>0</v>
      </c>
      <c r="T249" s="89">
        <f t="shared" si="87"/>
        <v>0</v>
      </c>
      <c r="U249" s="89">
        <f t="shared" si="88"/>
        <v>43.857142857142854</v>
      </c>
      <c r="V249" s="73"/>
      <c r="W249" s="100" t="str">
        <f t="shared" si="92"/>
        <v>VENCIDA</v>
      </c>
      <c r="X249" s="100" t="str">
        <f t="shared" si="89"/>
        <v>VENCIDO</v>
      </c>
      <c r="Y249" s="96" t="s">
        <v>1217</v>
      </c>
      <c r="Z249" s="103" t="str">
        <f t="shared" si="93"/>
        <v>H48AF17</v>
      </c>
      <c r="AA249" s="103">
        <f t="shared" si="90"/>
        <v>1</v>
      </c>
      <c r="AB249" s="103" t="str">
        <f t="shared" si="94"/>
        <v>H48AF17 - 1</v>
      </c>
      <c r="AC249" s="138">
        <f t="shared" si="95"/>
        <v>1</v>
      </c>
      <c r="AD249" s="138">
        <f t="shared" si="96"/>
        <v>1</v>
      </c>
      <c r="AE249" s="138" t="str">
        <f t="shared" si="97"/>
        <v>H48AF17.</v>
      </c>
      <c r="AF249" s="138" t="str">
        <f t="shared" si="98"/>
        <v>H48AF17</v>
      </c>
      <c r="AG249" s="62"/>
      <c r="AH249" s="63"/>
      <c r="AI249" s="64"/>
      <c r="AJ249" s="17"/>
      <c r="AK249" s="18"/>
      <c r="AL249" s="18"/>
      <c r="AM249" s="18"/>
      <c r="AN249" s="18"/>
      <c r="AO249" s="18"/>
      <c r="AP249" s="18"/>
    </row>
    <row r="250" spans="1:42" s="27" customFormat="1" ht="350.1" customHeight="1" x14ac:dyDescent="0.2">
      <c r="A250" s="73">
        <v>174</v>
      </c>
      <c r="B250" s="151">
        <v>249</v>
      </c>
      <c r="C250" s="73"/>
      <c r="D250" s="73" t="s">
        <v>1216</v>
      </c>
      <c r="E250" s="101" t="s">
        <v>23</v>
      </c>
      <c r="F250" s="85" t="s">
        <v>1190</v>
      </c>
      <c r="G250" s="86" t="s">
        <v>1191</v>
      </c>
      <c r="H250" s="86" t="s">
        <v>1934</v>
      </c>
      <c r="I250" s="88" t="s">
        <v>1903</v>
      </c>
      <c r="J250" s="88" t="s">
        <v>1919</v>
      </c>
      <c r="K250" s="73">
        <v>1</v>
      </c>
      <c r="L250" s="77">
        <v>43862</v>
      </c>
      <c r="M250" s="77">
        <v>43920</v>
      </c>
      <c r="N250" s="78">
        <f t="shared" si="91"/>
        <v>8.2857142857142865</v>
      </c>
      <c r="O250" s="76" t="s">
        <v>687</v>
      </c>
      <c r="P250" s="74">
        <v>1</v>
      </c>
      <c r="Q250" s="74" t="s">
        <v>1910</v>
      </c>
      <c r="R250" s="79">
        <f t="shared" si="85"/>
        <v>100</v>
      </c>
      <c r="S250" s="89">
        <f t="shared" si="86"/>
        <v>8.2857142857142865</v>
      </c>
      <c r="T250" s="89">
        <f t="shared" si="87"/>
        <v>8.2857142857142865</v>
      </c>
      <c r="U250" s="89">
        <f t="shared" si="88"/>
        <v>8.2857142857142865</v>
      </c>
      <c r="V250" s="73"/>
      <c r="W250" s="100" t="str">
        <f t="shared" si="92"/>
        <v>CUMPLIDA</v>
      </c>
      <c r="X250" s="100" t="str">
        <f t="shared" si="89"/>
        <v>CUMPLIDO</v>
      </c>
      <c r="Y250" s="96" t="s">
        <v>1217</v>
      </c>
      <c r="Z250" s="103" t="str">
        <f t="shared" si="93"/>
        <v>H49AF17</v>
      </c>
      <c r="AA250" s="103">
        <f t="shared" si="90"/>
        <v>1</v>
      </c>
      <c r="AB250" s="103" t="str">
        <f t="shared" si="94"/>
        <v>H49AF17 - 1</v>
      </c>
      <c r="AC250" s="138">
        <f t="shared" si="95"/>
        <v>5</v>
      </c>
      <c r="AD250" s="138">
        <f t="shared" si="96"/>
        <v>5</v>
      </c>
      <c r="AE250" s="138" t="str">
        <f t="shared" si="97"/>
        <v>H49AF17.</v>
      </c>
      <c r="AF250" s="138" t="str">
        <f t="shared" si="98"/>
        <v>H49AF17</v>
      </c>
      <c r="AG250" s="62"/>
      <c r="AH250" s="63"/>
      <c r="AI250" s="64"/>
      <c r="AJ250" s="17"/>
      <c r="AK250" s="18"/>
      <c r="AL250" s="18"/>
      <c r="AM250" s="18"/>
      <c r="AN250" s="18"/>
      <c r="AO250" s="18"/>
      <c r="AP250" s="18"/>
    </row>
    <row r="251" spans="1:42" s="27" customFormat="1" ht="350.1" customHeight="1" x14ac:dyDescent="0.2">
      <c r="A251" s="73">
        <v>175</v>
      </c>
      <c r="B251" s="151">
        <v>250</v>
      </c>
      <c r="C251" s="73"/>
      <c r="D251" s="73" t="s">
        <v>1045</v>
      </c>
      <c r="E251" s="101" t="s">
        <v>18</v>
      </c>
      <c r="F251" s="85" t="s">
        <v>1192</v>
      </c>
      <c r="G251" s="86" t="s">
        <v>1193</v>
      </c>
      <c r="H251" s="85" t="s">
        <v>1194</v>
      </c>
      <c r="I251" s="85" t="s">
        <v>1195</v>
      </c>
      <c r="J251" s="73" t="s">
        <v>1196</v>
      </c>
      <c r="K251" s="73">
        <v>1</v>
      </c>
      <c r="L251" s="77">
        <v>43313</v>
      </c>
      <c r="M251" s="77">
        <v>43555</v>
      </c>
      <c r="N251" s="78">
        <f t="shared" si="91"/>
        <v>34.571428571428569</v>
      </c>
      <c r="O251" s="76" t="s">
        <v>687</v>
      </c>
      <c r="P251" s="76">
        <v>1</v>
      </c>
      <c r="Q251" s="75" t="s">
        <v>2356</v>
      </c>
      <c r="R251" s="79">
        <f t="shared" si="85"/>
        <v>100</v>
      </c>
      <c r="S251" s="89">
        <f t="shared" si="86"/>
        <v>34.571428571428569</v>
      </c>
      <c r="T251" s="89">
        <f t="shared" si="87"/>
        <v>34.571428571428569</v>
      </c>
      <c r="U251" s="89">
        <f t="shared" si="88"/>
        <v>34.571428571428569</v>
      </c>
      <c r="V251" s="73"/>
      <c r="W251" s="100" t="str">
        <f t="shared" si="92"/>
        <v>CUMPLIDA</v>
      </c>
      <c r="X251" s="100" t="str">
        <f t="shared" si="89"/>
        <v>CUMPLIDO</v>
      </c>
      <c r="Y251" s="96" t="s">
        <v>1217</v>
      </c>
      <c r="Z251" s="103" t="str">
        <f t="shared" si="93"/>
        <v>H51AF17</v>
      </c>
      <c r="AA251" s="103">
        <f t="shared" si="90"/>
        <v>1</v>
      </c>
      <c r="AB251" s="103" t="str">
        <f t="shared" si="94"/>
        <v>H51AF17 - 1</v>
      </c>
      <c r="AC251" s="138">
        <f t="shared" si="95"/>
        <v>5</v>
      </c>
      <c r="AD251" s="138">
        <f t="shared" si="96"/>
        <v>5</v>
      </c>
      <c r="AE251" s="138" t="str">
        <f t="shared" si="97"/>
        <v>H51AF17.</v>
      </c>
      <c r="AF251" s="138" t="str">
        <f t="shared" si="98"/>
        <v>H51AF17</v>
      </c>
      <c r="AG251" s="62"/>
      <c r="AH251" s="63"/>
      <c r="AI251" s="64"/>
      <c r="AJ251" s="17"/>
      <c r="AK251" s="18"/>
      <c r="AL251" s="18"/>
      <c r="AM251" s="18"/>
      <c r="AN251" s="18"/>
      <c r="AO251" s="18"/>
      <c r="AP251" s="18"/>
    </row>
    <row r="252" spans="1:42" s="27" customFormat="1" ht="350.1" customHeight="1" x14ac:dyDescent="0.2">
      <c r="A252" s="73">
        <v>176</v>
      </c>
      <c r="B252" s="151">
        <v>251</v>
      </c>
      <c r="C252" s="73"/>
      <c r="D252" s="73" t="s">
        <v>1046</v>
      </c>
      <c r="E252" s="101" t="s">
        <v>18</v>
      </c>
      <c r="F252" s="85" t="s">
        <v>1197</v>
      </c>
      <c r="G252" s="86" t="s">
        <v>1198</v>
      </c>
      <c r="H252" s="86" t="s">
        <v>1199</v>
      </c>
      <c r="I252" s="86" t="s">
        <v>1195</v>
      </c>
      <c r="J252" s="88" t="s">
        <v>1196</v>
      </c>
      <c r="K252" s="73">
        <v>1</v>
      </c>
      <c r="L252" s="77">
        <v>43313</v>
      </c>
      <c r="M252" s="77">
        <v>43555</v>
      </c>
      <c r="N252" s="78">
        <f t="shared" si="91"/>
        <v>34.571428571428569</v>
      </c>
      <c r="O252" s="76" t="s">
        <v>687</v>
      </c>
      <c r="P252" s="76">
        <v>1</v>
      </c>
      <c r="Q252" s="75" t="s">
        <v>2356</v>
      </c>
      <c r="R252" s="79">
        <f t="shared" si="85"/>
        <v>100</v>
      </c>
      <c r="S252" s="89">
        <f t="shared" si="86"/>
        <v>34.571428571428569</v>
      </c>
      <c r="T252" s="89">
        <f t="shared" si="87"/>
        <v>34.571428571428569</v>
      </c>
      <c r="U252" s="89">
        <f t="shared" si="88"/>
        <v>34.571428571428569</v>
      </c>
      <c r="V252" s="73"/>
      <c r="W252" s="100" t="str">
        <f t="shared" si="92"/>
        <v>CUMPLIDA</v>
      </c>
      <c r="X252" s="100" t="str">
        <f t="shared" si="89"/>
        <v>CUMPLIDO</v>
      </c>
      <c r="Y252" s="96" t="s">
        <v>1217</v>
      </c>
      <c r="Z252" s="103" t="str">
        <f t="shared" si="93"/>
        <v>H52AF17</v>
      </c>
      <c r="AA252" s="103">
        <f t="shared" si="90"/>
        <v>1</v>
      </c>
      <c r="AB252" s="103" t="str">
        <f t="shared" si="94"/>
        <v>H52AF17 - 1</v>
      </c>
      <c r="AC252" s="138">
        <f t="shared" si="95"/>
        <v>5</v>
      </c>
      <c r="AD252" s="138">
        <f t="shared" si="96"/>
        <v>5</v>
      </c>
      <c r="AE252" s="138" t="str">
        <f t="shared" si="97"/>
        <v>H52AF17.</v>
      </c>
      <c r="AF252" s="138" t="str">
        <f t="shared" si="98"/>
        <v>H52AF17</v>
      </c>
      <c r="AG252" s="62"/>
      <c r="AH252" s="63"/>
      <c r="AI252" s="64"/>
      <c r="AJ252" s="17"/>
      <c r="AK252" s="18"/>
      <c r="AL252" s="18"/>
      <c r="AM252" s="18"/>
      <c r="AN252" s="18"/>
      <c r="AO252" s="18"/>
      <c r="AP252" s="18"/>
    </row>
    <row r="253" spans="1:42" s="27" customFormat="1" ht="350.1" customHeight="1" x14ac:dyDescent="0.2">
      <c r="A253" s="73">
        <v>177</v>
      </c>
      <c r="B253" s="151">
        <v>252</v>
      </c>
      <c r="C253" s="73"/>
      <c r="D253" s="73" t="s">
        <v>1045</v>
      </c>
      <c r="E253" s="101" t="s">
        <v>189</v>
      </c>
      <c r="F253" s="85" t="s">
        <v>1200</v>
      </c>
      <c r="G253" s="86" t="s">
        <v>1201</v>
      </c>
      <c r="H253" s="86" t="s">
        <v>1918</v>
      </c>
      <c r="I253" s="86" t="s">
        <v>1902</v>
      </c>
      <c r="J253" s="88" t="s">
        <v>1850</v>
      </c>
      <c r="K253" s="73">
        <v>1</v>
      </c>
      <c r="L253" s="77">
        <v>43862</v>
      </c>
      <c r="M253" s="77">
        <v>43979</v>
      </c>
      <c r="N253" s="78">
        <f t="shared" si="91"/>
        <v>16.714285714285715</v>
      </c>
      <c r="O253" s="76" t="s">
        <v>1094</v>
      </c>
      <c r="P253" s="76">
        <v>0</v>
      </c>
      <c r="Q253" s="74" t="s">
        <v>1910</v>
      </c>
      <c r="R253" s="79">
        <f t="shared" si="85"/>
        <v>0</v>
      </c>
      <c r="S253" s="89">
        <f t="shared" si="86"/>
        <v>0</v>
      </c>
      <c r="T253" s="89">
        <f t="shared" si="87"/>
        <v>0</v>
      </c>
      <c r="U253" s="89">
        <f t="shared" si="88"/>
        <v>16.714285714285715</v>
      </c>
      <c r="V253" s="73"/>
      <c r="W253" s="100" t="str">
        <f t="shared" si="92"/>
        <v>VENCIDA</v>
      </c>
      <c r="X253" s="100" t="str">
        <f t="shared" si="89"/>
        <v>VENCIDO</v>
      </c>
      <c r="Y253" s="96" t="s">
        <v>1217</v>
      </c>
      <c r="Z253" s="103" t="str">
        <f t="shared" si="93"/>
        <v>H53AF17</v>
      </c>
      <c r="AA253" s="103">
        <f t="shared" si="90"/>
        <v>1</v>
      </c>
      <c r="AB253" s="103" t="str">
        <f t="shared" si="94"/>
        <v>H53AF17 - 1</v>
      </c>
      <c r="AC253" s="138">
        <f t="shared" si="95"/>
        <v>1</v>
      </c>
      <c r="AD253" s="138">
        <f t="shared" si="96"/>
        <v>1</v>
      </c>
      <c r="AE253" s="138" t="str">
        <f t="shared" si="97"/>
        <v>H53AF17.</v>
      </c>
      <c r="AF253" s="138" t="str">
        <f t="shared" si="98"/>
        <v>H53AF17</v>
      </c>
      <c r="AG253" s="62"/>
      <c r="AH253" s="63"/>
      <c r="AI253" s="64"/>
      <c r="AJ253" s="17"/>
      <c r="AK253" s="18"/>
      <c r="AL253" s="18"/>
      <c r="AM253" s="18"/>
      <c r="AN253" s="18"/>
      <c r="AO253" s="18"/>
      <c r="AP253" s="18"/>
    </row>
    <row r="254" spans="1:42" s="27" customFormat="1" ht="350.1" customHeight="1" x14ac:dyDescent="0.2">
      <c r="A254" s="73">
        <v>178</v>
      </c>
      <c r="B254" s="151">
        <v>253</v>
      </c>
      <c r="C254" s="73"/>
      <c r="D254" s="73" t="s">
        <v>1045</v>
      </c>
      <c r="E254" s="101" t="s">
        <v>189</v>
      </c>
      <c r="F254" s="85" t="s">
        <v>1202</v>
      </c>
      <c r="G254" s="86" t="s">
        <v>1203</v>
      </c>
      <c r="H254" s="86" t="s">
        <v>1918</v>
      </c>
      <c r="I254" s="86" t="s">
        <v>1849</v>
      </c>
      <c r="J254" s="88" t="s">
        <v>1850</v>
      </c>
      <c r="K254" s="73">
        <v>1</v>
      </c>
      <c r="L254" s="77">
        <v>43862</v>
      </c>
      <c r="M254" s="77">
        <v>43979</v>
      </c>
      <c r="N254" s="78">
        <f t="shared" si="91"/>
        <v>16.714285714285715</v>
      </c>
      <c r="O254" s="76" t="s">
        <v>1094</v>
      </c>
      <c r="P254" s="76">
        <v>0</v>
      </c>
      <c r="Q254" s="74" t="s">
        <v>1910</v>
      </c>
      <c r="R254" s="79">
        <f t="shared" si="85"/>
        <v>0</v>
      </c>
      <c r="S254" s="89">
        <f t="shared" si="86"/>
        <v>0</v>
      </c>
      <c r="T254" s="89">
        <f t="shared" si="87"/>
        <v>0</v>
      </c>
      <c r="U254" s="89">
        <f t="shared" si="88"/>
        <v>16.714285714285715</v>
      </c>
      <c r="V254" s="73"/>
      <c r="W254" s="100" t="str">
        <f t="shared" si="92"/>
        <v>VENCIDA</v>
      </c>
      <c r="X254" s="100" t="str">
        <f t="shared" si="89"/>
        <v>VENCIDO</v>
      </c>
      <c r="Y254" s="96" t="s">
        <v>1217</v>
      </c>
      <c r="Z254" s="103" t="str">
        <f t="shared" si="93"/>
        <v>H54AF17</v>
      </c>
      <c r="AA254" s="103">
        <f t="shared" si="90"/>
        <v>1</v>
      </c>
      <c r="AB254" s="103" t="str">
        <f t="shared" si="94"/>
        <v>H54AF17 - 1</v>
      </c>
      <c r="AC254" s="138">
        <f t="shared" si="95"/>
        <v>1</v>
      </c>
      <c r="AD254" s="138">
        <f t="shared" si="96"/>
        <v>1</v>
      </c>
      <c r="AE254" s="138" t="str">
        <f t="shared" si="97"/>
        <v>H54AF17.</v>
      </c>
      <c r="AF254" s="138" t="str">
        <f t="shared" si="98"/>
        <v>H54AF17</v>
      </c>
      <c r="AG254" s="62"/>
      <c r="AH254" s="63"/>
      <c r="AI254" s="64"/>
      <c r="AJ254" s="17"/>
      <c r="AK254" s="18"/>
      <c r="AL254" s="18"/>
      <c r="AM254" s="18"/>
      <c r="AN254" s="18"/>
      <c r="AO254" s="18"/>
      <c r="AP254" s="18"/>
    </row>
    <row r="255" spans="1:42" s="27" customFormat="1" ht="350.1" customHeight="1" x14ac:dyDescent="0.2">
      <c r="A255" s="73">
        <v>179</v>
      </c>
      <c r="B255" s="151">
        <v>254</v>
      </c>
      <c r="C255" s="73"/>
      <c r="D255" s="73" t="s">
        <v>1213</v>
      </c>
      <c r="E255" s="101" t="s">
        <v>204</v>
      </c>
      <c r="F255" s="85" t="s">
        <v>1274</v>
      </c>
      <c r="G255" s="86" t="s">
        <v>1204</v>
      </c>
      <c r="H255" s="86" t="s">
        <v>1901</v>
      </c>
      <c r="I255" s="86" t="s">
        <v>1902</v>
      </c>
      <c r="J255" s="88" t="s">
        <v>1850</v>
      </c>
      <c r="K255" s="89">
        <v>1</v>
      </c>
      <c r="L255" s="77">
        <v>43862</v>
      </c>
      <c r="M255" s="77">
        <v>43979</v>
      </c>
      <c r="N255" s="78">
        <f t="shared" si="91"/>
        <v>16.714285714285715</v>
      </c>
      <c r="O255" s="76" t="s">
        <v>1532</v>
      </c>
      <c r="P255" s="76">
        <v>0</v>
      </c>
      <c r="Q255" s="74" t="s">
        <v>1910</v>
      </c>
      <c r="R255" s="79">
        <f t="shared" si="85"/>
        <v>0</v>
      </c>
      <c r="S255" s="89">
        <f t="shared" si="86"/>
        <v>0</v>
      </c>
      <c r="T255" s="89">
        <f t="shared" si="87"/>
        <v>0</v>
      </c>
      <c r="U255" s="89">
        <f t="shared" si="88"/>
        <v>16.714285714285715</v>
      </c>
      <c r="V255" s="73"/>
      <c r="W255" s="100" t="str">
        <f t="shared" si="92"/>
        <v>VENCIDA</v>
      </c>
      <c r="X255" s="100" t="str">
        <f t="shared" si="89"/>
        <v>VENCIDO</v>
      </c>
      <c r="Y255" s="96" t="s">
        <v>1217</v>
      </c>
      <c r="Z255" s="103" t="str">
        <f t="shared" si="93"/>
        <v>H56AF17</v>
      </c>
      <c r="AA255" s="103">
        <f t="shared" si="90"/>
        <v>1</v>
      </c>
      <c r="AB255" s="103" t="str">
        <f t="shared" si="94"/>
        <v>H56AF17 - 1</v>
      </c>
      <c r="AC255" s="138">
        <f t="shared" si="95"/>
        <v>1</v>
      </c>
      <c r="AD255" s="138">
        <f t="shared" si="96"/>
        <v>1</v>
      </c>
      <c r="AE255" s="138" t="str">
        <f t="shared" si="97"/>
        <v>H56AF17.</v>
      </c>
      <c r="AF255" s="138" t="str">
        <f t="shared" si="98"/>
        <v>H56AF17</v>
      </c>
      <c r="AG255" s="62"/>
      <c r="AH255" s="63"/>
      <c r="AI255" s="64"/>
      <c r="AJ255" s="17"/>
      <c r="AK255" s="18"/>
      <c r="AL255" s="18"/>
      <c r="AM255" s="18"/>
      <c r="AN255" s="18"/>
      <c r="AO255" s="18"/>
      <c r="AP255" s="18"/>
    </row>
    <row r="256" spans="1:42" s="27" customFormat="1" ht="350.1" customHeight="1" x14ac:dyDescent="0.2">
      <c r="A256" s="73">
        <v>180</v>
      </c>
      <c r="B256" s="151">
        <v>255</v>
      </c>
      <c r="C256" s="73"/>
      <c r="D256" s="73" t="s">
        <v>1213</v>
      </c>
      <c r="E256" s="101" t="s">
        <v>204</v>
      </c>
      <c r="F256" s="85" t="s">
        <v>1205</v>
      </c>
      <c r="G256" s="86" t="s">
        <v>1206</v>
      </c>
      <c r="H256" s="86" t="s">
        <v>1901</v>
      </c>
      <c r="I256" s="86" t="s">
        <v>1902</v>
      </c>
      <c r="J256" s="88" t="s">
        <v>1850</v>
      </c>
      <c r="K256" s="89">
        <v>1</v>
      </c>
      <c r="L256" s="77">
        <v>43862</v>
      </c>
      <c r="M256" s="77">
        <v>43979</v>
      </c>
      <c r="N256" s="78">
        <f t="shared" si="91"/>
        <v>16.714285714285715</v>
      </c>
      <c r="O256" s="76" t="s">
        <v>1532</v>
      </c>
      <c r="P256" s="76">
        <v>0</v>
      </c>
      <c r="Q256" s="74" t="s">
        <v>1910</v>
      </c>
      <c r="R256" s="79">
        <f t="shared" si="85"/>
        <v>0</v>
      </c>
      <c r="S256" s="89">
        <f t="shared" si="86"/>
        <v>0</v>
      </c>
      <c r="T256" s="89">
        <f t="shared" si="87"/>
        <v>0</v>
      </c>
      <c r="U256" s="89">
        <f t="shared" si="88"/>
        <v>16.714285714285715</v>
      </c>
      <c r="V256" s="73"/>
      <c r="W256" s="100" t="str">
        <f t="shared" si="92"/>
        <v>VENCIDA</v>
      </c>
      <c r="X256" s="100" t="str">
        <f t="shared" si="89"/>
        <v>VENCIDO</v>
      </c>
      <c r="Y256" s="96" t="s">
        <v>1217</v>
      </c>
      <c r="Z256" s="103" t="str">
        <f t="shared" si="93"/>
        <v>H57AF17</v>
      </c>
      <c r="AA256" s="103">
        <f t="shared" si="90"/>
        <v>1</v>
      </c>
      <c r="AB256" s="103" t="str">
        <f t="shared" si="94"/>
        <v>H57AF17 - 1</v>
      </c>
      <c r="AC256" s="138">
        <f t="shared" si="95"/>
        <v>1</v>
      </c>
      <c r="AD256" s="138">
        <f t="shared" si="96"/>
        <v>1</v>
      </c>
      <c r="AE256" s="138" t="str">
        <f t="shared" si="97"/>
        <v>H57AF17.</v>
      </c>
      <c r="AF256" s="138" t="str">
        <f t="shared" si="98"/>
        <v>H57AF17</v>
      </c>
      <c r="AG256" s="62"/>
      <c r="AH256" s="63"/>
      <c r="AI256" s="64"/>
      <c r="AJ256" s="17"/>
      <c r="AK256" s="18"/>
      <c r="AL256" s="18"/>
      <c r="AM256" s="18"/>
      <c r="AN256" s="18"/>
      <c r="AO256" s="18"/>
      <c r="AP256" s="18"/>
    </row>
    <row r="257" spans="1:42" s="27" customFormat="1" ht="350.1" customHeight="1" x14ac:dyDescent="0.2">
      <c r="A257" s="73">
        <v>181</v>
      </c>
      <c r="B257" s="151">
        <v>256</v>
      </c>
      <c r="C257" s="73"/>
      <c r="D257" s="73" t="s">
        <v>1214</v>
      </c>
      <c r="E257" s="101" t="s">
        <v>18</v>
      </c>
      <c r="F257" s="85" t="s">
        <v>1207</v>
      </c>
      <c r="G257" s="86" t="s">
        <v>1208</v>
      </c>
      <c r="H257" s="86" t="s">
        <v>1209</v>
      </c>
      <c r="I257" s="86" t="s">
        <v>1210</v>
      </c>
      <c r="J257" s="88" t="s">
        <v>21</v>
      </c>
      <c r="K257" s="73">
        <v>4</v>
      </c>
      <c r="L257" s="77">
        <v>43313</v>
      </c>
      <c r="M257" s="77">
        <v>43677</v>
      </c>
      <c r="N257" s="78">
        <f t="shared" si="91"/>
        <v>52</v>
      </c>
      <c r="O257" s="76" t="s">
        <v>22</v>
      </c>
      <c r="P257" s="76">
        <v>4</v>
      </c>
      <c r="Q257" s="80" t="s">
        <v>2378</v>
      </c>
      <c r="R257" s="79">
        <f t="shared" si="85"/>
        <v>100</v>
      </c>
      <c r="S257" s="89">
        <f t="shared" si="86"/>
        <v>52</v>
      </c>
      <c r="T257" s="89">
        <f t="shared" si="87"/>
        <v>52</v>
      </c>
      <c r="U257" s="89">
        <f t="shared" si="88"/>
        <v>52</v>
      </c>
      <c r="V257" s="73"/>
      <c r="W257" s="100" t="str">
        <f t="shared" si="92"/>
        <v>CUMPLIDA</v>
      </c>
      <c r="X257" s="100" t="str">
        <f t="shared" si="89"/>
        <v>CUMPLIDO</v>
      </c>
      <c r="Y257" s="96" t="s">
        <v>1217</v>
      </c>
      <c r="Z257" s="103" t="str">
        <f t="shared" si="93"/>
        <v>H58AF17</v>
      </c>
      <c r="AA257" s="103">
        <f t="shared" si="90"/>
        <v>1</v>
      </c>
      <c r="AB257" s="103" t="str">
        <f t="shared" si="94"/>
        <v>H58AF17 - 1</v>
      </c>
      <c r="AC257" s="138">
        <f t="shared" si="95"/>
        <v>5</v>
      </c>
      <c r="AD257" s="138">
        <f t="shared" si="96"/>
        <v>5</v>
      </c>
      <c r="AE257" s="138" t="str">
        <f t="shared" si="97"/>
        <v>H58AF17.</v>
      </c>
      <c r="AF257" s="138" t="str">
        <f t="shared" si="98"/>
        <v>H58AF17</v>
      </c>
      <c r="AG257" s="62"/>
      <c r="AH257" s="63"/>
      <c r="AI257" s="64"/>
      <c r="AJ257" s="17"/>
      <c r="AK257" s="18"/>
      <c r="AL257" s="18"/>
      <c r="AM257" s="18"/>
      <c r="AN257" s="18"/>
      <c r="AO257" s="18"/>
      <c r="AP257" s="18"/>
    </row>
    <row r="258" spans="1:42" s="11" customFormat="1" ht="350.1" customHeight="1" x14ac:dyDescent="0.2">
      <c r="A258" s="73">
        <v>182</v>
      </c>
      <c r="B258" s="151">
        <v>257</v>
      </c>
      <c r="C258" s="73"/>
      <c r="D258" s="73" t="s">
        <v>1045</v>
      </c>
      <c r="E258" s="76" t="s">
        <v>98</v>
      </c>
      <c r="F258" s="75" t="s">
        <v>1057</v>
      </c>
      <c r="G258" s="75" t="s">
        <v>1042</v>
      </c>
      <c r="H258" s="75" t="s">
        <v>1801</v>
      </c>
      <c r="I258" s="75" t="s">
        <v>1802</v>
      </c>
      <c r="J258" s="76" t="s">
        <v>1920</v>
      </c>
      <c r="K258" s="76">
        <v>4</v>
      </c>
      <c r="L258" s="77">
        <v>43859</v>
      </c>
      <c r="M258" s="77">
        <v>44224</v>
      </c>
      <c r="N258" s="78">
        <f t="shared" ref="N258:N262" si="110">(+M258-L258)/7</f>
        <v>52.142857142857146</v>
      </c>
      <c r="O258" s="76" t="s">
        <v>1051</v>
      </c>
      <c r="P258" s="76">
        <v>0</v>
      </c>
      <c r="Q258" s="76" t="s">
        <v>1910</v>
      </c>
      <c r="R258" s="79">
        <f t="shared" si="85"/>
        <v>0</v>
      </c>
      <c r="S258" s="89">
        <f t="shared" si="86"/>
        <v>0</v>
      </c>
      <c r="T258" s="89">
        <f t="shared" si="87"/>
        <v>0</v>
      </c>
      <c r="U258" s="89">
        <f t="shared" si="88"/>
        <v>0</v>
      </c>
      <c r="V258" s="73"/>
      <c r="W258" s="100" t="str">
        <f t="shared" si="92"/>
        <v>PRÓXIMA A VENCER</v>
      </c>
      <c r="X258" s="100" t="str">
        <f t="shared" si="89"/>
        <v>PRÓXIMO A VENCER</v>
      </c>
      <c r="Y258" s="96" t="s">
        <v>1041</v>
      </c>
      <c r="Z258" s="103" t="str">
        <f t="shared" si="93"/>
        <v>H1AC17</v>
      </c>
      <c r="AA258" s="103">
        <f t="shared" si="90"/>
        <v>1</v>
      </c>
      <c r="AB258" s="103" t="str">
        <f t="shared" si="94"/>
        <v>H1AC17 - 1</v>
      </c>
      <c r="AC258" s="138">
        <f t="shared" si="95"/>
        <v>2</v>
      </c>
      <c r="AD258" s="138">
        <f t="shared" si="96"/>
        <v>2</v>
      </c>
      <c r="AE258" s="138" t="str">
        <f t="shared" si="97"/>
        <v>H1AC17.</v>
      </c>
      <c r="AF258" s="138" t="str">
        <f t="shared" si="98"/>
        <v>H1AC17</v>
      </c>
      <c r="AG258" s="62"/>
      <c r="AH258" s="63"/>
      <c r="AI258" s="64"/>
      <c r="AJ258" s="17"/>
      <c r="AK258" s="18"/>
      <c r="AL258" s="18"/>
      <c r="AM258" s="18"/>
      <c r="AN258" s="18"/>
      <c r="AO258" s="18"/>
      <c r="AP258" s="18"/>
    </row>
    <row r="259" spans="1:42" s="11" customFormat="1" ht="350.1" customHeight="1" x14ac:dyDescent="0.2">
      <c r="A259" s="73">
        <v>183</v>
      </c>
      <c r="B259" s="151">
        <v>258</v>
      </c>
      <c r="C259" s="73"/>
      <c r="D259" s="73" t="s">
        <v>1045</v>
      </c>
      <c r="E259" s="76" t="s">
        <v>98</v>
      </c>
      <c r="F259" s="75" t="s">
        <v>1043</v>
      </c>
      <c r="G259" s="75" t="s">
        <v>1044</v>
      </c>
      <c r="H259" s="75" t="s">
        <v>1058</v>
      </c>
      <c r="I259" s="75" t="s">
        <v>1059</v>
      </c>
      <c r="J259" s="76" t="s">
        <v>21</v>
      </c>
      <c r="K259" s="76">
        <v>4</v>
      </c>
      <c r="L259" s="77">
        <v>43122</v>
      </c>
      <c r="M259" s="77">
        <v>43485</v>
      </c>
      <c r="N259" s="78">
        <f t="shared" si="110"/>
        <v>51.857142857142854</v>
      </c>
      <c r="O259" s="76" t="s">
        <v>426</v>
      </c>
      <c r="P259" s="76">
        <v>4</v>
      </c>
      <c r="Q259" s="75" t="s">
        <v>1300</v>
      </c>
      <c r="R259" s="79">
        <f t="shared" ref="R259:R320" si="111">IF(P259/K259&gt;1,100,+P259/K259*100)</f>
        <v>100</v>
      </c>
      <c r="S259" s="89">
        <f t="shared" ref="S259:S320" si="112">+N259*R259/100</f>
        <v>51.857142857142854</v>
      </c>
      <c r="T259" s="89">
        <f t="shared" ref="T259:T320" si="113">IF(M259&lt;=$AH$1,S259,0)</f>
        <v>51.857142857142854</v>
      </c>
      <c r="U259" s="89">
        <f t="shared" ref="U259:U320" si="114">IF($AH$1&gt;=M259,N259,0)</f>
        <v>51.857142857142854</v>
      </c>
      <c r="V259" s="73"/>
      <c r="W259" s="100" t="str">
        <f t="shared" si="92"/>
        <v>CUMPLIDA</v>
      </c>
      <c r="X259" s="100" t="str">
        <f t="shared" ref="X259:X320" si="115">IF(A259&lt;&gt;"",IF(AD259=1,"VENCIDO",IF(AD259=2,"PRÓXIMO A VENCER",IF(AD259=3,"EN TERMINO",IF(AD259=4,"CON AVANCE",IF(AD259=5,"CUMPLIDO",))))),"")</f>
        <v>CUMPLIDO</v>
      </c>
      <c r="Y259" s="96" t="s">
        <v>1041</v>
      </c>
      <c r="Z259" s="103" t="str">
        <f t="shared" si="93"/>
        <v>H2AC17</v>
      </c>
      <c r="AA259" s="103">
        <f t="shared" ref="AA259:AA320" si="116">IF(A259&lt;&gt;"",1,AA258+1)</f>
        <v>1</v>
      </c>
      <c r="AB259" s="103" t="str">
        <f t="shared" si="94"/>
        <v>H2AC17 - 1</v>
      </c>
      <c r="AC259" s="138">
        <f t="shared" si="95"/>
        <v>5</v>
      </c>
      <c r="AD259" s="138">
        <f t="shared" si="96"/>
        <v>5</v>
      </c>
      <c r="AE259" s="138" t="str">
        <f t="shared" si="97"/>
        <v>H2AC17.</v>
      </c>
      <c r="AF259" s="138" t="str">
        <f t="shared" si="98"/>
        <v>H2AC17</v>
      </c>
      <c r="AG259" s="62"/>
      <c r="AH259" s="63"/>
      <c r="AI259" s="64"/>
      <c r="AJ259" s="17"/>
      <c r="AK259" s="18"/>
      <c r="AL259" s="18"/>
      <c r="AM259" s="18"/>
      <c r="AN259" s="18"/>
      <c r="AO259" s="18"/>
      <c r="AP259" s="18"/>
    </row>
    <row r="260" spans="1:42" s="11" customFormat="1" ht="350.1" customHeight="1" x14ac:dyDescent="0.2">
      <c r="A260" s="73">
        <v>184</v>
      </c>
      <c r="B260" s="151">
        <v>259</v>
      </c>
      <c r="C260" s="73"/>
      <c r="D260" s="73" t="s">
        <v>1046</v>
      </c>
      <c r="E260" s="76" t="s">
        <v>1052</v>
      </c>
      <c r="F260" s="75" t="s">
        <v>1056</v>
      </c>
      <c r="G260" s="75" t="s">
        <v>1055</v>
      </c>
      <c r="H260" s="75" t="s">
        <v>1061</v>
      </c>
      <c r="I260" s="75" t="s">
        <v>1065</v>
      </c>
      <c r="J260" s="76" t="s">
        <v>1060</v>
      </c>
      <c r="K260" s="76">
        <v>2</v>
      </c>
      <c r="L260" s="77">
        <v>43160</v>
      </c>
      <c r="M260" s="77">
        <v>43525</v>
      </c>
      <c r="N260" s="78">
        <f t="shared" si="110"/>
        <v>52.142857142857146</v>
      </c>
      <c r="O260" s="76" t="s">
        <v>426</v>
      </c>
      <c r="P260" s="76">
        <v>1</v>
      </c>
      <c r="Q260" s="76" t="s">
        <v>1910</v>
      </c>
      <c r="R260" s="79">
        <f t="shared" si="111"/>
        <v>50</v>
      </c>
      <c r="S260" s="89">
        <f t="shared" si="112"/>
        <v>26.071428571428573</v>
      </c>
      <c r="T260" s="89">
        <f t="shared" si="113"/>
        <v>26.071428571428573</v>
      </c>
      <c r="U260" s="89">
        <f t="shared" si="114"/>
        <v>52.142857142857146</v>
      </c>
      <c r="V260" s="73"/>
      <c r="W260" s="100" t="str">
        <f t="shared" ref="W260:W321" si="117">IF(R260=100,"CUMPLIDA",IF(M260-$AH$1&lt;0,"VENCIDA",IF(M260-$AH$1&lt;=30,"PRÓXIMA A VENCER",IF(R260&gt;0,"CON AVANCE","EN TERMINO"))))</f>
        <v>VENCIDA</v>
      </c>
      <c r="X260" s="100" t="str">
        <f t="shared" si="115"/>
        <v>VENCIDO</v>
      </c>
      <c r="Y260" s="96" t="s">
        <v>1041</v>
      </c>
      <c r="Z260" s="103" t="str">
        <f t="shared" ref="Z260:Z321" si="118">AF260</f>
        <v>H5AC17</v>
      </c>
      <c r="AA260" s="103">
        <f t="shared" si="116"/>
        <v>1</v>
      </c>
      <c r="AB260" s="103" t="str">
        <f t="shared" ref="AB260:AB321" si="119">CONCATENATE(Z260," - ",AA260)</f>
        <v>H5AC17 - 1</v>
      </c>
      <c r="AC260" s="138">
        <f t="shared" si="95"/>
        <v>1</v>
      </c>
      <c r="AD260" s="138">
        <f t="shared" si="96"/>
        <v>1</v>
      </c>
      <c r="AE260" s="138" t="str">
        <f t="shared" si="97"/>
        <v>H5AC17.</v>
      </c>
      <c r="AF260" s="138" t="str">
        <f t="shared" si="98"/>
        <v>H5AC17</v>
      </c>
      <c r="AG260" s="62"/>
      <c r="AH260" s="63"/>
      <c r="AI260" s="64"/>
      <c r="AJ260" s="17"/>
      <c r="AK260" s="18"/>
      <c r="AL260" s="18"/>
      <c r="AM260" s="18"/>
      <c r="AN260" s="18"/>
      <c r="AO260" s="18"/>
      <c r="AP260" s="18"/>
    </row>
    <row r="261" spans="1:42" s="11" customFormat="1" ht="350.1" customHeight="1" x14ac:dyDescent="0.2">
      <c r="A261" s="73">
        <v>185</v>
      </c>
      <c r="B261" s="151">
        <v>260</v>
      </c>
      <c r="C261" s="73"/>
      <c r="D261" s="73" t="s">
        <v>1047</v>
      </c>
      <c r="E261" s="76" t="s">
        <v>204</v>
      </c>
      <c r="F261" s="75" t="s">
        <v>1048</v>
      </c>
      <c r="G261" s="75" t="s">
        <v>1049</v>
      </c>
      <c r="H261" s="75" t="s">
        <v>1084</v>
      </c>
      <c r="I261" s="75" t="s">
        <v>1062</v>
      </c>
      <c r="J261" s="76" t="s">
        <v>1063</v>
      </c>
      <c r="K261" s="76">
        <v>12</v>
      </c>
      <c r="L261" s="77">
        <v>43115</v>
      </c>
      <c r="M261" s="77">
        <v>43465</v>
      </c>
      <c r="N261" s="78">
        <f t="shared" si="110"/>
        <v>50</v>
      </c>
      <c r="O261" s="76" t="s">
        <v>528</v>
      </c>
      <c r="P261" s="76">
        <v>12</v>
      </c>
      <c r="Q261" s="76" t="s">
        <v>1910</v>
      </c>
      <c r="R261" s="79">
        <f t="shared" si="111"/>
        <v>100</v>
      </c>
      <c r="S261" s="89">
        <f t="shared" si="112"/>
        <v>50</v>
      </c>
      <c r="T261" s="89">
        <f t="shared" si="113"/>
        <v>50</v>
      </c>
      <c r="U261" s="89">
        <f t="shared" si="114"/>
        <v>50</v>
      </c>
      <c r="V261" s="73"/>
      <c r="W261" s="100" t="str">
        <f t="shared" si="117"/>
        <v>CUMPLIDA</v>
      </c>
      <c r="X261" s="100" t="str">
        <f t="shared" si="115"/>
        <v>CUMPLIDO</v>
      </c>
      <c r="Y261" s="96" t="s">
        <v>1041</v>
      </c>
      <c r="Z261" s="103" t="str">
        <f t="shared" si="118"/>
        <v>H8AC17</v>
      </c>
      <c r="AA261" s="103">
        <f t="shared" si="116"/>
        <v>1</v>
      </c>
      <c r="AB261" s="103" t="str">
        <f t="shared" si="119"/>
        <v>H8AC17 - 1</v>
      </c>
      <c r="AC261" s="138">
        <f t="shared" si="95"/>
        <v>5</v>
      </c>
      <c r="AD261" s="138">
        <f t="shared" si="96"/>
        <v>5</v>
      </c>
      <c r="AE261" s="138" t="str">
        <f t="shared" si="97"/>
        <v>H8AC17.</v>
      </c>
      <c r="AF261" s="138" t="str">
        <f t="shared" si="98"/>
        <v>H8AC17</v>
      </c>
      <c r="AG261" s="62"/>
      <c r="AH261" s="63"/>
      <c r="AI261" s="64"/>
      <c r="AJ261" s="17"/>
      <c r="AK261" s="18"/>
      <c r="AL261" s="18"/>
      <c r="AM261" s="18"/>
      <c r="AN261" s="18"/>
      <c r="AO261" s="18"/>
      <c r="AP261" s="18"/>
    </row>
    <row r="262" spans="1:42" s="2" customFormat="1" ht="350.1" customHeight="1" x14ac:dyDescent="0.2">
      <c r="A262" s="73">
        <v>186</v>
      </c>
      <c r="B262" s="151">
        <v>261</v>
      </c>
      <c r="C262" s="73"/>
      <c r="D262" s="88" t="s">
        <v>1259</v>
      </c>
      <c r="E262" s="101">
        <v>1401003</v>
      </c>
      <c r="F262" s="85" t="s">
        <v>1949</v>
      </c>
      <c r="G262" s="86" t="s">
        <v>237</v>
      </c>
      <c r="H262" s="86" t="s">
        <v>1921</v>
      </c>
      <c r="I262" s="85" t="s">
        <v>1849</v>
      </c>
      <c r="J262" s="73" t="s">
        <v>1850</v>
      </c>
      <c r="K262" s="73">
        <v>1</v>
      </c>
      <c r="L262" s="77">
        <v>43858</v>
      </c>
      <c r="M262" s="87">
        <v>44165</v>
      </c>
      <c r="N262" s="78">
        <f t="shared" si="110"/>
        <v>43.857142857142854</v>
      </c>
      <c r="O262" s="73" t="s">
        <v>17</v>
      </c>
      <c r="P262" s="76">
        <v>0</v>
      </c>
      <c r="Q262" s="73" t="s">
        <v>1910</v>
      </c>
      <c r="R262" s="79">
        <f t="shared" si="111"/>
        <v>0</v>
      </c>
      <c r="S262" s="89">
        <f t="shared" si="112"/>
        <v>0</v>
      </c>
      <c r="T262" s="89">
        <f t="shared" si="113"/>
        <v>0</v>
      </c>
      <c r="U262" s="89">
        <f t="shared" si="114"/>
        <v>43.857142857142854</v>
      </c>
      <c r="V262" s="73"/>
      <c r="W262" s="100" t="str">
        <f t="shared" si="117"/>
        <v>VENCIDA</v>
      </c>
      <c r="X262" s="100" t="str">
        <f t="shared" si="115"/>
        <v>VENCIDO</v>
      </c>
      <c r="Y262" s="96" t="s">
        <v>303</v>
      </c>
      <c r="Z262" s="103" t="str">
        <f t="shared" si="118"/>
        <v>H1R16</v>
      </c>
      <c r="AA262" s="103">
        <f t="shared" si="116"/>
        <v>1</v>
      </c>
      <c r="AB262" s="103" t="str">
        <f t="shared" si="119"/>
        <v>H1R16 - 1</v>
      </c>
      <c r="AC262" s="138">
        <f t="shared" si="95"/>
        <v>1</v>
      </c>
      <c r="AD262" s="138">
        <f t="shared" si="96"/>
        <v>1</v>
      </c>
      <c r="AE262" s="138" t="str">
        <f t="shared" si="97"/>
        <v>H1R16.</v>
      </c>
      <c r="AF262" s="138" t="str">
        <f t="shared" si="98"/>
        <v>H1R16</v>
      </c>
      <c r="AG262" s="65"/>
      <c r="AH262" s="65"/>
      <c r="AI262" s="65"/>
      <c r="AJ262" s="14"/>
      <c r="AK262" s="14"/>
      <c r="AL262" s="14"/>
      <c r="AM262" s="14"/>
      <c r="AN262" s="14"/>
      <c r="AO262" s="14"/>
      <c r="AP262" s="14"/>
    </row>
    <row r="263" spans="1:42" s="2" customFormat="1" ht="350.1" customHeight="1" x14ac:dyDescent="0.2">
      <c r="A263" s="73"/>
      <c r="B263" s="151">
        <v>262</v>
      </c>
      <c r="C263" s="73"/>
      <c r="D263" s="88"/>
      <c r="E263" s="101">
        <v>1401003</v>
      </c>
      <c r="F263" s="85" t="s">
        <v>1950</v>
      </c>
      <c r="G263" s="86" t="s">
        <v>237</v>
      </c>
      <c r="H263" s="86" t="s">
        <v>705</v>
      </c>
      <c r="I263" s="88" t="s">
        <v>333</v>
      </c>
      <c r="J263" s="73" t="s">
        <v>438</v>
      </c>
      <c r="K263" s="73">
        <v>3</v>
      </c>
      <c r="L263" s="77">
        <v>43040</v>
      </c>
      <c r="M263" s="87">
        <v>43403</v>
      </c>
      <c r="N263" s="78">
        <f t="shared" ref="N263:N265" si="120">(+M263-L263)/7</f>
        <v>51.857142857142854</v>
      </c>
      <c r="O263" s="73" t="s">
        <v>22</v>
      </c>
      <c r="P263" s="76">
        <v>3</v>
      </c>
      <c r="Q263" s="85" t="s">
        <v>1942</v>
      </c>
      <c r="R263" s="79">
        <f t="shared" si="111"/>
        <v>100</v>
      </c>
      <c r="S263" s="89">
        <f t="shared" si="112"/>
        <v>51.857142857142854</v>
      </c>
      <c r="T263" s="89">
        <f t="shared" si="113"/>
        <v>51.857142857142854</v>
      </c>
      <c r="U263" s="89">
        <f t="shared" si="114"/>
        <v>51.857142857142854</v>
      </c>
      <c r="V263" s="73"/>
      <c r="W263" s="100" t="str">
        <f t="shared" si="117"/>
        <v>CUMPLIDA</v>
      </c>
      <c r="X263" s="100" t="str">
        <f t="shared" si="115"/>
        <v/>
      </c>
      <c r="Y263" s="96" t="s">
        <v>303</v>
      </c>
      <c r="Z263" s="103" t="str">
        <f t="shared" si="118"/>
        <v>H1R16</v>
      </c>
      <c r="AA263" s="103">
        <f t="shared" si="116"/>
        <v>2</v>
      </c>
      <c r="AB263" s="103" t="str">
        <f t="shared" si="119"/>
        <v>H1R16 - 2</v>
      </c>
      <c r="AC263" s="138">
        <f t="shared" si="95"/>
        <v>5</v>
      </c>
      <c r="AD263" s="138">
        <f t="shared" si="96"/>
        <v>5</v>
      </c>
      <c r="AE263" s="138" t="str">
        <f t="shared" si="97"/>
        <v>H1R16.</v>
      </c>
      <c r="AF263" s="138" t="str">
        <f t="shared" si="98"/>
        <v>H1R16</v>
      </c>
      <c r="AG263" s="65"/>
      <c r="AH263" s="65"/>
      <c r="AI263" s="65"/>
      <c r="AJ263" s="14"/>
      <c r="AK263" s="14"/>
      <c r="AL263" s="14"/>
      <c r="AM263" s="14"/>
      <c r="AN263" s="14"/>
      <c r="AO263" s="14"/>
      <c r="AP263" s="14"/>
    </row>
    <row r="264" spans="1:42" s="2" customFormat="1" ht="350.1" customHeight="1" x14ac:dyDescent="0.2">
      <c r="A264" s="73">
        <v>187</v>
      </c>
      <c r="B264" s="151">
        <v>263</v>
      </c>
      <c r="C264" s="73"/>
      <c r="D264" s="88" t="s">
        <v>1261</v>
      </c>
      <c r="E264" s="101">
        <v>1401003</v>
      </c>
      <c r="F264" s="85" t="s">
        <v>1006</v>
      </c>
      <c r="G264" s="86" t="s">
        <v>238</v>
      </c>
      <c r="H264" s="92" t="s">
        <v>692</v>
      </c>
      <c r="I264" s="92" t="s">
        <v>688</v>
      </c>
      <c r="J264" s="93" t="s">
        <v>689</v>
      </c>
      <c r="K264" s="94">
        <v>1</v>
      </c>
      <c r="L264" s="87">
        <v>43040</v>
      </c>
      <c r="M264" s="87">
        <v>43159</v>
      </c>
      <c r="N264" s="78">
        <f t="shared" si="120"/>
        <v>17</v>
      </c>
      <c r="O264" s="73" t="s">
        <v>687</v>
      </c>
      <c r="P264" s="76">
        <v>1</v>
      </c>
      <c r="Q264" s="73" t="s">
        <v>1910</v>
      </c>
      <c r="R264" s="79">
        <f t="shared" si="111"/>
        <v>100</v>
      </c>
      <c r="S264" s="89">
        <f t="shared" si="112"/>
        <v>17</v>
      </c>
      <c r="T264" s="89">
        <f t="shared" si="113"/>
        <v>17</v>
      </c>
      <c r="U264" s="89">
        <f t="shared" si="114"/>
        <v>17</v>
      </c>
      <c r="V264" s="73"/>
      <c r="W264" s="100" t="str">
        <f t="shared" si="117"/>
        <v>CUMPLIDA</v>
      </c>
      <c r="X264" s="100" t="str">
        <f t="shared" si="115"/>
        <v>CUMPLIDO</v>
      </c>
      <c r="Y264" s="96" t="s">
        <v>303</v>
      </c>
      <c r="Z264" s="103" t="str">
        <f t="shared" si="118"/>
        <v>H7R16</v>
      </c>
      <c r="AA264" s="103">
        <f t="shared" si="116"/>
        <v>1</v>
      </c>
      <c r="AB264" s="103" t="str">
        <f t="shared" si="119"/>
        <v>H7R16 - 1</v>
      </c>
      <c r="AC264" s="138">
        <f t="shared" si="95"/>
        <v>5</v>
      </c>
      <c r="AD264" s="138">
        <f t="shared" si="96"/>
        <v>5</v>
      </c>
      <c r="AE264" s="138" t="str">
        <f t="shared" si="97"/>
        <v>H7R16.</v>
      </c>
      <c r="AF264" s="138" t="str">
        <f t="shared" si="98"/>
        <v>H7R16</v>
      </c>
      <c r="AG264" s="65"/>
      <c r="AH264" s="65"/>
      <c r="AI264" s="65"/>
      <c r="AJ264" s="14"/>
      <c r="AK264" s="14"/>
      <c r="AL264" s="14"/>
      <c r="AM264" s="14"/>
      <c r="AN264" s="14"/>
      <c r="AO264" s="14"/>
      <c r="AP264" s="14"/>
    </row>
    <row r="265" spans="1:42" s="2" customFormat="1" ht="350.1" customHeight="1" x14ac:dyDescent="0.2">
      <c r="A265" s="73">
        <v>188</v>
      </c>
      <c r="B265" s="151">
        <v>264</v>
      </c>
      <c r="C265" s="73"/>
      <c r="D265" s="88" t="s">
        <v>1261</v>
      </c>
      <c r="E265" s="101">
        <v>1401013</v>
      </c>
      <c r="F265" s="85" t="s">
        <v>239</v>
      </c>
      <c r="G265" s="86" t="s">
        <v>240</v>
      </c>
      <c r="H265" s="92" t="s">
        <v>970</v>
      </c>
      <c r="I265" s="92" t="s">
        <v>693</v>
      </c>
      <c r="J265" s="93" t="s">
        <v>690</v>
      </c>
      <c r="K265" s="94">
        <v>1</v>
      </c>
      <c r="L265" s="87">
        <v>43040</v>
      </c>
      <c r="M265" s="87">
        <v>43099</v>
      </c>
      <c r="N265" s="78">
        <f t="shared" si="120"/>
        <v>8.4285714285714288</v>
      </c>
      <c r="O265" s="73" t="s">
        <v>687</v>
      </c>
      <c r="P265" s="76">
        <v>1</v>
      </c>
      <c r="Q265" s="73" t="s">
        <v>1910</v>
      </c>
      <c r="R265" s="79">
        <f t="shared" si="111"/>
        <v>100</v>
      </c>
      <c r="S265" s="89">
        <f t="shared" si="112"/>
        <v>8.4285714285714288</v>
      </c>
      <c r="T265" s="89">
        <f t="shared" si="113"/>
        <v>8.4285714285714288</v>
      </c>
      <c r="U265" s="89">
        <f t="shared" si="114"/>
        <v>8.4285714285714288</v>
      </c>
      <c r="V265" s="73"/>
      <c r="W265" s="100" t="str">
        <f t="shared" si="117"/>
        <v>CUMPLIDA</v>
      </c>
      <c r="X265" s="100" t="str">
        <f t="shared" si="115"/>
        <v>CUMPLIDO</v>
      </c>
      <c r="Y265" s="96" t="s">
        <v>303</v>
      </c>
      <c r="Z265" s="103" t="str">
        <f t="shared" si="118"/>
        <v>H8R16</v>
      </c>
      <c r="AA265" s="103">
        <f t="shared" si="116"/>
        <v>1</v>
      </c>
      <c r="AB265" s="103" t="str">
        <f t="shared" si="119"/>
        <v>H8R16 - 1</v>
      </c>
      <c r="AC265" s="138">
        <f t="shared" si="95"/>
        <v>5</v>
      </c>
      <c r="AD265" s="138">
        <f t="shared" si="96"/>
        <v>5</v>
      </c>
      <c r="AE265" s="138" t="str">
        <f t="shared" si="97"/>
        <v>H8R16.</v>
      </c>
      <c r="AF265" s="138" t="str">
        <f t="shared" si="98"/>
        <v>H8R16</v>
      </c>
      <c r="AG265" s="65"/>
      <c r="AH265" s="65"/>
      <c r="AI265" s="65"/>
      <c r="AJ265" s="14"/>
      <c r="AK265" s="14"/>
      <c r="AL265" s="14"/>
      <c r="AM265" s="14"/>
      <c r="AN265" s="14"/>
      <c r="AO265" s="14"/>
      <c r="AP265" s="14"/>
    </row>
    <row r="266" spans="1:42" s="2" customFormat="1" ht="350.1" customHeight="1" x14ac:dyDescent="0.2">
      <c r="A266" s="73">
        <v>189</v>
      </c>
      <c r="B266" s="151">
        <v>265</v>
      </c>
      <c r="C266" s="73"/>
      <c r="D266" s="88" t="s">
        <v>1261</v>
      </c>
      <c r="E266" s="101">
        <v>1403001</v>
      </c>
      <c r="F266" s="85" t="s">
        <v>1004</v>
      </c>
      <c r="G266" s="86" t="s">
        <v>241</v>
      </c>
      <c r="H266" s="95" t="s">
        <v>368</v>
      </c>
      <c r="I266" s="95" t="s">
        <v>369</v>
      </c>
      <c r="J266" s="94" t="s">
        <v>9</v>
      </c>
      <c r="K266" s="94">
        <v>1</v>
      </c>
      <c r="L266" s="87">
        <v>43040</v>
      </c>
      <c r="M266" s="87">
        <v>43130</v>
      </c>
      <c r="N266" s="78">
        <f t="shared" ref="N266:N292" si="121">(+M266-L266)/7</f>
        <v>12.857142857142858</v>
      </c>
      <c r="O266" s="76" t="s">
        <v>1532</v>
      </c>
      <c r="P266" s="76">
        <v>1</v>
      </c>
      <c r="Q266" s="73" t="s">
        <v>1910</v>
      </c>
      <c r="R266" s="79">
        <f t="shared" si="111"/>
        <v>100</v>
      </c>
      <c r="S266" s="89">
        <f t="shared" si="112"/>
        <v>12.857142857142858</v>
      </c>
      <c r="T266" s="89">
        <f t="shared" si="113"/>
        <v>12.857142857142858</v>
      </c>
      <c r="U266" s="89">
        <f t="shared" si="114"/>
        <v>12.857142857142858</v>
      </c>
      <c r="V266" s="73"/>
      <c r="W266" s="100" t="str">
        <f t="shared" si="117"/>
        <v>CUMPLIDA</v>
      </c>
      <c r="X266" s="100" t="str">
        <f t="shared" si="115"/>
        <v>CUMPLIDO</v>
      </c>
      <c r="Y266" s="96" t="s">
        <v>303</v>
      </c>
      <c r="Z266" s="103" t="str">
        <f t="shared" si="118"/>
        <v>H9R16</v>
      </c>
      <c r="AA266" s="103">
        <f t="shared" si="116"/>
        <v>1</v>
      </c>
      <c r="AB266" s="103" t="str">
        <f t="shared" si="119"/>
        <v>H9R16 - 1</v>
      </c>
      <c r="AC266" s="138">
        <f t="shared" si="95"/>
        <v>5</v>
      </c>
      <c r="AD266" s="138">
        <f t="shared" si="96"/>
        <v>5</v>
      </c>
      <c r="AE266" s="138" t="str">
        <f t="shared" si="97"/>
        <v>H9R16.</v>
      </c>
      <c r="AF266" s="138" t="str">
        <f t="shared" si="98"/>
        <v>H9R16</v>
      </c>
      <c r="AG266" s="65"/>
      <c r="AH266" s="65"/>
      <c r="AI266" s="65"/>
      <c r="AJ266" s="14"/>
      <c r="AK266" s="14"/>
      <c r="AL266" s="14"/>
      <c r="AM266" s="14"/>
      <c r="AN266" s="14"/>
      <c r="AO266" s="14"/>
      <c r="AP266" s="14"/>
    </row>
    <row r="267" spans="1:42" s="2" customFormat="1" ht="350.1" customHeight="1" x14ac:dyDescent="0.2">
      <c r="A267" s="73">
        <v>190</v>
      </c>
      <c r="B267" s="151">
        <v>266</v>
      </c>
      <c r="C267" s="73"/>
      <c r="D267" s="88" t="s">
        <v>1046</v>
      </c>
      <c r="E267" s="101">
        <v>1405003</v>
      </c>
      <c r="F267" s="85" t="s">
        <v>371</v>
      </c>
      <c r="G267" s="86" t="s">
        <v>242</v>
      </c>
      <c r="H267" s="95" t="s">
        <v>942</v>
      </c>
      <c r="I267" s="95" t="s">
        <v>372</v>
      </c>
      <c r="J267" s="94" t="s">
        <v>374</v>
      </c>
      <c r="K267" s="94">
        <v>2</v>
      </c>
      <c r="L267" s="87">
        <v>43040</v>
      </c>
      <c r="M267" s="87">
        <v>43099</v>
      </c>
      <c r="N267" s="78">
        <f t="shared" si="121"/>
        <v>8.4285714285714288</v>
      </c>
      <c r="O267" s="76" t="s">
        <v>1532</v>
      </c>
      <c r="P267" s="76">
        <v>2</v>
      </c>
      <c r="Q267" s="73" t="s">
        <v>1910</v>
      </c>
      <c r="R267" s="79">
        <f t="shared" si="111"/>
        <v>100</v>
      </c>
      <c r="S267" s="89">
        <f t="shared" si="112"/>
        <v>8.4285714285714288</v>
      </c>
      <c r="T267" s="89">
        <f t="shared" si="113"/>
        <v>8.4285714285714288</v>
      </c>
      <c r="U267" s="89">
        <f t="shared" si="114"/>
        <v>8.4285714285714288</v>
      </c>
      <c r="V267" s="73"/>
      <c r="W267" s="100" t="str">
        <f t="shared" si="117"/>
        <v>CUMPLIDA</v>
      </c>
      <c r="X267" s="100" t="str">
        <f t="shared" si="115"/>
        <v>CUMPLIDO</v>
      </c>
      <c r="Y267" s="96" t="s">
        <v>303</v>
      </c>
      <c r="Z267" s="103" t="str">
        <f t="shared" si="118"/>
        <v>H10R16</v>
      </c>
      <c r="AA267" s="103">
        <f t="shared" si="116"/>
        <v>1</v>
      </c>
      <c r="AB267" s="103" t="str">
        <f t="shared" si="119"/>
        <v>H10R16 - 1</v>
      </c>
      <c r="AC267" s="138">
        <f t="shared" si="95"/>
        <v>5</v>
      </c>
      <c r="AD267" s="138">
        <f t="shared" si="96"/>
        <v>5</v>
      </c>
      <c r="AE267" s="138" t="str">
        <f t="shared" si="97"/>
        <v>H10R16.</v>
      </c>
      <c r="AF267" s="138" t="str">
        <f t="shared" si="98"/>
        <v>H10R16</v>
      </c>
      <c r="AG267" s="65"/>
      <c r="AH267" s="65"/>
      <c r="AI267" s="65"/>
      <c r="AJ267" s="14"/>
      <c r="AK267" s="14"/>
      <c r="AL267" s="14"/>
      <c r="AM267" s="14"/>
      <c r="AN267" s="14"/>
      <c r="AO267" s="14"/>
      <c r="AP267" s="14"/>
    </row>
    <row r="268" spans="1:42" s="2" customFormat="1" ht="350.1" customHeight="1" x14ac:dyDescent="0.2">
      <c r="A268" s="73"/>
      <c r="B268" s="151">
        <v>267</v>
      </c>
      <c r="C268" s="73"/>
      <c r="D268" s="88"/>
      <c r="E268" s="101">
        <v>1405003</v>
      </c>
      <c r="F268" s="85" t="s">
        <v>370</v>
      </c>
      <c r="G268" s="86" t="s">
        <v>242</v>
      </c>
      <c r="H268" s="95" t="s">
        <v>943</v>
      </c>
      <c r="I268" s="95" t="s">
        <v>373</v>
      </c>
      <c r="J268" s="94" t="s">
        <v>375</v>
      </c>
      <c r="K268" s="94">
        <v>2</v>
      </c>
      <c r="L268" s="87">
        <v>43040</v>
      </c>
      <c r="M268" s="87">
        <v>43403</v>
      </c>
      <c r="N268" s="78">
        <f t="shared" si="121"/>
        <v>51.857142857142854</v>
      </c>
      <c r="O268" s="76" t="s">
        <v>1532</v>
      </c>
      <c r="P268" s="76">
        <v>2</v>
      </c>
      <c r="Q268" s="73" t="s">
        <v>1910</v>
      </c>
      <c r="R268" s="79">
        <f t="shared" si="111"/>
        <v>100</v>
      </c>
      <c r="S268" s="89">
        <f t="shared" si="112"/>
        <v>51.857142857142854</v>
      </c>
      <c r="T268" s="89">
        <f t="shared" si="113"/>
        <v>51.857142857142854</v>
      </c>
      <c r="U268" s="89">
        <f t="shared" si="114"/>
        <v>51.857142857142854</v>
      </c>
      <c r="V268" s="73"/>
      <c r="W268" s="100" t="str">
        <f t="shared" si="117"/>
        <v>CUMPLIDA</v>
      </c>
      <c r="X268" s="100" t="str">
        <f t="shared" si="115"/>
        <v/>
      </c>
      <c r="Y268" s="96" t="s">
        <v>303</v>
      </c>
      <c r="Z268" s="103" t="str">
        <f t="shared" si="118"/>
        <v>H10R16</v>
      </c>
      <c r="AA268" s="103">
        <f t="shared" si="116"/>
        <v>2</v>
      </c>
      <c r="AB268" s="103" t="str">
        <f t="shared" si="119"/>
        <v>H10R16 - 2</v>
      </c>
      <c r="AC268" s="138">
        <f t="shared" si="95"/>
        <v>5</v>
      </c>
      <c r="AD268" s="138">
        <f t="shared" si="96"/>
        <v>5</v>
      </c>
      <c r="AE268" s="138" t="str">
        <f t="shared" si="97"/>
        <v>H10R16.</v>
      </c>
      <c r="AF268" s="138" t="str">
        <f t="shared" si="98"/>
        <v>H10R16</v>
      </c>
      <c r="AG268" s="65"/>
      <c r="AH268" s="65"/>
      <c r="AI268" s="65"/>
      <c r="AJ268" s="14"/>
      <c r="AK268" s="14"/>
      <c r="AL268" s="14"/>
      <c r="AM268" s="14"/>
      <c r="AN268" s="14"/>
      <c r="AO268" s="14"/>
      <c r="AP268" s="14"/>
    </row>
    <row r="269" spans="1:42" s="2" customFormat="1" ht="350.1" customHeight="1" x14ac:dyDescent="0.2">
      <c r="A269" s="73">
        <v>191</v>
      </c>
      <c r="B269" s="151">
        <v>268</v>
      </c>
      <c r="C269" s="73"/>
      <c r="D269" s="88" t="s">
        <v>1046</v>
      </c>
      <c r="E269" s="101">
        <v>1401001</v>
      </c>
      <c r="F269" s="85" t="s">
        <v>243</v>
      </c>
      <c r="G269" s="86" t="s">
        <v>244</v>
      </c>
      <c r="H269" s="95" t="s">
        <v>376</v>
      </c>
      <c r="I269" s="95" t="s">
        <v>377</v>
      </c>
      <c r="J269" s="94" t="s">
        <v>1005</v>
      </c>
      <c r="K269" s="94">
        <v>1</v>
      </c>
      <c r="L269" s="87">
        <v>43040</v>
      </c>
      <c r="M269" s="87">
        <v>43099</v>
      </c>
      <c r="N269" s="78">
        <f t="shared" si="121"/>
        <v>8.4285714285714288</v>
      </c>
      <c r="O269" s="76" t="s">
        <v>1532</v>
      </c>
      <c r="P269" s="76">
        <v>1</v>
      </c>
      <c r="Q269" s="73" t="s">
        <v>1910</v>
      </c>
      <c r="R269" s="79">
        <f t="shared" si="111"/>
        <v>100</v>
      </c>
      <c r="S269" s="89">
        <f t="shared" si="112"/>
        <v>8.4285714285714288</v>
      </c>
      <c r="T269" s="89">
        <f t="shared" si="113"/>
        <v>8.4285714285714288</v>
      </c>
      <c r="U269" s="89">
        <f t="shared" si="114"/>
        <v>8.4285714285714288</v>
      </c>
      <c r="V269" s="73"/>
      <c r="W269" s="100" t="str">
        <f t="shared" si="117"/>
        <v>CUMPLIDA</v>
      </c>
      <c r="X269" s="100" t="str">
        <f t="shared" si="115"/>
        <v>CUMPLIDO</v>
      </c>
      <c r="Y269" s="96" t="s">
        <v>303</v>
      </c>
      <c r="Z269" s="103" t="str">
        <f t="shared" si="118"/>
        <v>H11R16</v>
      </c>
      <c r="AA269" s="103">
        <f t="shared" si="116"/>
        <v>1</v>
      </c>
      <c r="AB269" s="103" t="str">
        <f t="shared" si="119"/>
        <v>H11R16 - 1</v>
      </c>
      <c r="AC269" s="138">
        <f t="shared" si="95"/>
        <v>5</v>
      </c>
      <c r="AD269" s="138">
        <f t="shared" si="96"/>
        <v>5</v>
      </c>
      <c r="AE269" s="138" t="str">
        <f t="shared" si="97"/>
        <v>H11R16.</v>
      </c>
      <c r="AF269" s="138" t="str">
        <f t="shared" si="98"/>
        <v>H11R16</v>
      </c>
      <c r="AG269" s="65"/>
      <c r="AH269" s="65"/>
      <c r="AI269" s="65"/>
      <c r="AJ269" s="14"/>
      <c r="AK269" s="14"/>
      <c r="AL269" s="14"/>
      <c r="AM269" s="14"/>
      <c r="AN269" s="14"/>
      <c r="AO269" s="14"/>
      <c r="AP269" s="14"/>
    </row>
    <row r="270" spans="1:42" s="2" customFormat="1" ht="350.1" customHeight="1" x14ac:dyDescent="0.2">
      <c r="A270" s="73">
        <v>192</v>
      </c>
      <c r="B270" s="151">
        <v>269</v>
      </c>
      <c r="C270" s="73"/>
      <c r="D270" s="88" t="s">
        <v>2125</v>
      </c>
      <c r="E270" s="101">
        <v>1404005</v>
      </c>
      <c r="F270" s="85" t="s">
        <v>245</v>
      </c>
      <c r="G270" s="86" t="s">
        <v>246</v>
      </c>
      <c r="H270" s="86" t="s">
        <v>684</v>
      </c>
      <c r="I270" s="86" t="s">
        <v>685</v>
      </c>
      <c r="J270" s="88" t="s">
        <v>686</v>
      </c>
      <c r="K270" s="73">
        <v>1</v>
      </c>
      <c r="L270" s="77">
        <v>43040</v>
      </c>
      <c r="M270" s="77">
        <v>43099</v>
      </c>
      <c r="N270" s="78">
        <f t="shared" si="121"/>
        <v>8.4285714285714288</v>
      </c>
      <c r="O270" s="73" t="s">
        <v>683</v>
      </c>
      <c r="P270" s="76">
        <v>0.2</v>
      </c>
      <c r="Q270" s="73" t="s">
        <v>1910</v>
      </c>
      <c r="R270" s="79">
        <f t="shared" si="111"/>
        <v>20</v>
      </c>
      <c r="S270" s="89">
        <f t="shared" si="112"/>
        <v>1.6857142857142859</v>
      </c>
      <c r="T270" s="89">
        <f t="shared" si="113"/>
        <v>1.6857142857142859</v>
      </c>
      <c r="U270" s="89">
        <f t="shared" si="114"/>
        <v>8.4285714285714288</v>
      </c>
      <c r="V270" s="73"/>
      <c r="W270" s="100" t="str">
        <f t="shared" si="117"/>
        <v>VENCIDA</v>
      </c>
      <c r="X270" s="100" t="str">
        <f t="shared" si="115"/>
        <v>VENCIDO</v>
      </c>
      <c r="Y270" s="96" t="s">
        <v>303</v>
      </c>
      <c r="Z270" s="103" t="str">
        <f t="shared" si="118"/>
        <v>H13R16</v>
      </c>
      <c r="AA270" s="103">
        <f t="shared" si="116"/>
        <v>1</v>
      </c>
      <c r="AB270" s="103" t="str">
        <f t="shared" si="119"/>
        <v>H13R16 - 1</v>
      </c>
      <c r="AC270" s="138">
        <f t="shared" ref="AC270:AC333" si="122">IF(W270="VENCIDA",1,IF(W270="PRÓXIMA A VENCER",2,IF(W270="EN TERMINO",3,IF(W270="CON AVANCE",4,IF(W270="CUMPLIDA",5,)))))</f>
        <v>1</v>
      </c>
      <c r="AD270" s="138">
        <f t="shared" ref="AD270:AD333" si="123">IF(AA271=AA270+1,MIN(AC270,AD271),AC270)</f>
        <v>1</v>
      </c>
      <c r="AE270" s="138" t="str">
        <f t="shared" ref="AE270:AE333" si="124">IF(A270&lt;&gt;"",MID(F270,1,FIND(" ",F270,1)-1),AE269)</f>
        <v>H13R16.</v>
      </c>
      <c r="AF270" s="138" t="str">
        <f t="shared" ref="AF270:AF333" si="125">IFERROR(MID(AE270,1,FIND(".",AE270,1)-1),AE270)</f>
        <v>H13R16</v>
      </c>
      <c r="AG270" s="65"/>
      <c r="AH270" s="65"/>
      <c r="AI270" s="65"/>
      <c r="AJ270" s="14"/>
      <c r="AK270" s="14"/>
      <c r="AL270" s="14"/>
      <c r="AM270" s="14"/>
      <c r="AN270" s="14"/>
      <c r="AO270" s="14"/>
      <c r="AP270" s="14"/>
    </row>
    <row r="271" spans="1:42" s="2" customFormat="1" ht="350.1" customHeight="1" x14ac:dyDescent="0.2">
      <c r="A271" s="73">
        <v>193</v>
      </c>
      <c r="B271" s="151">
        <v>270</v>
      </c>
      <c r="C271" s="73"/>
      <c r="D271" s="88" t="s">
        <v>1259</v>
      </c>
      <c r="E271" s="101">
        <v>1405004</v>
      </c>
      <c r="F271" s="85" t="s">
        <v>1007</v>
      </c>
      <c r="G271" s="86" t="s">
        <v>247</v>
      </c>
      <c r="H271" s="86" t="s">
        <v>531</v>
      </c>
      <c r="I271" s="86" t="s">
        <v>529</v>
      </c>
      <c r="J271" s="88" t="s">
        <v>530</v>
      </c>
      <c r="K271" s="73">
        <v>2</v>
      </c>
      <c r="L271" s="77">
        <v>43040</v>
      </c>
      <c r="M271" s="77">
        <v>43403</v>
      </c>
      <c r="N271" s="78">
        <f t="shared" si="121"/>
        <v>51.857142857142854</v>
      </c>
      <c r="O271" s="73" t="s">
        <v>527</v>
      </c>
      <c r="P271" s="76">
        <v>2</v>
      </c>
      <c r="Q271" s="73" t="s">
        <v>1910</v>
      </c>
      <c r="R271" s="79">
        <f t="shared" si="111"/>
        <v>100</v>
      </c>
      <c r="S271" s="89">
        <f t="shared" si="112"/>
        <v>51.857142857142854</v>
      </c>
      <c r="T271" s="89">
        <f t="shared" si="113"/>
        <v>51.857142857142854</v>
      </c>
      <c r="U271" s="89">
        <f t="shared" si="114"/>
        <v>51.857142857142854</v>
      </c>
      <c r="V271" s="73"/>
      <c r="W271" s="100" t="str">
        <f t="shared" si="117"/>
        <v>CUMPLIDA</v>
      </c>
      <c r="X271" s="100" t="str">
        <f t="shared" si="115"/>
        <v>CUMPLIDO</v>
      </c>
      <c r="Y271" s="96" t="s">
        <v>303</v>
      </c>
      <c r="Z271" s="103" t="str">
        <f t="shared" si="118"/>
        <v>H22R16</v>
      </c>
      <c r="AA271" s="103">
        <f t="shared" si="116"/>
        <v>1</v>
      </c>
      <c r="AB271" s="103" t="str">
        <f t="shared" si="119"/>
        <v>H22R16 - 1</v>
      </c>
      <c r="AC271" s="138">
        <f t="shared" si="122"/>
        <v>5</v>
      </c>
      <c r="AD271" s="138">
        <f t="shared" si="123"/>
        <v>5</v>
      </c>
      <c r="AE271" s="138" t="str">
        <f t="shared" si="124"/>
        <v>H22R16.</v>
      </c>
      <c r="AF271" s="138" t="str">
        <f t="shared" si="125"/>
        <v>H22R16</v>
      </c>
      <c r="AG271" s="65"/>
      <c r="AH271" s="65"/>
      <c r="AI271" s="65"/>
      <c r="AJ271" s="14"/>
      <c r="AK271" s="14"/>
      <c r="AL271" s="14"/>
      <c r="AM271" s="14"/>
      <c r="AN271" s="14"/>
      <c r="AO271" s="14"/>
      <c r="AP271" s="14"/>
    </row>
    <row r="272" spans="1:42" s="2" customFormat="1" ht="350.1" customHeight="1" x14ac:dyDescent="0.2">
      <c r="A272" s="73"/>
      <c r="B272" s="151">
        <v>271</v>
      </c>
      <c r="C272" s="73"/>
      <c r="D272" s="88"/>
      <c r="E272" s="101">
        <v>1405004</v>
      </c>
      <c r="F272" s="85" t="s">
        <v>1008</v>
      </c>
      <c r="G272" s="86" t="s">
        <v>247</v>
      </c>
      <c r="H272" s="86" t="s">
        <v>899</v>
      </c>
      <c r="I272" s="86" t="s">
        <v>532</v>
      </c>
      <c r="J272" s="88" t="s">
        <v>533</v>
      </c>
      <c r="K272" s="73">
        <v>1</v>
      </c>
      <c r="L272" s="77">
        <v>43040</v>
      </c>
      <c r="M272" s="77">
        <v>43250</v>
      </c>
      <c r="N272" s="78">
        <f t="shared" si="121"/>
        <v>30</v>
      </c>
      <c r="O272" s="73" t="s">
        <v>527</v>
      </c>
      <c r="P272" s="76">
        <v>1</v>
      </c>
      <c r="Q272" s="73" t="s">
        <v>1910</v>
      </c>
      <c r="R272" s="79">
        <f t="shared" si="111"/>
        <v>100</v>
      </c>
      <c r="S272" s="89">
        <f t="shared" si="112"/>
        <v>30</v>
      </c>
      <c r="T272" s="89">
        <f t="shared" si="113"/>
        <v>30</v>
      </c>
      <c r="U272" s="89">
        <f t="shared" si="114"/>
        <v>30</v>
      </c>
      <c r="V272" s="73"/>
      <c r="W272" s="100" t="str">
        <f t="shared" si="117"/>
        <v>CUMPLIDA</v>
      </c>
      <c r="X272" s="100" t="str">
        <f t="shared" si="115"/>
        <v/>
      </c>
      <c r="Y272" s="96" t="s">
        <v>303</v>
      </c>
      <c r="Z272" s="103" t="str">
        <f t="shared" si="118"/>
        <v>H22R16</v>
      </c>
      <c r="AA272" s="103">
        <f t="shared" si="116"/>
        <v>2</v>
      </c>
      <c r="AB272" s="103" t="str">
        <f t="shared" si="119"/>
        <v>H22R16 - 2</v>
      </c>
      <c r="AC272" s="138">
        <f t="shared" si="122"/>
        <v>5</v>
      </c>
      <c r="AD272" s="138">
        <f t="shared" si="123"/>
        <v>5</v>
      </c>
      <c r="AE272" s="138" t="str">
        <f t="shared" si="124"/>
        <v>H22R16.</v>
      </c>
      <c r="AF272" s="138" t="str">
        <f t="shared" si="125"/>
        <v>H22R16</v>
      </c>
      <c r="AG272" s="65"/>
      <c r="AH272" s="65"/>
      <c r="AI272" s="65"/>
      <c r="AJ272" s="14"/>
      <c r="AK272" s="14"/>
      <c r="AL272" s="14"/>
      <c r="AM272" s="14"/>
      <c r="AN272" s="14"/>
      <c r="AO272" s="14"/>
      <c r="AP272" s="14"/>
    </row>
    <row r="273" spans="1:42" s="2" customFormat="1" ht="350.1" customHeight="1" x14ac:dyDescent="0.2">
      <c r="A273" s="73">
        <v>194</v>
      </c>
      <c r="B273" s="151">
        <v>272</v>
      </c>
      <c r="C273" s="73"/>
      <c r="D273" s="88" t="s">
        <v>1259</v>
      </c>
      <c r="E273" s="101">
        <v>1404001</v>
      </c>
      <c r="F273" s="85" t="s">
        <v>1009</v>
      </c>
      <c r="G273" s="86" t="s">
        <v>248</v>
      </c>
      <c r="H273" s="85" t="s">
        <v>652</v>
      </c>
      <c r="I273" s="85" t="s">
        <v>646</v>
      </c>
      <c r="J273" s="73" t="s">
        <v>469</v>
      </c>
      <c r="K273" s="73">
        <v>2</v>
      </c>
      <c r="L273" s="77">
        <v>43040</v>
      </c>
      <c r="M273" s="77">
        <v>43388</v>
      </c>
      <c r="N273" s="78">
        <f t="shared" si="121"/>
        <v>49.714285714285715</v>
      </c>
      <c r="O273" s="73" t="s">
        <v>645</v>
      </c>
      <c r="P273" s="76">
        <v>2</v>
      </c>
      <c r="Q273" s="73" t="s">
        <v>1910</v>
      </c>
      <c r="R273" s="79">
        <f t="shared" si="111"/>
        <v>100</v>
      </c>
      <c r="S273" s="89">
        <f t="shared" si="112"/>
        <v>49.714285714285715</v>
      </c>
      <c r="T273" s="89">
        <f t="shared" si="113"/>
        <v>49.714285714285715</v>
      </c>
      <c r="U273" s="89">
        <f t="shared" si="114"/>
        <v>49.714285714285715</v>
      </c>
      <c r="V273" s="73"/>
      <c r="W273" s="100" t="str">
        <f t="shared" si="117"/>
        <v>CUMPLIDA</v>
      </c>
      <c r="X273" s="100" t="str">
        <f t="shared" si="115"/>
        <v>CUMPLIDO</v>
      </c>
      <c r="Y273" s="96" t="s">
        <v>303</v>
      </c>
      <c r="Z273" s="103" t="str">
        <f t="shared" si="118"/>
        <v>H27R16</v>
      </c>
      <c r="AA273" s="103">
        <f t="shared" si="116"/>
        <v>1</v>
      </c>
      <c r="AB273" s="103" t="str">
        <f t="shared" si="119"/>
        <v>H27R16 - 1</v>
      </c>
      <c r="AC273" s="138">
        <f t="shared" si="122"/>
        <v>5</v>
      </c>
      <c r="AD273" s="138">
        <f t="shared" si="123"/>
        <v>5</v>
      </c>
      <c r="AE273" s="138" t="str">
        <f t="shared" si="124"/>
        <v>H27R16.</v>
      </c>
      <c r="AF273" s="138" t="str">
        <f t="shared" si="125"/>
        <v>H27R16</v>
      </c>
      <c r="AG273" s="65"/>
      <c r="AH273" s="65"/>
      <c r="AI273" s="65"/>
      <c r="AJ273" s="14"/>
      <c r="AK273" s="14"/>
      <c r="AL273" s="14"/>
      <c r="AM273" s="14"/>
      <c r="AN273" s="14"/>
      <c r="AO273" s="14"/>
      <c r="AP273" s="14"/>
    </row>
    <row r="274" spans="1:42" s="2" customFormat="1" ht="350.1" customHeight="1" x14ac:dyDescent="0.2">
      <c r="A274" s="73">
        <v>195</v>
      </c>
      <c r="B274" s="151">
        <v>273</v>
      </c>
      <c r="C274" s="73"/>
      <c r="D274" s="88" t="s">
        <v>1259</v>
      </c>
      <c r="E274" s="101">
        <v>1401006</v>
      </c>
      <c r="F274" s="85" t="s">
        <v>249</v>
      </c>
      <c r="G274" s="86" t="s">
        <v>250</v>
      </c>
      <c r="H274" s="86" t="s">
        <v>647</v>
      </c>
      <c r="I274" s="86" t="s">
        <v>648</v>
      </c>
      <c r="J274" s="88" t="s">
        <v>9</v>
      </c>
      <c r="K274" s="73">
        <v>1</v>
      </c>
      <c r="L274" s="77">
        <v>43040</v>
      </c>
      <c r="M274" s="77">
        <v>43099</v>
      </c>
      <c r="N274" s="78">
        <f t="shared" si="121"/>
        <v>8.4285714285714288</v>
      </c>
      <c r="O274" s="73" t="s">
        <v>645</v>
      </c>
      <c r="P274" s="76">
        <v>1</v>
      </c>
      <c r="Q274" s="73" t="s">
        <v>1910</v>
      </c>
      <c r="R274" s="79">
        <f t="shared" si="111"/>
        <v>100</v>
      </c>
      <c r="S274" s="89">
        <f t="shared" si="112"/>
        <v>8.4285714285714288</v>
      </c>
      <c r="T274" s="89">
        <f t="shared" si="113"/>
        <v>8.4285714285714288</v>
      </c>
      <c r="U274" s="89">
        <f t="shared" si="114"/>
        <v>8.4285714285714288</v>
      </c>
      <c r="V274" s="73"/>
      <c r="W274" s="100" t="str">
        <f t="shared" si="117"/>
        <v>CUMPLIDA</v>
      </c>
      <c r="X274" s="100" t="str">
        <f t="shared" si="115"/>
        <v>CUMPLIDO</v>
      </c>
      <c r="Y274" s="96" t="s">
        <v>303</v>
      </c>
      <c r="Z274" s="103" t="str">
        <f t="shared" si="118"/>
        <v>H29R16</v>
      </c>
      <c r="AA274" s="103">
        <f t="shared" si="116"/>
        <v>1</v>
      </c>
      <c r="AB274" s="103" t="str">
        <f t="shared" si="119"/>
        <v>H29R16 - 1</v>
      </c>
      <c r="AC274" s="138">
        <f t="shared" si="122"/>
        <v>5</v>
      </c>
      <c r="AD274" s="138">
        <f t="shared" si="123"/>
        <v>5</v>
      </c>
      <c r="AE274" s="138" t="str">
        <f t="shared" si="124"/>
        <v>H29R16.</v>
      </c>
      <c r="AF274" s="138" t="str">
        <f t="shared" si="125"/>
        <v>H29R16</v>
      </c>
      <c r="AG274" s="65"/>
      <c r="AH274" s="65"/>
      <c r="AI274" s="65"/>
      <c r="AJ274" s="14"/>
      <c r="AK274" s="14"/>
      <c r="AL274" s="14"/>
      <c r="AM274" s="14"/>
      <c r="AN274" s="14"/>
      <c r="AO274" s="14"/>
      <c r="AP274" s="14"/>
    </row>
    <row r="275" spans="1:42" s="2" customFormat="1" ht="350.1" customHeight="1" x14ac:dyDescent="0.2">
      <c r="A275" s="73">
        <v>196</v>
      </c>
      <c r="B275" s="151">
        <v>274</v>
      </c>
      <c r="C275" s="73"/>
      <c r="D275" s="88" t="s">
        <v>1259</v>
      </c>
      <c r="E275" s="101">
        <v>1405004</v>
      </c>
      <c r="F275" s="85" t="s">
        <v>251</v>
      </c>
      <c r="G275" s="86" t="s">
        <v>252</v>
      </c>
      <c r="H275" s="86" t="s">
        <v>819</v>
      </c>
      <c r="I275" s="86" t="s">
        <v>820</v>
      </c>
      <c r="J275" s="88" t="s">
        <v>21</v>
      </c>
      <c r="K275" s="73">
        <v>3</v>
      </c>
      <c r="L275" s="77">
        <v>43040</v>
      </c>
      <c r="M275" s="77">
        <v>43342</v>
      </c>
      <c r="N275" s="78">
        <f t="shared" si="121"/>
        <v>43.142857142857146</v>
      </c>
      <c r="O275" s="73" t="s">
        <v>805</v>
      </c>
      <c r="P275" s="76">
        <v>0</v>
      </c>
      <c r="Q275" s="73" t="s">
        <v>1910</v>
      </c>
      <c r="R275" s="79">
        <f t="shared" si="111"/>
        <v>0</v>
      </c>
      <c r="S275" s="89">
        <f t="shared" si="112"/>
        <v>0</v>
      </c>
      <c r="T275" s="89">
        <f t="shared" si="113"/>
        <v>0</v>
      </c>
      <c r="U275" s="89">
        <f t="shared" si="114"/>
        <v>43.142857142857146</v>
      </c>
      <c r="V275" s="73"/>
      <c r="W275" s="100" t="str">
        <f t="shared" si="117"/>
        <v>VENCIDA</v>
      </c>
      <c r="X275" s="100" t="str">
        <f t="shared" si="115"/>
        <v>VENCIDO</v>
      </c>
      <c r="Y275" s="96" t="s">
        <v>303</v>
      </c>
      <c r="Z275" s="103" t="str">
        <f t="shared" si="118"/>
        <v>H32R16</v>
      </c>
      <c r="AA275" s="103">
        <f t="shared" si="116"/>
        <v>1</v>
      </c>
      <c r="AB275" s="103" t="str">
        <f t="shared" si="119"/>
        <v>H32R16 - 1</v>
      </c>
      <c r="AC275" s="138">
        <f t="shared" si="122"/>
        <v>1</v>
      </c>
      <c r="AD275" s="138">
        <f t="shared" si="123"/>
        <v>1</v>
      </c>
      <c r="AE275" s="138" t="str">
        <f t="shared" si="124"/>
        <v>H32R16.</v>
      </c>
      <c r="AF275" s="138" t="str">
        <f t="shared" si="125"/>
        <v>H32R16</v>
      </c>
      <c r="AG275" s="65"/>
      <c r="AH275" s="65"/>
      <c r="AI275" s="65"/>
      <c r="AJ275" s="14"/>
      <c r="AK275" s="14"/>
      <c r="AL275" s="14"/>
      <c r="AM275" s="14"/>
      <c r="AN275" s="14"/>
      <c r="AO275" s="14"/>
      <c r="AP275" s="14"/>
    </row>
    <row r="276" spans="1:42" s="2" customFormat="1" ht="350.1" customHeight="1" x14ac:dyDescent="0.2">
      <c r="A276" s="73">
        <v>197</v>
      </c>
      <c r="B276" s="151">
        <v>275</v>
      </c>
      <c r="C276" s="73"/>
      <c r="D276" s="88" t="s">
        <v>1259</v>
      </c>
      <c r="E276" s="101">
        <v>1404004</v>
      </c>
      <c r="F276" s="85" t="s">
        <v>253</v>
      </c>
      <c r="G276" s="86" t="s">
        <v>254</v>
      </c>
      <c r="H276" s="86" t="s">
        <v>821</v>
      </c>
      <c r="I276" s="86" t="s">
        <v>822</v>
      </c>
      <c r="J276" s="88" t="s">
        <v>823</v>
      </c>
      <c r="K276" s="73">
        <v>2</v>
      </c>
      <c r="L276" s="77">
        <v>43040</v>
      </c>
      <c r="M276" s="77">
        <v>43403</v>
      </c>
      <c r="N276" s="78">
        <f t="shared" si="121"/>
        <v>51.857142857142854</v>
      </c>
      <c r="O276" s="73" t="s">
        <v>805</v>
      </c>
      <c r="P276" s="76">
        <v>0</v>
      </c>
      <c r="Q276" s="73" t="s">
        <v>1910</v>
      </c>
      <c r="R276" s="79">
        <f t="shared" si="111"/>
        <v>0</v>
      </c>
      <c r="S276" s="89">
        <f t="shared" si="112"/>
        <v>0</v>
      </c>
      <c r="T276" s="89">
        <f t="shared" si="113"/>
        <v>0</v>
      </c>
      <c r="U276" s="89">
        <f t="shared" si="114"/>
        <v>51.857142857142854</v>
      </c>
      <c r="V276" s="73"/>
      <c r="W276" s="100" t="str">
        <f t="shared" si="117"/>
        <v>VENCIDA</v>
      </c>
      <c r="X276" s="100" t="str">
        <f t="shared" si="115"/>
        <v>VENCIDO</v>
      </c>
      <c r="Y276" s="96" t="s">
        <v>303</v>
      </c>
      <c r="Z276" s="103" t="str">
        <f t="shared" si="118"/>
        <v>H33R16</v>
      </c>
      <c r="AA276" s="103">
        <f t="shared" si="116"/>
        <v>1</v>
      </c>
      <c r="AB276" s="103" t="str">
        <f t="shared" si="119"/>
        <v>H33R16 - 1</v>
      </c>
      <c r="AC276" s="138">
        <f t="shared" si="122"/>
        <v>1</v>
      </c>
      <c r="AD276" s="138">
        <f t="shared" si="123"/>
        <v>1</v>
      </c>
      <c r="AE276" s="138" t="str">
        <f t="shared" si="124"/>
        <v>H33R16.</v>
      </c>
      <c r="AF276" s="138" t="str">
        <f t="shared" si="125"/>
        <v>H33R16</v>
      </c>
      <c r="AG276" s="65"/>
      <c r="AH276" s="65"/>
      <c r="AI276" s="65"/>
      <c r="AJ276" s="14"/>
      <c r="AK276" s="14"/>
      <c r="AL276" s="14"/>
      <c r="AM276" s="14"/>
      <c r="AN276" s="14"/>
      <c r="AO276" s="14"/>
      <c r="AP276" s="14"/>
    </row>
    <row r="277" spans="1:42" s="2" customFormat="1" ht="350.1" customHeight="1" x14ac:dyDescent="0.2">
      <c r="A277" s="73">
        <v>198</v>
      </c>
      <c r="B277" s="151">
        <v>276</v>
      </c>
      <c r="C277" s="73"/>
      <c r="D277" s="88" t="s">
        <v>1259</v>
      </c>
      <c r="E277" s="101">
        <v>1404004</v>
      </c>
      <c r="F277" s="85" t="s">
        <v>255</v>
      </c>
      <c r="G277" s="86" t="s">
        <v>256</v>
      </c>
      <c r="H277" s="86" t="s">
        <v>335</v>
      </c>
      <c r="I277" s="86" t="s">
        <v>336</v>
      </c>
      <c r="J277" s="88" t="s">
        <v>21</v>
      </c>
      <c r="K277" s="89">
        <v>4</v>
      </c>
      <c r="L277" s="77">
        <v>43040</v>
      </c>
      <c r="M277" s="77">
        <v>43403</v>
      </c>
      <c r="N277" s="78">
        <f t="shared" si="121"/>
        <v>51.857142857142854</v>
      </c>
      <c r="O277" s="73" t="s">
        <v>22</v>
      </c>
      <c r="P277" s="76">
        <v>2.8</v>
      </c>
      <c r="Q277" s="73" t="s">
        <v>1910</v>
      </c>
      <c r="R277" s="79">
        <f t="shared" si="111"/>
        <v>70</v>
      </c>
      <c r="S277" s="89">
        <f t="shared" si="112"/>
        <v>36.299999999999997</v>
      </c>
      <c r="T277" s="89">
        <f t="shared" si="113"/>
        <v>36.299999999999997</v>
      </c>
      <c r="U277" s="89">
        <f t="shared" si="114"/>
        <v>51.857142857142854</v>
      </c>
      <c r="V277" s="73"/>
      <c r="W277" s="100" t="str">
        <f t="shared" si="117"/>
        <v>VENCIDA</v>
      </c>
      <c r="X277" s="100" t="str">
        <f t="shared" si="115"/>
        <v>VENCIDO</v>
      </c>
      <c r="Y277" s="96" t="s">
        <v>303</v>
      </c>
      <c r="Z277" s="103" t="str">
        <f t="shared" si="118"/>
        <v>H35R16</v>
      </c>
      <c r="AA277" s="103">
        <f t="shared" si="116"/>
        <v>1</v>
      </c>
      <c r="AB277" s="103" t="str">
        <f t="shared" si="119"/>
        <v>H35R16 - 1</v>
      </c>
      <c r="AC277" s="138">
        <f t="shared" si="122"/>
        <v>1</v>
      </c>
      <c r="AD277" s="138">
        <f t="shared" si="123"/>
        <v>1</v>
      </c>
      <c r="AE277" s="138" t="str">
        <f t="shared" si="124"/>
        <v>H35R16.</v>
      </c>
      <c r="AF277" s="138" t="str">
        <f t="shared" si="125"/>
        <v>H35R16</v>
      </c>
      <c r="AG277" s="65"/>
      <c r="AH277" s="65"/>
      <c r="AI277" s="65"/>
      <c r="AJ277" s="14"/>
      <c r="AK277" s="14"/>
      <c r="AL277" s="14"/>
      <c r="AM277" s="14"/>
      <c r="AN277" s="14"/>
      <c r="AO277" s="14"/>
      <c r="AP277" s="14"/>
    </row>
    <row r="278" spans="1:42" s="2" customFormat="1" ht="350.1" customHeight="1" x14ac:dyDescent="0.2">
      <c r="A278" s="73">
        <v>199</v>
      </c>
      <c r="B278" s="151">
        <v>277</v>
      </c>
      <c r="C278" s="73"/>
      <c r="D278" s="88" t="s">
        <v>1259</v>
      </c>
      <c r="E278" s="101">
        <v>1405004</v>
      </c>
      <c r="F278" s="85" t="s">
        <v>536</v>
      </c>
      <c r="G278" s="86" t="s">
        <v>933</v>
      </c>
      <c r="H278" s="86" t="s">
        <v>934</v>
      </c>
      <c r="I278" s="86" t="s">
        <v>534</v>
      </c>
      <c r="J278" s="88" t="s">
        <v>535</v>
      </c>
      <c r="K278" s="73">
        <v>3</v>
      </c>
      <c r="L278" s="77">
        <v>43040</v>
      </c>
      <c r="M278" s="77">
        <v>43403</v>
      </c>
      <c r="N278" s="78">
        <f t="shared" si="121"/>
        <v>51.857142857142854</v>
      </c>
      <c r="O278" s="73" t="s">
        <v>527</v>
      </c>
      <c r="P278" s="76">
        <v>3</v>
      </c>
      <c r="Q278" s="73" t="s">
        <v>1910</v>
      </c>
      <c r="R278" s="79">
        <f t="shared" si="111"/>
        <v>100</v>
      </c>
      <c r="S278" s="89">
        <f t="shared" si="112"/>
        <v>51.857142857142854</v>
      </c>
      <c r="T278" s="89">
        <f t="shared" si="113"/>
        <v>51.857142857142854</v>
      </c>
      <c r="U278" s="89">
        <f t="shared" si="114"/>
        <v>51.857142857142854</v>
      </c>
      <c r="V278" s="73"/>
      <c r="W278" s="100" t="str">
        <f t="shared" si="117"/>
        <v>CUMPLIDA</v>
      </c>
      <c r="X278" s="100" t="str">
        <f t="shared" si="115"/>
        <v>VENCIDO</v>
      </c>
      <c r="Y278" s="96" t="s">
        <v>303</v>
      </c>
      <c r="Z278" s="103" t="str">
        <f t="shared" si="118"/>
        <v>H36R16</v>
      </c>
      <c r="AA278" s="103">
        <f t="shared" si="116"/>
        <v>1</v>
      </c>
      <c r="AB278" s="103" t="str">
        <f t="shared" si="119"/>
        <v>H36R16 - 1</v>
      </c>
      <c r="AC278" s="138">
        <f t="shared" si="122"/>
        <v>5</v>
      </c>
      <c r="AD278" s="138">
        <f t="shared" si="123"/>
        <v>1</v>
      </c>
      <c r="AE278" s="138" t="str">
        <f t="shared" si="124"/>
        <v>H36R16.</v>
      </c>
      <c r="AF278" s="138" t="str">
        <f t="shared" si="125"/>
        <v>H36R16</v>
      </c>
      <c r="AG278" s="65"/>
      <c r="AH278" s="65"/>
      <c r="AI278" s="65"/>
      <c r="AJ278" s="14"/>
      <c r="AK278" s="14"/>
      <c r="AL278" s="14"/>
      <c r="AM278" s="14"/>
      <c r="AN278" s="14"/>
      <c r="AO278" s="14"/>
      <c r="AP278" s="14"/>
    </row>
    <row r="279" spans="1:42" s="2" customFormat="1" ht="350.1" customHeight="1" x14ac:dyDescent="0.2">
      <c r="A279" s="73"/>
      <c r="B279" s="151">
        <v>278</v>
      </c>
      <c r="C279" s="73"/>
      <c r="D279" s="88"/>
      <c r="E279" s="101">
        <v>1405004</v>
      </c>
      <c r="F279" s="85" t="s">
        <v>537</v>
      </c>
      <c r="G279" s="86" t="s">
        <v>933</v>
      </c>
      <c r="H279" s="86" t="s">
        <v>538</v>
      </c>
      <c r="I279" s="86" t="s">
        <v>539</v>
      </c>
      <c r="J279" s="88" t="s">
        <v>540</v>
      </c>
      <c r="K279" s="73">
        <v>2</v>
      </c>
      <c r="L279" s="77">
        <v>43040</v>
      </c>
      <c r="M279" s="77">
        <v>43342</v>
      </c>
      <c r="N279" s="78">
        <f t="shared" si="121"/>
        <v>43.142857142857146</v>
      </c>
      <c r="O279" s="73" t="s">
        <v>527</v>
      </c>
      <c r="P279" s="76">
        <v>0.8</v>
      </c>
      <c r="Q279" s="73" t="s">
        <v>1910</v>
      </c>
      <c r="R279" s="79">
        <f t="shared" si="111"/>
        <v>40</v>
      </c>
      <c r="S279" s="89">
        <f t="shared" si="112"/>
        <v>17.257142857142856</v>
      </c>
      <c r="T279" s="89">
        <f t="shared" si="113"/>
        <v>17.257142857142856</v>
      </c>
      <c r="U279" s="89">
        <f t="shared" si="114"/>
        <v>43.142857142857146</v>
      </c>
      <c r="V279" s="73"/>
      <c r="W279" s="100" t="str">
        <f t="shared" si="117"/>
        <v>VENCIDA</v>
      </c>
      <c r="X279" s="100" t="str">
        <f t="shared" si="115"/>
        <v/>
      </c>
      <c r="Y279" s="96" t="s">
        <v>303</v>
      </c>
      <c r="Z279" s="103" t="str">
        <f t="shared" si="118"/>
        <v>H36R16</v>
      </c>
      <c r="AA279" s="103">
        <f t="shared" si="116"/>
        <v>2</v>
      </c>
      <c r="AB279" s="103" t="str">
        <f t="shared" si="119"/>
        <v>H36R16 - 2</v>
      </c>
      <c r="AC279" s="138">
        <f t="shared" si="122"/>
        <v>1</v>
      </c>
      <c r="AD279" s="138">
        <f t="shared" si="123"/>
        <v>1</v>
      </c>
      <c r="AE279" s="138" t="str">
        <f t="shared" si="124"/>
        <v>H36R16.</v>
      </c>
      <c r="AF279" s="138" t="str">
        <f t="shared" si="125"/>
        <v>H36R16</v>
      </c>
      <c r="AG279" s="65"/>
      <c r="AH279" s="65"/>
      <c r="AI279" s="65"/>
      <c r="AJ279" s="14"/>
      <c r="AK279" s="14"/>
      <c r="AL279" s="14"/>
      <c r="AM279" s="14"/>
      <c r="AN279" s="14"/>
      <c r="AO279" s="14"/>
      <c r="AP279" s="14"/>
    </row>
    <row r="280" spans="1:42" s="2" customFormat="1" ht="350.1" customHeight="1" x14ac:dyDescent="0.2">
      <c r="A280" s="73">
        <v>200</v>
      </c>
      <c r="B280" s="151">
        <v>279</v>
      </c>
      <c r="C280" s="73"/>
      <c r="D280" s="88" t="s">
        <v>1046</v>
      </c>
      <c r="E280" s="101">
        <v>1405004</v>
      </c>
      <c r="F280" s="85" t="s">
        <v>257</v>
      </c>
      <c r="G280" s="86" t="s">
        <v>258</v>
      </c>
      <c r="H280" s="86" t="s">
        <v>971</v>
      </c>
      <c r="I280" s="86" t="s">
        <v>972</v>
      </c>
      <c r="J280" s="73" t="s">
        <v>694</v>
      </c>
      <c r="K280" s="73">
        <v>2</v>
      </c>
      <c r="L280" s="77">
        <v>43040</v>
      </c>
      <c r="M280" s="77">
        <v>43281</v>
      </c>
      <c r="N280" s="78">
        <f t="shared" si="121"/>
        <v>34.428571428571431</v>
      </c>
      <c r="O280" s="73" t="s">
        <v>687</v>
      </c>
      <c r="P280" s="76">
        <v>2</v>
      </c>
      <c r="Q280" s="85" t="s">
        <v>2113</v>
      </c>
      <c r="R280" s="79">
        <f t="shared" si="111"/>
        <v>100</v>
      </c>
      <c r="S280" s="89">
        <f t="shared" si="112"/>
        <v>34.428571428571431</v>
      </c>
      <c r="T280" s="89">
        <f t="shared" si="113"/>
        <v>34.428571428571431</v>
      </c>
      <c r="U280" s="89">
        <f t="shared" si="114"/>
        <v>34.428571428571431</v>
      </c>
      <c r="V280" s="73"/>
      <c r="W280" s="100" t="str">
        <f t="shared" si="117"/>
        <v>CUMPLIDA</v>
      </c>
      <c r="X280" s="100" t="str">
        <f t="shared" si="115"/>
        <v>CUMPLIDO</v>
      </c>
      <c r="Y280" s="96" t="s">
        <v>303</v>
      </c>
      <c r="Z280" s="103" t="str">
        <f t="shared" si="118"/>
        <v>H37R16</v>
      </c>
      <c r="AA280" s="103">
        <f t="shared" si="116"/>
        <v>1</v>
      </c>
      <c r="AB280" s="103" t="str">
        <f t="shared" si="119"/>
        <v>H37R16 - 1</v>
      </c>
      <c r="AC280" s="138">
        <f t="shared" si="122"/>
        <v>5</v>
      </c>
      <c r="AD280" s="138">
        <f t="shared" si="123"/>
        <v>5</v>
      </c>
      <c r="AE280" s="138" t="str">
        <f t="shared" si="124"/>
        <v>H37R16.</v>
      </c>
      <c r="AF280" s="138" t="str">
        <f t="shared" si="125"/>
        <v>H37R16</v>
      </c>
      <c r="AG280" s="65"/>
      <c r="AH280" s="65"/>
      <c r="AI280" s="65"/>
      <c r="AJ280" s="14"/>
      <c r="AK280" s="14"/>
      <c r="AL280" s="14"/>
      <c r="AM280" s="14"/>
      <c r="AN280" s="14"/>
      <c r="AO280" s="14"/>
      <c r="AP280" s="14"/>
    </row>
    <row r="281" spans="1:42" s="2" customFormat="1" ht="350.1" customHeight="1" x14ac:dyDescent="0.2">
      <c r="A281" s="73">
        <v>201</v>
      </c>
      <c r="B281" s="151">
        <v>280</v>
      </c>
      <c r="C281" s="73"/>
      <c r="D281" s="88" t="s">
        <v>1261</v>
      </c>
      <c r="E281" s="101">
        <v>1405004</v>
      </c>
      <c r="F281" s="85" t="s">
        <v>544</v>
      </c>
      <c r="G281" s="86" t="s">
        <v>259</v>
      </c>
      <c r="H281" s="86" t="s">
        <v>541</v>
      </c>
      <c r="I281" s="86" t="s">
        <v>542</v>
      </c>
      <c r="J281" s="88" t="s">
        <v>543</v>
      </c>
      <c r="K281" s="73">
        <v>1</v>
      </c>
      <c r="L281" s="77">
        <v>43040</v>
      </c>
      <c r="M281" s="77">
        <v>43099</v>
      </c>
      <c r="N281" s="78">
        <f t="shared" si="121"/>
        <v>8.4285714285714288</v>
      </c>
      <c r="O281" s="73" t="s">
        <v>527</v>
      </c>
      <c r="P281" s="76">
        <v>1</v>
      </c>
      <c r="Q281" s="73" t="s">
        <v>1910</v>
      </c>
      <c r="R281" s="79">
        <f t="shared" si="111"/>
        <v>100</v>
      </c>
      <c r="S281" s="89">
        <f t="shared" si="112"/>
        <v>8.4285714285714288</v>
      </c>
      <c r="T281" s="89">
        <f t="shared" si="113"/>
        <v>8.4285714285714288</v>
      </c>
      <c r="U281" s="89">
        <f t="shared" si="114"/>
        <v>8.4285714285714288</v>
      </c>
      <c r="V281" s="73"/>
      <c r="W281" s="100" t="str">
        <f t="shared" si="117"/>
        <v>CUMPLIDA</v>
      </c>
      <c r="X281" s="100" t="str">
        <f t="shared" si="115"/>
        <v>CUMPLIDO</v>
      </c>
      <c r="Y281" s="96" t="s">
        <v>303</v>
      </c>
      <c r="Z281" s="103" t="str">
        <f t="shared" si="118"/>
        <v>H39R16</v>
      </c>
      <c r="AA281" s="103">
        <f t="shared" si="116"/>
        <v>1</v>
      </c>
      <c r="AB281" s="103" t="str">
        <f t="shared" si="119"/>
        <v>H39R16 - 1</v>
      </c>
      <c r="AC281" s="138">
        <f t="shared" si="122"/>
        <v>5</v>
      </c>
      <c r="AD281" s="138">
        <f t="shared" si="123"/>
        <v>5</v>
      </c>
      <c r="AE281" s="138" t="str">
        <f t="shared" si="124"/>
        <v>H39R16.</v>
      </c>
      <c r="AF281" s="138" t="str">
        <f t="shared" si="125"/>
        <v>H39R16</v>
      </c>
      <c r="AG281" s="65"/>
      <c r="AH281" s="65"/>
      <c r="AI281" s="65"/>
      <c r="AJ281" s="14"/>
      <c r="AK281" s="14"/>
      <c r="AL281" s="14"/>
      <c r="AM281" s="14"/>
      <c r="AN281" s="14"/>
      <c r="AO281" s="14"/>
      <c r="AP281" s="14"/>
    </row>
    <row r="282" spans="1:42" s="2" customFormat="1" ht="350.1" customHeight="1" x14ac:dyDescent="0.2">
      <c r="A282" s="73">
        <v>202</v>
      </c>
      <c r="B282" s="151">
        <v>281</v>
      </c>
      <c r="C282" s="73"/>
      <c r="D282" s="88" t="s">
        <v>1046</v>
      </c>
      <c r="E282" s="101">
        <v>1405004</v>
      </c>
      <c r="F282" s="85" t="s">
        <v>260</v>
      </c>
      <c r="G282" s="86" t="s">
        <v>261</v>
      </c>
      <c r="H282" s="86" t="s">
        <v>337</v>
      </c>
      <c r="I282" s="86" t="s">
        <v>338</v>
      </c>
      <c r="J282" s="88" t="s">
        <v>84</v>
      </c>
      <c r="K282" s="73">
        <v>1</v>
      </c>
      <c r="L282" s="77">
        <v>43040</v>
      </c>
      <c r="M282" s="77">
        <v>43099</v>
      </c>
      <c r="N282" s="78">
        <f t="shared" si="121"/>
        <v>8.4285714285714288</v>
      </c>
      <c r="O282" s="73" t="s">
        <v>22</v>
      </c>
      <c r="P282" s="76">
        <v>1</v>
      </c>
      <c r="Q282" s="73" t="s">
        <v>1910</v>
      </c>
      <c r="R282" s="79">
        <f t="shared" si="111"/>
        <v>100</v>
      </c>
      <c r="S282" s="89">
        <f t="shared" si="112"/>
        <v>8.4285714285714288</v>
      </c>
      <c r="T282" s="89">
        <f t="shared" si="113"/>
        <v>8.4285714285714288</v>
      </c>
      <c r="U282" s="89">
        <f t="shared" si="114"/>
        <v>8.4285714285714288</v>
      </c>
      <c r="V282" s="73"/>
      <c r="W282" s="100" t="str">
        <f t="shared" si="117"/>
        <v>CUMPLIDA</v>
      </c>
      <c r="X282" s="100" t="str">
        <f t="shared" si="115"/>
        <v>CUMPLIDO</v>
      </c>
      <c r="Y282" s="96" t="s">
        <v>303</v>
      </c>
      <c r="Z282" s="103" t="str">
        <f t="shared" si="118"/>
        <v>H41R16</v>
      </c>
      <c r="AA282" s="103">
        <f t="shared" si="116"/>
        <v>1</v>
      </c>
      <c r="AB282" s="103" t="str">
        <f t="shared" si="119"/>
        <v>H41R16 - 1</v>
      </c>
      <c r="AC282" s="138">
        <f t="shared" si="122"/>
        <v>5</v>
      </c>
      <c r="AD282" s="138">
        <f t="shared" si="123"/>
        <v>5</v>
      </c>
      <c r="AE282" s="138" t="str">
        <f t="shared" si="124"/>
        <v>H41R16.</v>
      </c>
      <c r="AF282" s="138" t="str">
        <f t="shared" si="125"/>
        <v>H41R16</v>
      </c>
      <c r="AG282" s="65"/>
      <c r="AH282" s="65"/>
      <c r="AI282" s="65"/>
      <c r="AJ282" s="14"/>
      <c r="AK282" s="14"/>
      <c r="AL282" s="14"/>
      <c r="AM282" s="14"/>
      <c r="AN282" s="14"/>
      <c r="AO282" s="14"/>
      <c r="AP282" s="14"/>
    </row>
    <row r="283" spans="1:42" s="2" customFormat="1" ht="350.1" customHeight="1" x14ac:dyDescent="0.2">
      <c r="A283" s="73">
        <v>203</v>
      </c>
      <c r="B283" s="151">
        <v>282</v>
      </c>
      <c r="C283" s="73"/>
      <c r="D283" s="88" t="s">
        <v>1259</v>
      </c>
      <c r="E283" s="101">
        <v>1405004</v>
      </c>
      <c r="F283" s="85" t="s">
        <v>1226</v>
      </c>
      <c r="G283" s="86" t="s">
        <v>262</v>
      </c>
      <c r="H283" s="86" t="s">
        <v>339</v>
      </c>
      <c r="I283" s="86" t="s">
        <v>340</v>
      </c>
      <c r="J283" s="88" t="s">
        <v>341</v>
      </c>
      <c r="K283" s="73">
        <v>1</v>
      </c>
      <c r="L283" s="77">
        <v>43040</v>
      </c>
      <c r="M283" s="77">
        <v>43099</v>
      </c>
      <c r="N283" s="78">
        <f>(+M283-L283)/7</f>
        <v>8.4285714285714288</v>
      </c>
      <c r="O283" s="73" t="s">
        <v>22</v>
      </c>
      <c r="P283" s="76">
        <v>1</v>
      </c>
      <c r="Q283" s="73" t="s">
        <v>1910</v>
      </c>
      <c r="R283" s="79">
        <f t="shared" si="111"/>
        <v>100</v>
      </c>
      <c r="S283" s="89">
        <f t="shared" si="112"/>
        <v>8.4285714285714288</v>
      </c>
      <c r="T283" s="89">
        <f t="shared" si="113"/>
        <v>8.4285714285714288</v>
      </c>
      <c r="U283" s="89">
        <f t="shared" si="114"/>
        <v>8.4285714285714288</v>
      </c>
      <c r="V283" s="73"/>
      <c r="W283" s="100" t="str">
        <f t="shared" si="117"/>
        <v>CUMPLIDA</v>
      </c>
      <c r="X283" s="100" t="str">
        <f t="shared" si="115"/>
        <v>CUMPLIDO</v>
      </c>
      <c r="Y283" s="96" t="s">
        <v>303</v>
      </c>
      <c r="Z283" s="103" t="str">
        <f t="shared" si="118"/>
        <v>H44R16</v>
      </c>
      <c r="AA283" s="103">
        <f t="shared" si="116"/>
        <v>1</v>
      </c>
      <c r="AB283" s="103" t="str">
        <f t="shared" si="119"/>
        <v>H44R16 - 1</v>
      </c>
      <c r="AC283" s="138">
        <f t="shared" si="122"/>
        <v>5</v>
      </c>
      <c r="AD283" s="138">
        <f t="shared" si="123"/>
        <v>5</v>
      </c>
      <c r="AE283" s="138" t="str">
        <f t="shared" si="124"/>
        <v>H44R16.</v>
      </c>
      <c r="AF283" s="138" t="str">
        <f t="shared" si="125"/>
        <v>H44R16</v>
      </c>
      <c r="AG283" s="65"/>
      <c r="AH283" s="65"/>
      <c r="AI283" s="65" t="s">
        <v>229</v>
      </c>
      <c r="AJ283" s="14"/>
      <c r="AK283" s="14"/>
      <c r="AL283" s="14"/>
      <c r="AM283" s="14"/>
      <c r="AN283" s="14"/>
      <c r="AO283" s="14"/>
      <c r="AP283" s="14"/>
    </row>
    <row r="284" spans="1:42" s="2" customFormat="1" ht="350.1" customHeight="1" x14ac:dyDescent="0.2">
      <c r="A284" s="73">
        <v>204</v>
      </c>
      <c r="B284" s="151">
        <v>283</v>
      </c>
      <c r="C284" s="73"/>
      <c r="D284" s="88" t="s">
        <v>1259</v>
      </c>
      <c r="E284" s="101">
        <v>1405004</v>
      </c>
      <c r="F284" s="85" t="s">
        <v>263</v>
      </c>
      <c r="G284" s="86" t="s">
        <v>264</v>
      </c>
      <c r="H284" s="86" t="s">
        <v>342</v>
      </c>
      <c r="I284" s="86" t="s">
        <v>343</v>
      </c>
      <c r="J284" s="88" t="s">
        <v>341</v>
      </c>
      <c r="K284" s="73">
        <v>1</v>
      </c>
      <c r="L284" s="97">
        <v>43040</v>
      </c>
      <c r="M284" s="77">
        <v>43099</v>
      </c>
      <c r="N284" s="78">
        <f t="shared" si="121"/>
        <v>8.4285714285714288</v>
      </c>
      <c r="O284" s="73" t="s">
        <v>22</v>
      </c>
      <c r="P284" s="76">
        <v>1</v>
      </c>
      <c r="Q284" s="73" t="s">
        <v>1910</v>
      </c>
      <c r="R284" s="79">
        <f t="shared" si="111"/>
        <v>100</v>
      </c>
      <c r="S284" s="89">
        <f t="shared" si="112"/>
        <v>8.4285714285714288</v>
      </c>
      <c r="T284" s="89">
        <f t="shared" si="113"/>
        <v>8.4285714285714288</v>
      </c>
      <c r="U284" s="89">
        <f t="shared" si="114"/>
        <v>8.4285714285714288</v>
      </c>
      <c r="V284" s="73"/>
      <c r="W284" s="100" t="str">
        <f t="shared" si="117"/>
        <v>CUMPLIDA</v>
      </c>
      <c r="X284" s="100" t="str">
        <f t="shared" si="115"/>
        <v>CUMPLIDO</v>
      </c>
      <c r="Y284" s="96" t="s">
        <v>303</v>
      </c>
      <c r="Z284" s="103" t="str">
        <f t="shared" si="118"/>
        <v>H54R16</v>
      </c>
      <c r="AA284" s="103">
        <f>IF(A284&lt;&gt;"",1,#REF!+1)</f>
        <v>1</v>
      </c>
      <c r="AB284" s="103" t="str">
        <f t="shared" si="119"/>
        <v>H54R16 - 1</v>
      </c>
      <c r="AC284" s="138">
        <f t="shared" si="122"/>
        <v>5</v>
      </c>
      <c r="AD284" s="138">
        <f t="shared" si="123"/>
        <v>5</v>
      </c>
      <c r="AE284" s="138" t="str">
        <f t="shared" si="124"/>
        <v>H54R16.</v>
      </c>
      <c r="AF284" s="138" t="str">
        <f t="shared" si="125"/>
        <v>H54R16</v>
      </c>
      <c r="AG284" s="65"/>
      <c r="AH284" s="65"/>
      <c r="AI284" s="65"/>
      <c r="AJ284" s="14"/>
      <c r="AK284" s="14"/>
      <c r="AL284" s="14"/>
      <c r="AM284" s="14"/>
      <c r="AN284" s="14"/>
      <c r="AO284" s="14"/>
      <c r="AP284" s="14"/>
    </row>
    <row r="285" spans="1:42" s="2" customFormat="1" ht="350.1" customHeight="1" x14ac:dyDescent="0.2">
      <c r="A285" s="73">
        <v>205</v>
      </c>
      <c r="B285" s="151">
        <v>284</v>
      </c>
      <c r="C285" s="73"/>
      <c r="D285" s="88" t="s">
        <v>1046</v>
      </c>
      <c r="E285" s="101">
        <v>1405004</v>
      </c>
      <c r="F285" s="85" t="s">
        <v>545</v>
      </c>
      <c r="G285" s="86" t="s">
        <v>265</v>
      </c>
      <c r="H285" s="86" t="s">
        <v>2151</v>
      </c>
      <c r="I285" s="86" t="s">
        <v>2153</v>
      </c>
      <c r="J285" s="88" t="s">
        <v>2152</v>
      </c>
      <c r="K285" s="73">
        <v>2</v>
      </c>
      <c r="L285" s="77">
        <v>44044</v>
      </c>
      <c r="M285" s="77">
        <v>44255</v>
      </c>
      <c r="N285" s="78">
        <f t="shared" si="121"/>
        <v>30.142857142857142</v>
      </c>
      <c r="O285" s="73" t="s">
        <v>527</v>
      </c>
      <c r="P285" s="76">
        <v>2</v>
      </c>
      <c r="Q285" s="85" t="s">
        <v>2377</v>
      </c>
      <c r="R285" s="79">
        <f t="shared" si="111"/>
        <v>100</v>
      </c>
      <c r="S285" s="89">
        <f t="shared" si="112"/>
        <v>30.142857142857142</v>
      </c>
      <c r="T285" s="89">
        <f t="shared" si="113"/>
        <v>0</v>
      </c>
      <c r="U285" s="89">
        <f t="shared" si="114"/>
        <v>0</v>
      </c>
      <c r="V285" s="73"/>
      <c r="W285" s="100" t="str">
        <f t="shared" si="117"/>
        <v>CUMPLIDA</v>
      </c>
      <c r="X285" s="100" t="str">
        <f t="shared" si="115"/>
        <v>CUMPLIDO</v>
      </c>
      <c r="Y285" s="96" t="s">
        <v>303</v>
      </c>
      <c r="Z285" s="103" t="str">
        <f t="shared" si="118"/>
        <v>H55R16</v>
      </c>
      <c r="AA285" s="103">
        <f t="shared" si="116"/>
        <v>1</v>
      </c>
      <c r="AB285" s="103" t="str">
        <f t="shared" si="119"/>
        <v>H55R16 - 1</v>
      </c>
      <c r="AC285" s="138">
        <f t="shared" si="122"/>
        <v>5</v>
      </c>
      <c r="AD285" s="138">
        <f t="shared" si="123"/>
        <v>5</v>
      </c>
      <c r="AE285" s="138" t="str">
        <f t="shared" si="124"/>
        <v>H55R16.</v>
      </c>
      <c r="AF285" s="138" t="str">
        <f t="shared" si="125"/>
        <v>H55R16</v>
      </c>
      <c r="AG285" s="65"/>
      <c r="AH285" s="65"/>
      <c r="AI285" s="65"/>
      <c r="AJ285" s="14"/>
      <c r="AK285" s="14"/>
      <c r="AL285" s="14"/>
      <c r="AM285" s="14"/>
      <c r="AN285" s="14"/>
      <c r="AO285" s="14"/>
      <c r="AP285" s="14"/>
    </row>
    <row r="286" spans="1:42" s="2" customFormat="1" ht="350.1" customHeight="1" x14ac:dyDescent="0.2">
      <c r="A286" s="73">
        <v>206</v>
      </c>
      <c r="B286" s="151">
        <v>285</v>
      </c>
      <c r="C286" s="73"/>
      <c r="D286" s="88" t="s">
        <v>2044</v>
      </c>
      <c r="E286" s="101">
        <v>1405004</v>
      </c>
      <c r="F286" s="85" t="s">
        <v>1227</v>
      </c>
      <c r="G286" s="86" t="s">
        <v>266</v>
      </c>
      <c r="H286" s="86" t="s">
        <v>344</v>
      </c>
      <c r="I286" s="86" t="s">
        <v>345</v>
      </c>
      <c r="J286" s="88" t="s">
        <v>355</v>
      </c>
      <c r="K286" s="73">
        <v>1</v>
      </c>
      <c r="L286" s="77">
        <v>43040</v>
      </c>
      <c r="M286" s="77">
        <v>43099</v>
      </c>
      <c r="N286" s="78">
        <f t="shared" si="121"/>
        <v>8.4285714285714288</v>
      </c>
      <c r="O286" s="73" t="s">
        <v>346</v>
      </c>
      <c r="P286" s="76">
        <v>1</v>
      </c>
      <c r="Q286" s="73" t="s">
        <v>1910</v>
      </c>
      <c r="R286" s="79">
        <f t="shared" si="111"/>
        <v>100</v>
      </c>
      <c r="S286" s="89">
        <f t="shared" si="112"/>
        <v>8.4285714285714288</v>
      </c>
      <c r="T286" s="89">
        <f t="shared" si="113"/>
        <v>8.4285714285714288</v>
      </c>
      <c r="U286" s="89">
        <f t="shared" si="114"/>
        <v>8.4285714285714288</v>
      </c>
      <c r="V286" s="73"/>
      <c r="W286" s="100" t="str">
        <f t="shared" si="117"/>
        <v>CUMPLIDA</v>
      </c>
      <c r="X286" s="100" t="str">
        <f t="shared" si="115"/>
        <v>CUMPLIDO</v>
      </c>
      <c r="Y286" s="96" t="s">
        <v>303</v>
      </c>
      <c r="Z286" s="103" t="str">
        <f t="shared" si="118"/>
        <v>H56R16</v>
      </c>
      <c r="AA286" s="103">
        <f t="shared" si="116"/>
        <v>1</v>
      </c>
      <c r="AB286" s="103" t="str">
        <f t="shared" si="119"/>
        <v>H56R16 - 1</v>
      </c>
      <c r="AC286" s="138">
        <f t="shared" si="122"/>
        <v>5</v>
      </c>
      <c r="AD286" s="138">
        <f t="shared" si="123"/>
        <v>5</v>
      </c>
      <c r="AE286" s="138" t="str">
        <f t="shared" si="124"/>
        <v>H56R16.</v>
      </c>
      <c r="AF286" s="138" t="str">
        <f t="shared" si="125"/>
        <v>H56R16</v>
      </c>
      <c r="AG286" s="65"/>
      <c r="AH286" s="65"/>
      <c r="AI286" s="65"/>
      <c r="AJ286" s="14"/>
      <c r="AK286" s="14"/>
      <c r="AL286" s="14"/>
      <c r="AM286" s="14"/>
      <c r="AN286" s="14"/>
      <c r="AO286" s="14"/>
      <c r="AP286" s="14"/>
    </row>
    <row r="287" spans="1:42" s="2" customFormat="1" ht="350.1" customHeight="1" x14ac:dyDescent="0.2">
      <c r="A287" s="73">
        <v>207</v>
      </c>
      <c r="B287" s="151">
        <v>286</v>
      </c>
      <c r="C287" s="73"/>
      <c r="D287" s="88" t="s">
        <v>1262</v>
      </c>
      <c r="E287" s="101">
        <v>10405004</v>
      </c>
      <c r="F287" s="85" t="s">
        <v>546</v>
      </c>
      <c r="G287" s="86" t="s">
        <v>267</v>
      </c>
      <c r="H287" s="86" t="s">
        <v>2155</v>
      </c>
      <c r="I287" s="86" t="s">
        <v>2156</v>
      </c>
      <c r="J287" s="88" t="s">
        <v>2157</v>
      </c>
      <c r="K287" s="73">
        <v>2</v>
      </c>
      <c r="L287" s="77">
        <v>44044</v>
      </c>
      <c r="M287" s="77">
        <v>44255</v>
      </c>
      <c r="N287" s="78">
        <f t="shared" si="121"/>
        <v>30.142857142857142</v>
      </c>
      <c r="O287" s="73" t="s">
        <v>527</v>
      </c>
      <c r="P287" s="76">
        <v>2</v>
      </c>
      <c r="Q287" s="85" t="s">
        <v>2377</v>
      </c>
      <c r="R287" s="79">
        <f t="shared" si="111"/>
        <v>100</v>
      </c>
      <c r="S287" s="89">
        <f t="shared" si="112"/>
        <v>30.142857142857142</v>
      </c>
      <c r="T287" s="89">
        <f t="shared" si="113"/>
        <v>0</v>
      </c>
      <c r="U287" s="89">
        <f t="shared" si="114"/>
        <v>0</v>
      </c>
      <c r="V287" s="73"/>
      <c r="W287" s="100" t="str">
        <f t="shared" si="117"/>
        <v>CUMPLIDA</v>
      </c>
      <c r="X287" s="100" t="str">
        <f t="shared" si="115"/>
        <v>CUMPLIDO</v>
      </c>
      <c r="Y287" s="96" t="s">
        <v>303</v>
      </c>
      <c r="Z287" s="103" t="str">
        <f t="shared" si="118"/>
        <v>H57R16</v>
      </c>
      <c r="AA287" s="103">
        <f t="shared" si="116"/>
        <v>1</v>
      </c>
      <c r="AB287" s="103" t="str">
        <f t="shared" si="119"/>
        <v>H57R16 - 1</v>
      </c>
      <c r="AC287" s="138">
        <f t="shared" si="122"/>
        <v>5</v>
      </c>
      <c r="AD287" s="138">
        <f t="shared" si="123"/>
        <v>5</v>
      </c>
      <c r="AE287" s="138" t="str">
        <f t="shared" si="124"/>
        <v>H57R16.</v>
      </c>
      <c r="AF287" s="138" t="str">
        <f t="shared" si="125"/>
        <v>H57R16</v>
      </c>
      <c r="AG287" s="65"/>
      <c r="AH287" s="65"/>
      <c r="AI287" s="65"/>
      <c r="AJ287" s="14"/>
      <c r="AK287" s="14"/>
      <c r="AL287" s="14"/>
      <c r="AM287" s="14"/>
      <c r="AN287" s="14"/>
      <c r="AO287" s="14"/>
      <c r="AP287" s="14"/>
    </row>
    <row r="288" spans="1:42" s="2" customFormat="1" ht="350.1" customHeight="1" x14ac:dyDescent="0.2">
      <c r="A288" s="73">
        <v>208</v>
      </c>
      <c r="B288" s="151">
        <v>287</v>
      </c>
      <c r="C288" s="73"/>
      <c r="D288" s="88" t="s">
        <v>1046</v>
      </c>
      <c r="E288" s="101">
        <v>1405004</v>
      </c>
      <c r="F288" s="85" t="s">
        <v>695</v>
      </c>
      <c r="G288" s="86" t="s">
        <v>696</v>
      </c>
      <c r="H288" s="86" t="s">
        <v>1918</v>
      </c>
      <c r="I288" s="86" t="s">
        <v>1902</v>
      </c>
      <c r="J288" s="88" t="s">
        <v>1850</v>
      </c>
      <c r="K288" s="73">
        <v>1</v>
      </c>
      <c r="L288" s="77">
        <v>43862</v>
      </c>
      <c r="M288" s="77">
        <v>43979</v>
      </c>
      <c r="N288" s="78">
        <f t="shared" si="121"/>
        <v>16.714285714285715</v>
      </c>
      <c r="O288" s="73" t="s">
        <v>1094</v>
      </c>
      <c r="P288" s="76">
        <v>0</v>
      </c>
      <c r="Q288" s="73" t="s">
        <v>1910</v>
      </c>
      <c r="R288" s="79">
        <f t="shared" si="111"/>
        <v>0</v>
      </c>
      <c r="S288" s="89">
        <f t="shared" si="112"/>
        <v>0</v>
      </c>
      <c r="T288" s="89">
        <f t="shared" si="113"/>
        <v>0</v>
      </c>
      <c r="U288" s="89">
        <f t="shared" si="114"/>
        <v>16.714285714285715</v>
      </c>
      <c r="V288" s="73"/>
      <c r="W288" s="100" t="str">
        <f t="shared" si="117"/>
        <v>VENCIDA</v>
      </c>
      <c r="X288" s="100" t="str">
        <f t="shared" si="115"/>
        <v>VENCIDO</v>
      </c>
      <c r="Y288" s="96" t="s">
        <v>303</v>
      </c>
      <c r="Z288" s="103" t="str">
        <f t="shared" si="118"/>
        <v>H58R16</v>
      </c>
      <c r="AA288" s="103">
        <f t="shared" si="116"/>
        <v>1</v>
      </c>
      <c r="AB288" s="103" t="str">
        <f t="shared" si="119"/>
        <v>H58R16 - 1</v>
      </c>
      <c r="AC288" s="138">
        <f t="shared" si="122"/>
        <v>1</v>
      </c>
      <c r="AD288" s="138">
        <f t="shared" si="123"/>
        <v>1</v>
      </c>
      <c r="AE288" s="138" t="str">
        <f t="shared" si="124"/>
        <v>H58R16.</v>
      </c>
      <c r="AF288" s="138" t="str">
        <f t="shared" si="125"/>
        <v>H58R16</v>
      </c>
      <c r="AG288" s="65"/>
      <c r="AH288" s="65"/>
      <c r="AI288" s="65" t="s">
        <v>229</v>
      </c>
      <c r="AJ288" s="14"/>
      <c r="AK288" s="14"/>
      <c r="AL288" s="14"/>
      <c r="AM288" s="14"/>
      <c r="AN288" s="14"/>
      <c r="AO288" s="14"/>
      <c r="AP288" s="14"/>
    </row>
    <row r="289" spans="1:42" s="2" customFormat="1" ht="350.1" customHeight="1" x14ac:dyDescent="0.2">
      <c r="A289" s="73">
        <v>209</v>
      </c>
      <c r="B289" s="151">
        <v>288</v>
      </c>
      <c r="C289" s="73"/>
      <c r="D289" s="88" t="s">
        <v>1046</v>
      </c>
      <c r="E289" s="101">
        <v>1103002</v>
      </c>
      <c r="F289" s="85" t="s">
        <v>348</v>
      </c>
      <c r="G289" s="86" t="s">
        <v>944</v>
      </c>
      <c r="H289" s="86" t="s">
        <v>367</v>
      </c>
      <c r="I289" s="86" t="s">
        <v>347</v>
      </c>
      <c r="J289" s="88" t="s">
        <v>191</v>
      </c>
      <c r="K289" s="73">
        <v>3</v>
      </c>
      <c r="L289" s="77">
        <v>43040</v>
      </c>
      <c r="M289" s="77">
        <v>43403</v>
      </c>
      <c r="N289" s="78">
        <f t="shared" si="121"/>
        <v>51.857142857142854</v>
      </c>
      <c r="O289" s="73" t="s">
        <v>22</v>
      </c>
      <c r="P289" s="76">
        <v>0.9</v>
      </c>
      <c r="Q289" s="73" t="s">
        <v>1910</v>
      </c>
      <c r="R289" s="79">
        <f t="shared" si="111"/>
        <v>30</v>
      </c>
      <c r="S289" s="89">
        <f t="shared" si="112"/>
        <v>15.557142857142855</v>
      </c>
      <c r="T289" s="89">
        <f t="shared" si="113"/>
        <v>15.557142857142855</v>
      </c>
      <c r="U289" s="89">
        <f t="shared" si="114"/>
        <v>51.857142857142854</v>
      </c>
      <c r="V289" s="73"/>
      <c r="W289" s="100" t="str">
        <f t="shared" si="117"/>
        <v>VENCIDA</v>
      </c>
      <c r="X289" s="100" t="str">
        <f t="shared" si="115"/>
        <v>VENCIDO</v>
      </c>
      <c r="Y289" s="96" t="s">
        <v>303</v>
      </c>
      <c r="Z289" s="103" t="str">
        <f t="shared" si="118"/>
        <v>H59R16</v>
      </c>
      <c r="AA289" s="103">
        <f t="shared" si="116"/>
        <v>1</v>
      </c>
      <c r="AB289" s="103" t="str">
        <f t="shared" si="119"/>
        <v>H59R16 - 1</v>
      </c>
      <c r="AC289" s="138">
        <f t="shared" si="122"/>
        <v>1</v>
      </c>
      <c r="AD289" s="138">
        <f t="shared" si="123"/>
        <v>1</v>
      </c>
      <c r="AE289" s="138" t="str">
        <f t="shared" si="124"/>
        <v>H59R16.</v>
      </c>
      <c r="AF289" s="138" t="str">
        <f t="shared" si="125"/>
        <v>H59R16</v>
      </c>
      <c r="AG289" s="65"/>
      <c r="AH289" s="65"/>
      <c r="AI289" s="65"/>
      <c r="AJ289" s="14"/>
      <c r="AK289" s="14"/>
      <c r="AL289" s="14"/>
      <c r="AM289" s="14"/>
      <c r="AN289" s="14"/>
      <c r="AO289" s="14"/>
      <c r="AP289" s="14"/>
    </row>
    <row r="290" spans="1:42" s="2" customFormat="1" ht="350.1" customHeight="1" x14ac:dyDescent="0.2">
      <c r="A290" s="73">
        <v>210</v>
      </c>
      <c r="B290" s="151">
        <v>289</v>
      </c>
      <c r="C290" s="73"/>
      <c r="D290" s="88" t="s">
        <v>1046</v>
      </c>
      <c r="E290" s="101">
        <v>1405004</v>
      </c>
      <c r="F290" s="85" t="s">
        <v>353</v>
      </c>
      <c r="G290" s="86" t="s">
        <v>268</v>
      </c>
      <c r="H290" s="86" t="s">
        <v>349</v>
      </c>
      <c r="I290" s="86" t="s">
        <v>350</v>
      </c>
      <c r="J290" s="88" t="s">
        <v>9</v>
      </c>
      <c r="K290" s="73">
        <v>1</v>
      </c>
      <c r="L290" s="77">
        <v>43040</v>
      </c>
      <c r="M290" s="77">
        <v>43159</v>
      </c>
      <c r="N290" s="78">
        <f t="shared" si="121"/>
        <v>17</v>
      </c>
      <c r="O290" s="73" t="s">
        <v>22</v>
      </c>
      <c r="P290" s="76">
        <v>1</v>
      </c>
      <c r="Q290" s="73" t="s">
        <v>1910</v>
      </c>
      <c r="R290" s="79">
        <f t="shared" si="111"/>
        <v>100</v>
      </c>
      <c r="S290" s="89">
        <f t="shared" si="112"/>
        <v>17</v>
      </c>
      <c r="T290" s="89">
        <f t="shared" si="113"/>
        <v>17</v>
      </c>
      <c r="U290" s="89">
        <f t="shared" si="114"/>
        <v>17</v>
      </c>
      <c r="V290" s="73"/>
      <c r="W290" s="100" t="str">
        <f t="shared" si="117"/>
        <v>CUMPLIDA</v>
      </c>
      <c r="X290" s="100" t="str">
        <f t="shared" si="115"/>
        <v>CUMPLIDO</v>
      </c>
      <c r="Y290" s="96" t="s">
        <v>303</v>
      </c>
      <c r="Z290" s="103" t="str">
        <f t="shared" si="118"/>
        <v>H61R16</v>
      </c>
      <c r="AA290" s="103">
        <f t="shared" si="116"/>
        <v>1</v>
      </c>
      <c r="AB290" s="103" t="str">
        <f t="shared" si="119"/>
        <v>H61R16 - 1</v>
      </c>
      <c r="AC290" s="138">
        <f t="shared" si="122"/>
        <v>5</v>
      </c>
      <c r="AD290" s="138">
        <f t="shared" si="123"/>
        <v>5</v>
      </c>
      <c r="AE290" s="138" t="str">
        <f t="shared" si="124"/>
        <v>H61R16.</v>
      </c>
      <c r="AF290" s="138" t="str">
        <f t="shared" si="125"/>
        <v>H61R16</v>
      </c>
      <c r="AG290" s="65"/>
      <c r="AH290" s="65"/>
      <c r="AI290" s="65"/>
      <c r="AJ290" s="14"/>
      <c r="AK290" s="14"/>
      <c r="AL290" s="14"/>
      <c r="AM290" s="14"/>
      <c r="AN290" s="14"/>
      <c r="AO290" s="14"/>
      <c r="AP290" s="14"/>
    </row>
    <row r="291" spans="1:42" s="2" customFormat="1" ht="350.1" customHeight="1" x14ac:dyDescent="0.2">
      <c r="A291" s="73">
        <v>211</v>
      </c>
      <c r="B291" s="151">
        <v>290</v>
      </c>
      <c r="C291" s="73"/>
      <c r="D291" s="88" t="s">
        <v>1047</v>
      </c>
      <c r="E291" s="101">
        <v>1103002</v>
      </c>
      <c r="F291" s="85" t="s">
        <v>269</v>
      </c>
      <c r="G291" s="86" t="s">
        <v>270</v>
      </c>
      <c r="H291" s="85" t="s">
        <v>351</v>
      </c>
      <c r="I291" s="85" t="s">
        <v>352</v>
      </c>
      <c r="J291" s="73" t="s">
        <v>354</v>
      </c>
      <c r="K291" s="73">
        <v>1</v>
      </c>
      <c r="L291" s="77">
        <v>43160</v>
      </c>
      <c r="M291" s="77">
        <v>43189</v>
      </c>
      <c r="N291" s="78">
        <f t="shared" si="121"/>
        <v>4.1428571428571432</v>
      </c>
      <c r="O291" s="73" t="s">
        <v>22</v>
      </c>
      <c r="P291" s="76">
        <v>1</v>
      </c>
      <c r="Q291" s="73" t="s">
        <v>1910</v>
      </c>
      <c r="R291" s="79">
        <f t="shared" si="111"/>
        <v>100</v>
      </c>
      <c r="S291" s="89">
        <f t="shared" si="112"/>
        <v>4.1428571428571432</v>
      </c>
      <c r="T291" s="89">
        <f t="shared" si="113"/>
        <v>4.1428571428571432</v>
      </c>
      <c r="U291" s="89">
        <f t="shared" si="114"/>
        <v>4.1428571428571432</v>
      </c>
      <c r="V291" s="73"/>
      <c r="W291" s="100" t="str">
        <f t="shared" si="117"/>
        <v>CUMPLIDA</v>
      </c>
      <c r="X291" s="100" t="str">
        <f t="shared" si="115"/>
        <v>CUMPLIDO</v>
      </c>
      <c r="Y291" s="96" t="s">
        <v>303</v>
      </c>
      <c r="Z291" s="103" t="str">
        <f t="shared" si="118"/>
        <v>H62R16</v>
      </c>
      <c r="AA291" s="103">
        <f t="shared" si="116"/>
        <v>1</v>
      </c>
      <c r="AB291" s="103" t="str">
        <f t="shared" si="119"/>
        <v>H62R16 - 1</v>
      </c>
      <c r="AC291" s="138">
        <f t="shared" si="122"/>
        <v>5</v>
      </c>
      <c r="AD291" s="138">
        <f t="shared" si="123"/>
        <v>5</v>
      </c>
      <c r="AE291" s="138" t="str">
        <f t="shared" si="124"/>
        <v>H62R16.</v>
      </c>
      <c r="AF291" s="138" t="str">
        <f t="shared" si="125"/>
        <v>H62R16</v>
      </c>
      <c r="AG291" s="65"/>
      <c r="AH291" s="65"/>
      <c r="AI291" s="65"/>
      <c r="AJ291" s="14"/>
      <c r="AK291" s="14"/>
      <c r="AL291" s="14"/>
      <c r="AM291" s="14"/>
      <c r="AN291" s="14"/>
      <c r="AO291" s="14"/>
      <c r="AP291" s="14"/>
    </row>
    <row r="292" spans="1:42" s="2" customFormat="1" ht="350.1" customHeight="1" x14ac:dyDescent="0.2">
      <c r="A292" s="73">
        <v>212</v>
      </c>
      <c r="B292" s="151">
        <v>291</v>
      </c>
      <c r="C292" s="73"/>
      <c r="D292" s="88" t="s">
        <v>1046</v>
      </c>
      <c r="E292" s="101">
        <v>1405004</v>
      </c>
      <c r="F292" s="85" t="s">
        <v>271</v>
      </c>
      <c r="G292" s="86" t="s">
        <v>272</v>
      </c>
      <c r="H292" s="86" t="s">
        <v>547</v>
      </c>
      <c r="I292" s="86" t="s">
        <v>548</v>
      </c>
      <c r="J292" s="88" t="s">
        <v>549</v>
      </c>
      <c r="K292" s="73">
        <v>2</v>
      </c>
      <c r="L292" s="77">
        <v>43040</v>
      </c>
      <c r="M292" s="77">
        <v>43250</v>
      </c>
      <c r="N292" s="78">
        <f t="shared" si="121"/>
        <v>30</v>
      </c>
      <c r="O292" s="73" t="s">
        <v>527</v>
      </c>
      <c r="P292" s="76">
        <v>0</v>
      </c>
      <c r="Q292" s="73" t="s">
        <v>1910</v>
      </c>
      <c r="R292" s="79">
        <f t="shared" si="111"/>
        <v>0</v>
      </c>
      <c r="S292" s="89">
        <f t="shared" si="112"/>
        <v>0</v>
      </c>
      <c r="T292" s="89">
        <f t="shared" si="113"/>
        <v>0</v>
      </c>
      <c r="U292" s="89">
        <f t="shared" si="114"/>
        <v>30</v>
      </c>
      <c r="V292" s="73"/>
      <c r="W292" s="100" t="str">
        <f t="shared" si="117"/>
        <v>VENCIDA</v>
      </c>
      <c r="X292" s="100" t="str">
        <f t="shared" si="115"/>
        <v>VENCIDO</v>
      </c>
      <c r="Y292" s="96" t="s">
        <v>303</v>
      </c>
      <c r="Z292" s="103" t="str">
        <f t="shared" si="118"/>
        <v>H63R16</v>
      </c>
      <c r="AA292" s="103">
        <f t="shared" si="116"/>
        <v>1</v>
      </c>
      <c r="AB292" s="103" t="str">
        <f t="shared" si="119"/>
        <v>H63R16 - 1</v>
      </c>
      <c r="AC292" s="138">
        <f t="shared" si="122"/>
        <v>1</v>
      </c>
      <c r="AD292" s="138">
        <f t="shared" si="123"/>
        <v>1</v>
      </c>
      <c r="AE292" s="138" t="str">
        <f t="shared" si="124"/>
        <v>H63R16.</v>
      </c>
      <c r="AF292" s="138" t="str">
        <f t="shared" si="125"/>
        <v>H63R16</v>
      </c>
      <c r="AG292" s="65"/>
      <c r="AH292" s="65"/>
      <c r="AI292" s="65"/>
      <c r="AJ292" s="14"/>
      <c r="AK292" s="14"/>
      <c r="AL292" s="14"/>
      <c r="AM292" s="14"/>
      <c r="AN292" s="14"/>
      <c r="AO292" s="14"/>
      <c r="AP292" s="14"/>
    </row>
    <row r="293" spans="1:42" s="2" customFormat="1" ht="350.1" customHeight="1" x14ac:dyDescent="0.2">
      <c r="A293" s="73">
        <v>213</v>
      </c>
      <c r="B293" s="151">
        <v>292</v>
      </c>
      <c r="C293" s="73"/>
      <c r="D293" s="88" t="s">
        <v>1259</v>
      </c>
      <c r="E293" s="101">
        <v>1401003</v>
      </c>
      <c r="F293" s="85" t="s">
        <v>273</v>
      </c>
      <c r="G293" s="86" t="s">
        <v>274</v>
      </c>
      <c r="H293" s="86" t="s">
        <v>697</v>
      </c>
      <c r="I293" s="86" t="s">
        <v>698</v>
      </c>
      <c r="J293" s="88" t="s">
        <v>699</v>
      </c>
      <c r="K293" s="73">
        <v>1</v>
      </c>
      <c r="L293" s="77">
        <v>43040</v>
      </c>
      <c r="M293" s="77">
        <v>43159</v>
      </c>
      <c r="N293" s="78">
        <f t="shared" ref="N293:N303" si="126">(+M293-L293)/7</f>
        <v>17</v>
      </c>
      <c r="O293" s="73" t="s">
        <v>687</v>
      </c>
      <c r="P293" s="76">
        <v>1</v>
      </c>
      <c r="Q293" s="73" t="s">
        <v>1910</v>
      </c>
      <c r="R293" s="79">
        <f t="shared" si="111"/>
        <v>100</v>
      </c>
      <c r="S293" s="89">
        <f t="shared" si="112"/>
        <v>17</v>
      </c>
      <c r="T293" s="89">
        <f t="shared" si="113"/>
        <v>17</v>
      </c>
      <c r="U293" s="89">
        <f t="shared" si="114"/>
        <v>17</v>
      </c>
      <c r="V293" s="73"/>
      <c r="W293" s="100" t="str">
        <f t="shared" si="117"/>
        <v>CUMPLIDA</v>
      </c>
      <c r="X293" s="100" t="str">
        <f t="shared" si="115"/>
        <v>CUMPLIDO</v>
      </c>
      <c r="Y293" s="96" t="s">
        <v>303</v>
      </c>
      <c r="Z293" s="103" t="str">
        <f t="shared" si="118"/>
        <v>H68R16</v>
      </c>
      <c r="AA293" s="103">
        <f t="shared" si="116"/>
        <v>1</v>
      </c>
      <c r="AB293" s="103" t="str">
        <f t="shared" si="119"/>
        <v>H68R16 - 1</v>
      </c>
      <c r="AC293" s="138">
        <f t="shared" si="122"/>
        <v>5</v>
      </c>
      <c r="AD293" s="138">
        <f t="shared" si="123"/>
        <v>5</v>
      </c>
      <c r="AE293" s="138" t="str">
        <f t="shared" si="124"/>
        <v>H68R16.</v>
      </c>
      <c r="AF293" s="138" t="str">
        <f t="shared" si="125"/>
        <v>H68R16</v>
      </c>
      <c r="AG293" s="65"/>
      <c r="AH293" s="65"/>
      <c r="AI293" s="65"/>
      <c r="AJ293" s="14"/>
      <c r="AK293" s="14"/>
      <c r="AL293" s="14"/>
      <c r="AM293" s="14"/>
      <c r="AN293" s="14"/>
      <c r="AO293" s="14"/>
      <c r="AP293" s="14"/>
    </row>
    <row r="294" spans="1:42" s="2" customFormat="1" ht="350.1" customHeight="1" x14ac:dyDescent="0.2">
      <c r="A294" s="73">
        <v>214</v>
      </c>
      <c r="B294" s="151">
        <v>293</v>
      </c>
      <c r="C294" s="73"/>
      <c r="D294" s="88" t="s">
        <v>1259</v>
      </c>
      <c r="E294" s="101">
        <v>1405004</v>
      </c>
      <c r="F294" s="85" t="s">
        <v>275</v>
      </c>
      <c r="G294" s="86" t="s">
        <v>276</v>
      </c>
      <c r="H294" s="86" t="s">
        <v>973</v>
      </c>
      <c r="I294" s="86" t="s">
        <v>700</v>
      </c>
      <c r="J294" s="88" t="s">
        <v>974</v>
      </c>
      <c r="K294" s="73">
        <v>1</v>
      </c>
      <c r="L294" s="77">
        <v>43040</v>
      </c>
      <c r="M294" s="77">
        <v>43099</v>
      </c>
      <c r="N294" s="78">
        <f t="shared" si="126"/>
        <v>8.4285714285714288</v>
      </c>
      <c r="O294" s="73" t="s">
        <v>687</v>
      </c>
      <c r="P294" s="76">
        <v>1</v>
      </c>
      <c r="Q294" s="73" t="s">
        <v>1910</v>
      </c>
      <c r="R294" s="79">
        <f t="shared" si="111"/>
        <v>100</v>
      </c>
      <c r="S294" s="89">
        <f t="shared" si="112"/>
        <v>8.4285714285714288</v>
      </c>
      <c r="T294" s="89">
        <f t="shared" si="113"/>
        <v>8.4285714285714288</v>
      </c>
      <c r="U294" s="89">
        <f t="shared" si="114"/>
        <v>8.4285714285714288</v>
      </c>
      <c r="V294" s="73"/>
      <c r="W294" s="100" t="str">
        <f t="shared" si="117"/>
        <v>CUMPLIDA</v>
      </c>
      <c r="X294" s="100" t="str">
        <f t="shared" si="115"/>
        <v>CUMPLIDO</v>
      </c>
      <c r="Y294" s="96" t="s">
        <v>303</v>
      </c>
      <c r="Z294" s="103" t="str">
        <f t="shared" si="118"/>
        <v>H70R16</v>
      </c>
      <c r="AA294" s="103">
        <f t="shared" si="116"/>
        <v>1</v>
      </c>
      <c r="AB294" s="103" t="str">
        <f t="shared" si="119"/>
        <v>H70R16 - 1</v>
      </c>
      <c r="AC294" s="138">
        <f t="shared" si="122"/>
        <v>5</v>
      </c>
      <c r="AD294" s="138">
        <f t="shared" si="123"/>
        <v>5</v>
      </c>
      <c r="AE294" s="138" t="str">
        <f t="shared" si="124"/>
        <v>H70R16.</v>
      </c>
      <c r="AF294" s="138" t="str">
        <f t="shared" si="125"/>
        <v>H70R16</v>
      </c>
      <c r="AG294" s="65"/>
      <c r="AH294" s="65"/>
      <c r="AI294" s="65"/>
      <c r="AJ294" s="14"/>
      <c r="AK294" s="14"/>
      <c r="AL294" s="14"/>
      <c r="AM294" s="14"/>
      <c r="AN294" s="14"/>
      <c r="AO294" s="14"/>
      <c r="AP294" s="14"/>
    </row>
    <row r="295" spans="1:42" s="2" customFormat="1" ht="350.1" customHeight="1" x14ac:dyDescent="0.2">
      <c r="A295" s="73">
        <v>215</v>
      </c>
      <c r="B295" s="151">
        <v>294</v>
      </c>
      <c r="C295" s="73"/>
      <c r="D295" s="88" t="s">
        <v>1046</v>
      </c>
      <c r="E295" s="101">
        <v>1101002</v>
      </c>
      <c r="F295" s="85" t="s">
        <v>411</v>
      </c>
      <c r="G295" s="86" t="s">
        <v>410</v>
      </c>
      <c r="H295" s="86" t="s">
        <v>935</v>
      </c>
      <c r="I295" s="86" t="s">
        <v>413</v>
      </c>
      <c r="J295" s="88" t="s">
        <v>975</v>
      </c>
      <c r="K295" s="73">
        <v>1</v>
      </c>
      <c r="L295" s="77">
        <v>43040</v>
      </c>
      <c r="M295" s="77">
        <v>43084</v>
      </c>
      <c r="N295" s="78">
        <f t="shared" si="126"/>
        <v>6.2857142857142856</v>
      </c>
      <c r="O295" s="73" t="s">
        <v>412</v>
      </c>
      <c r="P295" s="76">
        <v>1</v>
      </c>
      <c r="Q295" s="73" t="s">
        <v>1910</v>
      </c>
      <c r="R295" s="79">
        <f t="shared" si="111"/>
        <v>100</v>
      </c>
      <c r="S295" s="89">
        <f t="shared" si="112"/>
        <v>6.2857142857142856</v>
      </c>
      <c r="T295" s="89">
        <f t="shared" si="113"/>
        <v>6.2857142857142856</v>
      </c>
      <c r="U295" s="89">
        <f t="shared" si="114"/>
        <v>6.2857142857142856</v>
      </c>
      <c r="V295" s="73"/>
      <c r="W295" s="100" t="str">
        <f t="shared" si="117"/>
        <v>CUMPLIDA</v>
      </c>
      <c r="X295" s="100" t="str">
        <f t="shared" si="115"/>
        <v>CUMPLIDO</v>
      </c>
      <c r="Y295" s="96" t="s">
        <v>303</v>
      </c>
      <c r="Z295" s="103" t="str">
        <f t="shared" si="118"/>
        <v>H71R16</v>
      </c>
      <c r="AA295" s="103">
        <f t="shared" si="116"/>
        <v>1</v>
      </c>
      <c r="AB295" s="103" t="str">
        <f t="shared" si="119"/>
        <v>H71R16 - 1</v>
      </c>
      <c r="AC295" s="138">
        <f t="shared" si="122"/>
        <v>5</v>
      </c>
      <c r="AD295" s="138">
        <f t="shared" si="123"/>
        <v>5</v>
      </c>
      <c r="AE295" s="138" t="str">
        <f t="shared" si="124"/>
        <v>H71R16.</v>
      </c>
      <c r="AF295" s="138" t="str">
        <f t="shared" si="125"/>
        <v>H71R16</v>
      </c>
      <c r="AG295" s="65"/>
      <c r="AH295" s="65"/>
      <c r="AI295" s="65"/>
      <c r="AJ295" s="14"/>
      <c r="AK295" s="14"/>
      <c r="AL295" s="14"/>
      <c r="AM295" s="14"/>
      <c r="AN295" s="14"/>
      <c r="AO295" s="14"/>
      <c r="AP295" s="14"/>
    </row>
    <row r="296" spans="1:42" s="2" customFormat="1" ht="350.1" customHeight="1" x14ac:dyDescent="0.2">
      <c r="A296" s="73"/>
      <c r="B296" s="151">
        <v>295</v>
      </c>
      <c r="C296" s="73"/>
      <c r="D296" s="88"/>
      <c r="E296" s="101">
        <v>1101002</v>
      </c>
      <c r="F296" s="85" t="s">
        <v>409</v>
      </c>
      <c r="G296" s="86" t="s">
        <v>410</v>
      </c>
      <c r="H296" s="86" t="s">
        <v>936</v>
      </c>
      <c r="I296" s="86" t="s">
        <v>414</v>
      </c>
      <c r="J296" s="88" t="s">
        <v>415</v>
      </c>
      <c r="K296" s="73">
        <v>1</v>
      </c>
      <c r="L296" s="77">
        <v>43282</v>
      </c>
      <c r="M296" s="77">
        <v>43373</v>
      </c>
      <c r="N296" s="78">
        <f t="shared" si="126"/>
        <v>13</v>
      </c>
      <c r="O296" s="73" t="s">
        <v>412</v>
      </c>
      <c r="P296" s="76">
        <v>1</v>
      </c>
      <c r="Q296" s="73" t="s">
        <v>1910</v>
      </c>
      <c r="R296" s="79">
        <f t="shared" si="111"/>
        <v>100</v>
      </c>
      <c r="S296" s="89">
        <f t="shared" si="112"/>
        <v>13</v>
      </c>
      <c r="T296" s="89">
        <f t="shared" si="113"/>
        <v>13</v>
      </c>
      <c r="U296" s="89">
        <f t="shared" si="114"/>
        <v>13</v>
      </c>
      <c r="V296" s="73"/>
      <c r="W296" s="100" t="str">
        <f t="shared" si="117"/>
        <v>CUMPLIDA</v>
      </c>
      <c r="X296" s="100" t="str">
        <f t="shared" si="115"/>
        <v/>
      </c>
      <c r="Y296" s="96" t="s">
        <v>303</v>
      </c>
      <c r="Z296" s="103" t="str">
        <f t="shared" si="118"/>
        <v>H71R16</v>
      </c>
      <c r="AA296" s="103">
        <f t="shared" si="116"/>
        <v>2</v>
      </c>
      <c r="AB296" s="103" t="str">
        <f t="shared" si="119"/>
        <v>H71R16 - 2</v>
      </c>
      <c r="AC296" s="138">
        <f t="shared" si="122"/>
        <v>5</v>
      </c>
      <c r="AD296" s="138">
        <f t="shared" si="123"/>
        <v>5</v>
      </c>
      <c r="AE296" s="138" t="str">
        <f t="shared" si="124"/>
        <v>H71R16.</v>
      </c>
      <c r="AF296" s="138" t="str">
        <f t="shared" si="125"/>
        <v>H71R16</v>
      </c>
      <c r="AG296" s="65"/>
      <c r="AH296" s="65"/>
      <c r="AI296" s="65"/>
      <c r="AJ296" s="14"/>
      <c r="AK296" s="14"/>
      <c r="AL296" s="14"/>
      <c r="AM296" s="14"/>
      <c r="AN296" s="14"/>
      <c r="AO296" s="14"/>
      <c r="AP296" s="14"/>
    </row>
    <row r="297" spans="1:42" s="2" customFormat="1" ht="350.1" customHeight="1" x14ac:dyDescent="0.2">
      <c r="A297" s="73">
        <v>216</v>
      </c>
      <c r="B297" s="151">
        <v>296</v>
      </c>
      <c r="C297" s="73"/>
      <c r="D297" s="88" t="s">
        <v>1046</v>
      </c>
      <c r="E297" s="101">
        <v>1101002</v>
      </c>
      <c r="F297" s="85" t="s">
        <v>976</v>
      </c>
      <c r="G297" s="86" t="s">
        <v>277</v>
      </c>
      <c r="H297" s="86" t="s">
        <v>416</v>
      </c>
      <c r="I297" s="86" t="s">
        <v>417</v>
      </c>
      <c r="J297" s="88" t="s">
        <v>418</v>
      </c>
      <c r="K297" s="73">
        <v>1</v>
      </c>
      <c r="L297" s="77">
        <v>43132</v>
      </c>
      <c r="M297" s="77">
        <v>43189</v>
      </c>
      <c r="N297" s="78">
        <f t="shared" si="126"/>
        <v>8.1428571428571423</v>
      </c>
      <c r="O297" s="73" t="s">
        <v>412</v>
      </c>
      <c r="P297" s="76">
        <v>1</v>
      </c>
      <c r="Q297" s="73" t="s">
        <v>1910</v>
      </c>
      <c r="R297" s="79">
        <f t="shared" si="111"/>
        <v>100</v>
      </c>
      <c r="S297" s="89">
        <f t="shared" si="112"/>
        <v>8.1428571428571423</v>
      </c>
      <c r="T297" s="89">
        <f t="shared" si="113"/>
        <v>8.1428571428571423</v>
      </c>
      <c r="U297" s="89">
        <f t="shared" si="114"/>
        <v>8.1428571428571423</v>
      </c>
      <c r="V297" s="73"/>
      <c r="W297" s="100" t="str">
        <f t="shared" si="117"/>
        <v>CUMPLIDA</v>
      </c>
      <c r="X297" s="100" t="str">
        <f t="shared" si="115"/>
        <v>CUMPLIDO</v>
      </c>
      <c r="Y297" s="96" t="s">
        <v>303</v>
      </c>
      <c r="Z297" s="103" t="str">
        <f t="shared" si="118"/>
        <v>H72R16</v>
      </c>
      <c r="AA297" s="103">
        <f t="shared" si="116"/>
        <v>1</v>
      </c>
      <c r="AB297" s="103" t="str">
        <f t="shared" si="119"/>
        <v>H72R16 - 1</v>
      </c>
      <c r="AC297" s="138">
        <f t="shared" si="122"/>
        <v>5</v>
      </c>
      <c r="AD297" s="138">
        <f t="shared" si="123"/>
        <v>5</v>
      </c>
      <c r="AE297" s="138" t="str">
        <f t="shared" si="124"/>
        <v>H72R16.</v>
      </c>
      <c r="AF297" s="138" t="str">
        <f t="shared" si="125"/>
        <v>H72R16</v>
      </c>
      <c r="AG297" s="65"/>
      <c r="AH297" s="65"/>
      <c r="AI297" s="65"/>
      <c r="AJ297" s="14"/>
      <c r="AK297" s="14"/>
      <c r="AL297" s="14"/>
      <c r="AM297" s="14"/>
      <c r="AN297" s="14"/>
      <c r="AO297" s="14"/>
      <c r="AP297" s="14"/>
    </row>
    <row r="298" spans="1:42" s="2" customFormat="1" ht="350.1" customHeight="1" x14ac:dyDescent="0.2">
      <c r="A298" s="73">
        <v>217</v>
      </c>
      <c r="B298" s="151">
        <v>297</v>
      </c>
      <c r="C298" s="73"/>
      <c r="D298" s="88" t="s">
        <v>2123</v>
      </c>
      <c r="E298" s="101">
        <v>1401005</v>
      </c>
      <c r="F298" s="85" t="s">
        <v>1011</v>
      </c>
      <c r="G298" s="86" t="s">
        <v>278</v>
      </c>
      <c r="H298" s="85" t="s">
        <v>1010</v>
      </c>
      <c r="I298" s="85" t="s">
        <v>1012</v>
      </c>
      <c r="J298" s="73" t="s">
        <v>1013</v>
      </c>
      <c r="K298" s="73">
        <v>1</v>
      </c>
      <c r="L298" s="77">
        <v>43101</v>
      </c>
      <c r="M298" s="77">
        <v>43403</v>
      </c>
      <c r="N298" s="78">
        <f t="shared" si="126"/>
        <v>43.142857142857146</v>
      </c>
      <c r="O298" s="73" t="s">
        <v>528</v>
      </c>
      <c r="P298" s="76">
        <v>1</v>
      </c>
      <c r="Q298" s="73" t="s">
        <v>1910</v>
      </c>
      <c r="R298" s="79">
        <f t="shared" si="111"/>
        <v>100</v>
      </c>
      <c r="S298" s="89">
        <f t="shared" si="112"/>
        <v>43.142857142857146</v>
      </c>
      <c r="T298" s="89">
        <f t="shared" si="113"/>
        <v>43.142857142857146</v>
      </c>
      <c r="U298" s="89">
        <f t="shared" si="114"/>
        <v>43.142857142857146</v>
      </c>
      <c r="V298" s="73"/>
      <c r="W298" s="100" t="str">
        <f t="shared" si="117"/>
        <v>CUMPLIDA</v>
      </c>
      <c r="X298" s="100" t="str">
        <f t="shared" si="115"/>
        <v>CUMPLIDO</v>
      </c>
      <c r="Y298" s="96" t="s">
        <v>303</v>
      </c>
      <c r="Z298" s="103" t="str">
        <f t="shared" si="118"/>
        <v>H77R16</v>
      </c>
      <c r="AA298" s="103">
        <f>IF(A298&lt;&gt;"",1,#REF!+1)</f>
        <v>1</v>
      </c>
      <c r="AB298" s="103" t="str">
        <f t="shared" si="119"/>
        <v>H77R16 - 1</v>
      </c>
      <c r="AC298" s="138">
        <f t="shared" si="122"/>
        <v>5</v>
      </c>
      <c r="AD298" s="138">
        <f t="shared" si="123"/>
        <v>5</v>
      </c>
      <c r="AE298" s="138" t="str">
        <f t="shared" si="124"/>
        <v>H77R16.</v>
      </c>
      <c r="AF298" s="138" t="str">
        <f t="shared" si="125"/>
        <v>H77R16</v>
      </c>
      <c r="AG298" s="65"/>
      <c r="AH298" s="65"/>
      <c r="AI298" s="65"/>
      <c r="AJ298" s="14"/>
      <c r="AK298" s="14"/>
      <c r="AL298" s="14"/>
      <c r="AM298" s="14"/>
      <c r="AN298" s="14"/>
      <c r="AO298" s="14"/>
      <c r="AP298" s="14"/>
    </row>
    <row r="299" spans="1:42" s="2" customFormat="1" ht="350.1" customHeight="1" x14ac:dyDescent="0.2">
      <c r="A299" s="73">
        <v>218</v>
      </c>
      <c r="B299" s="151">
        <v>298</v>
      </c>
      <c r="C299" s="73"/>
      <c r="D299" s="88" t="s">
        <v>2123</v>
      </c>
      <c r="E299" s="101">
        <v>1405004</v>
      </c>
      <c r="F299" s="85" t="s">
        <v>1015</v>
      </c>
      <c r="G299" s="86" t="s">
        <v>279</v>
      </c>
      <c r="H299" s="86" t="s">
        <v>1014</v>
      </c>
      <c r="I299" s="86" t="s">
        <v>1016</v>
      </c>
      <c r="J299" s="73" t="s">
        <v>1017</v>
      </c>
      <c r="K299" s="73">
        <v>2</v>
      </c>
      <c r="L299" s="77">
        <v>43101</v>
      </c>
      <c r="M299" s="77">
        <v>43403</v>
      </c>
      <c r="N299" s="78">
        <f t="shared" si="126"/>
        <v>43.142857142857146</v>
      </c>
      <c r="O299" s="73" t="s">
        <v>528</v>
      </c>
      <c r="P299" s="76">
        <v>2</v>
      </c>
      <c r="Q299" s="73" t="s">
        <v>1910</v>
      </c>
      <c r="R299" s="79">
        <f t="shared" si="111"/>
        <v>100</v>
      </c>
      <c r="S299" s="89">
        <f t="shared" si="112"/>
        <v>43.142857142857146</v>
      </c>
      <c r="T299" s="89">
        <f t="shared" si="113"/>
        <v>43.142857142857146</v>
      </c>
      <c r="U299" s="89">
        <f t="shared" si="114"/>
        <v>43.142857142857146</v>
      </c>
      <c r="V299" s="73"/>
      <c r="W299" s="100" t="str">
        <f t="shared" si="117"/>
        <v>CUMPLIDA</v>
      </c>
      <c r="X299" s="100" t="str">
        <f t="shared" si="115"/>
        <v>CUMPLIDO</v>
      </c>
      <c r="Y299" s="96" t="s">
        <v>303</v>
      </c>
      <c r="Z299" s="103" t="str">
        <f t="shared" si="118"/>
        <v>H78R16</v>
      </c>
      <c r="AA299" s="103">
        <f t="shared" si="116"/>
        <v>1</v>
      </c>
      <c r="AB299" s="103" t="str">
        <f t="shared" si="119"/>
        <v>H78R16 - 1</v>
      </c>
      <c r="AC299" s="138">
        <f t="shared" si="122"/>
        <v>5</v>
      </c>
      <c r="AD299" s="138">
        <f t="shared" si="123"/>
        <v>5</v>
      </c>
      <c r="AE299" s="138" t="str">
        <f t="shared" si="124"/>
        <v>H78R16.</v>
      </c>
      <c r="AF299" s="138" t="str">
        <f t="shared" si="125"/>
        <v>H78R16</v>
      </c>
      <c r="AG299" s="65"/>
      <c r="AH299" s="65"/>
      <c r="AI299" s="65"/>
      <c r="AJ299" s="14"/>
      <c r="AK299" s="14"/>
      <c r="AL299" s="14"/>
      <c r="AM299" s="14"/>
      <c r="AN299" s="14"/>
      <c r="AO299" s="14"/>
      <c r="AP299" s="14"/>
    </row>
    <row r="300" spans="1:42" s="2" customFormat="1" ht="350.1" customHeight="1" x14ac:dyDescent="0.2">
      <c r="A300" s="73">
        <v>219</v>
      </c>
      <c r="B300" s="151">
        <v>299</v>
      </c>
      <c r="C300" s="73"/>
      <c r="D300" s="88" t="s">
        <v>1263</v>
      </c>
      <c r="E300" s="101">
        <v>1402006</v>
      </c>
      <c r="F300" s="85" t="s">
        <v>893</v>
      </c>
      <c r="G300" s="86" t="s">
        <v>894</v>
      </c>
      <c r="H300" s="86" t="s">
        <v>1018</v>
      </c>
      <c r="I300" s="86" t="s">
        <v>1019</v>
      </c>
      <c r="J300" s="88" t="s">
        <v>1020</v>
      </c>
      <c r="K300" s="73">
        <v>1</v>
      </c>
      <c r="L300" s="77">
        <v>43101</v>
      </c>
      <c r="M300" s="77">
        <v>43403</v>
      </c>
      <c r="N300" s="78">
        <f t="shared" si="126"/>
        <v>43.142857142857146</v>
      </c>
      <c r="O300" s="73" t="s">
        <v>528</v>
      </c>
      <c r="P300" s="76">
        <v>1</v>
      </c>
      <c r="Q300" s="73" t="s">
        <v>1910</v>
      </c>
      <c r="R300" s="79">
        <f t="shared" si="111"/>
        <v>100</v>
      </c>
      <c r="S300" s="89">
        <f t="shared" si="112"/>
        <v>43.142857142857146</v>
      </c>
      <c r="T300" s="89">
        <f t="shared" si="113"/>
        <v>43.142857142857146</v>
      </c>
      <c r="U300" s="89">
        <f t="shared" si="114"/>
        <v>43.142857142857146</v>
      </c>
      <c r="V300" s="73"/>
      <c r="W300" s="100" t="str">
        <f t="shared" si="117"/>
        <v>CUMPLIDA</v>
      </c>
      <c r="X300" s="100" t="str">
        <f t="shared" si="115"/>
        <v>CUMPLIDO</v>
      </c>
      <c r="Y300" s="96" t="s">
        <v>303</v>
      </c>
      <c r="Z300" s="103" t="str">
        <f t="shared" si="118"/>
        <v>H79R16</v>
      </c>
      <c r="AA300" s="103">
        <f t="shared" si="116"/>
        <v>1</v>
      </c>
      <c r="AB300" s="103" t="str">
        <f t="shared" si="119"/>
        <v>H79R16 - 1</v>
      </c>
      <c r="AC300" s="138">
        <f t="shared" si="122"/>
        <v>5</v>
      </c>
      <c r="AD300" s="138">
        <f t="shared" si="123"/>
        <v>5</v>
      </c>
      <c r="AE300" s="138" t="str">
        <f t="shared" si="124"/>
        <v>H79R16.</v>
      </c>
      <c r="AF300" s="138" t="str">
        <f t="shared" si="125"/>
        <v>H79R16</v>
      </c>
      <c r="AG300" s="65"/>
      <c r="AH300" s="65"/>
      <c r="AI300" s="65"/>
      <c r="AJ300" s="14"/>
      <c r="AK300" s="14"/>
      <c r="AL300" s="14"/>
      <c r="AM300" s="14"/>
      <c r="AN300" s="14"/>
      <c r="AO300" s="14"/>
      <c r="AP300" s="14"/>
    </row>
    <row r="301" spans="1:42" s="2" customFormat="1" ht="350.1" customHeight="1" x14ac:dyDescent="0.2">
      <c r="A301" s="73">
        <v>220</v>
      </c>
      <c r="B301" s="151">
        <v>300</v>
      </c>
      <c r="C301" s="73"/>
      <c r="D301" s="88" t="s">
        <v>1264</v>
      </c>
      <c r="E301" s="101">
        <v>1802001</v>
      </c>
      <c r="F301" s="85" t="s">
        <v>1506</v>
      </c>
      <c r="G301" s="86" t="s">
        <v>1470</v>
      </c>
      <c r="H301" s="86" t="s">
        <v>431</v>
      </c>
      <c r="I301" s="86" t="s">
        <v>427</v>
      </c>
      <c r="J301" s="88" t="s">
        <v>430</v>
      </c>
      <c r="K301" s="73">
        <v>3</v>
      </c>
      <c r="L301" s="77">
        <v>43040</v>
      </c>
      <c r="M301" s="77">
        <v>43099</v>
      </c>
      <c r="N301" s="78">
        <f t="shared" si="126"/>
        <v>8.4285714285714288</v>
      </c>
      <c r="O301" s="73" t="s">
        <v>426</v>
      </c>
      <c r="P301" s="76">
        <v>3</v>
      </c>
      <c r="Q301" s="73" t="s">
        <v>1910</v>
      </c>
      <c r="R301" s="79">
        <f t="shared" si="111"/>
        <v>100</v>
      </c>
      <c r="S301" s="89">
        <f t="shared" si="112"/>
        <v>8.4285714285714288</v>
      </c>
      <c r="T301" s="89">
        <f t="shared" si="113"/>
        <v>8.4285714285714288</v>
      </c>
      <c r="U301" s="89">
        <f t="shared" si="114"/>
        <v>8.4285714285714288</v>
      </c>
      <c r="V301" s="73"/>
      <c r="W301" s="100" t="str">
        <f t="shared" si="117"/>
        <v>CUMPLIDA</v>
      </c>
      <c r="X301" s="100" t="str">
        <f t="shared" si="115"/>
        <v>CUMPLIDO</v>
      </c>
      <c r="Y301" s="96" t="s">
        <v>303</v>
      </c>
      <c r="Z301" s="103" t="str">
        <f t="shared" si="118"/>
        <v>H80R16</v>
      </c>
      <c r="AA301" s="103">
        <f t="shared" si="116"/>
        <v>1</v>
      </c>
      <c r="AB301" s="103" t="str">
        <f t="shared" si="119"/>
        <v>H80R16 - 1</v>
      </c>
      <c r="AC301" s="138">
        <f t="shared" si="122"/>
        <v>5</v>
      </c>
      <c r="AD301" s="138">
        <f t="shared" si="123"/>
        <v>5</v>
      </c>
      <c r="AE301" s="138" t="str">
        <f t="shared" si="124"/>
        <v>H80R16.</v>
      </c>
      <c r="AF301" s="138" t="str">
        <f t="shared" si="125"/>
        <v>H80R16</v>
      </c>
      <c r="AG301" s="65"/>
      <c r="AH301" s="65"/>
      <c r="AI301" s="65"/>
      <c r="AJ301" s="14"/>
      <c r="AK301" s="14"/>
      <c r="AL301" s="14"/>
      <c r="AM301" s="14"/>
      <c r="AN301" s="14"/>
      <c r="AO301" s="14"/>
      <c r="AP301" s="14"/>
    </row>
    <row r="302" spans="1:42" s="2" customFormat="1" ht="350.1" customHeight="1" x14ac:dyDescent="0.2">
      <c r="A302" s="73">
        <v>221</v>
      </c>
      <c r="B302" s="151">
        <v>301</v>
      </c>
      <c r="C302" s="73"/>
      <c r="D302" s="88" t="s">
        <v>1046</v>
      </c>
      <c r="E302" s="101">
        <v>1404002</v>
      </c>
      <c r="F302" s="85" t="s">
        <v>1507</v>
      </c>
      <c r="G302" s="86" t="s">
        <v>280</v>
      </c>
      <c r="H302" s="86" t="s">
        <v>428</v>
      </c>
      <c r="I302" s="86" t="s">
        <v>429</v>
      </c>
      <c r="J302" s="88" t="s">
        <v>8</v>
      </c>
      <c r="K302" s="73">
        <v>1</v>
      </c>
      <c r="L302" s="77">
        <v>43040</v>
      </c>
      <c r="M302" s="77">
        <v>43099</v>
      </c>
      <c r="N302" s="78">
        <f t="shared" si="126"/>
        <v>8.4285714285714288</v>
      </c>
      <c r="O302" s="73" t="s">
        <v>426</v>
      </c>
      <c r="P302" s="76">
        <v>1</v>
      </c>
      <c r="Q302" s="73" t="s">
        <v>1910</v>
      </c>
      <c r="R302" s="79">
        <f t="shared" si="111"/>
        <v>100</v>
      </c>
      <c r="S302" s="89">
        <f t="shared" si="112"/>
        <v>8.4285714285714288</v>
      </c>
      <c r="T302" s="89">
        <f t="shared" si="113"/>
        <v>8.4285714285714288</v>
      </c>
      <c r="U302" s="89">
        <f t="shared" si="114"/>
        <v>8.4285714285714288</v>
      </c>
      <c r="V302" s="73"/>
      <c r="W302" s="100" t="str">
        <f t="shared" si="117"/>
        <v>CUMPLIDA</v>
      </c>
      <c r="X302" s="100" t="str">
        <f t="shared" si="115"/>
        <v>CUMPLIDO</v>
      </c>
      <c r="Y302" s="96" t="s">
        <v>303</v>
      </c>
      <c r="Z302" s="103" t="str">
        <f t="shared" si="118"/>
        <v>H81R16</v>
      </c>
      <c r="AA302" s="103">
        <f t="shared" si="116"/>
        <v>1</v>
      </c>
      <c r="AB302" s="103" t="str">
        <f t="shared" si="119"/>
        <v>H81R16 - 1</v>
      </c>
      <c r="AC302" s="138">
        <f t="shared" si="122"/>
        <v>5</v>
      </c>
      <c r="AD302" s="138">
        <f t="shared" si="123"/>
        <v>5</v>
      </c>
      <c r="AE302" s="138" t="str">
        <f t="shared" si="124"/>
        <v>H81R16.</v>
      </c>
      <c r="AF302" s="138" t="str">
        <f t="shared" si="125"/>
        <v>H81R16</v>
      </c>
      <c r="AG302" s="65"/>
      <c r="AH302" s="65"/>
      <c r="AI302" s="65"/>
      <c r="AJ302" s="14"/>
      <c r="AK302" s="14"/>
      <c r="AL302" s="14"/>
      <c r="AM302" s="14"/>
      <c r="AN302" s="14"/>
      <c r="AO302" s="14"/>
      <c r="AP302" s="14"/>
    </row>
    <row r="303" spans="1:42" s="2" customFormat="1" ht="350.1" customHeight="1" x14ac:dyDescent="0.2">
      <c r="A303" s="73">
        <v>222</v>
      </c>
      <c r="B303" s="151">
        <v>302</v>
      </c>
      <c r="C303" s="73"/>
      <c r="D303" s="88" t="s">
        <v>1264</v>
      </c>
      <c r="E303" s="101">
        <v>1404002</v>
      </c>
      <c r="F303" s="85" t="s">
        <v>1050</v>
      </c>
      <c r="G303" s="86" t="s">
        <v>281</v>
      </c>
      <c r="H303" s="86" t="s">
        <v>1018</v>
      </c>
      <c r="I303" s="86" t="s">
        <v>1019</v>
      </c>
      <c r="J303" s="88" t="s">
        <v>1020</v>
      </c>
      <c r="K303" s="73">
        <v>1</v>
      </c>
      <c r="L303" s="77">
        <v>43101</v>
      </c>
      <c r="M303" s="77">
        <v>43403</v>
      </c>
      <c r="N303" s="78">
        <f t="shared" si="126"/>
        <v>43.142857142857146</v>
      </c>
      <c r="O303" s="73" t="s">
        <v>528</v>
      </c>
      <c r="P303" s="76">
        <v>1</v>
      </c>
      <c r="Q303" s="73" t="s">
        <v>1910</v>
      </c>
      <c r="R303" s="79">
        <f t="shared" si="111"/>
        <v>100</v>
      </c>
      <c r="S303" s="89">
        <f t="shared" si="112"/>
        <v>43.142857142857146</v>
      </c>
      <c r="T303" s="89">
        <f t="shared" si="113"/>
        <v>43.142857142857146</v>
      </c>
      <c r="U303" s="89">
        <f t="shared" si="114"/>
        <v>43.142857142857146</v>
      </c>
      <c r="V303" s="73"/>
      <c r="W303" s="100" t="str">
        <f t="shared" si="117"/>
        <v>CUMPLIDA</v>
      </c>
      <c r="X303" s="100" t="str">
        <f t="shared" si="115"/>
        <v>CUMPLIDO</v>
      </c>
      <c r="Y303" s="96" t="s">
        <v>303</v>
      </c>
      <c r="Z303" s="103" t="str">
        <f t="shared" si="118"/>
        <v>H82R16</v>
      </c>
      <c r="AA303" s="103">
        <f t="shared" si="116"/>
        <v>1</v>
      </c>
      <c r="AB303" s="103" t="str">
        <f t="shared" si="119"/>
        <v>H82R16 - 1</v>
      </c>
      <c r="AC303" s="138">
        <f t="shared" si="122"/>
        <v>5</v>
      </c>
      <c r="AD303" s="138">
        <f t="shared" si="123"/>
        <v>5</v>
      </c>
      <c r="AE303" s="138" t="str">
        <f t="shared" si="124"/>
        <v>H82R16</v>
      </c>
      <c r="AF303" s="138" t="str">
        <f t="shared" si="125"/>
        <v>H82R16</v>
      </c>
      <c r="AG303" s="65"/>
      <c r="AH303" s="65"/>
      <c r="AI303" s="65"/>
      <c r="AJ303" s="14"/>
      <c r="AK303" s="14"/>
      <c r="AL303" s="14"/>
      <c r="AM303" s="14"/>
      <c r="AN303" s="14"/>
      <c r="AO303" s="14"/>
      <c r="AP303" s="14"/>
    </row>
    <row r="304" spans="1:42" s="2" customFormat="1" ht="350.1" customHeight="1" x14ac:dyDescent="0.2">
      <c r="A304" s="73">
        <v>223</v>
      </c>
      <c r="B304" s="151">
        <v>303</v>
      </c>
      <c r="C304" s="73"/>
      <c r="D304" s="88"/>
      <c r="E304" s="101">
        <v>1401001</v>
      </c>
      <c r="F304" s="85" t="s">
        <v>1548</v>
      </c>
      <c r="G304" s="86" t="s">
        <v>895</v>
      </c>
      <c r="H304" s="85" t="s">
        <v>1023</v>
      </c>
      <c r="I304" s="86" t="s">
        <v>1022</v>
      </c>
      <c r="J304" s="88" t="s">
        <v>1025</v>
      </c>
      <c r="K304" s="73">
        <v>1</v>
      </c>
      <c r="L304" s="77">
        <v>43101</v>
      </c>
      <c r="M304" s="77">
        <v>43403</v>
      </c>
      <c r="N304" s="78">
        <f t="shared" ref="N304:N344" si="127">(+M304-L304)/7</f>
        <v>43.142857142857146</v>
      </c>
      <c r="O304" s="73" t="s">
        <v>528</v>
      </c>
      <c r="P304" s="76">
        <v>1</v>
      </c>
      <c r="Q304" s="73" t="s">
        <v>1910</v>
      </c>
      <c r="R304" s="79">
        <f t="shared" si="111"/>
        <v>100</v>
      </c>
      <c r="S304" s="89">
        <f t="shared" si="112"/>
        <v>43.142857142857146</v>
      </c>
      <c r="T304" s="89">
        <f t="shared" si="113"/>
        <v>43.142857142857146</v>
      </c>
      <c r="U304" s="89">
        <f t="shared" si="114"/>
        <v>43.142857142857146</v>
      </c>
      <c r="V304" s="73"/>
      <c r="W304" s="100" t="str">
        <f t="shared" si="117"/>
        <v>CUMPLIDA</v>
      </c>
      <c r="X304" s="100" t="str">
        <f t="shared" si="115"/>
        <v>CUMPLIDO</v>
      </c>
      <c r="Y304" s="96" t="s">
        <v>303</v>
      </c>
      <c r="Z304" s="103" t="str">
        <f t="shared" si="118"/>
        <v>H84R16</v>
      </c>
      <c r="AA304" s="103">
        <f t="shared" si="116"/>
        <v>1</v>
      </c>
      <c r="AB304" s="103" t="str">
        <f t="shared" si="119"/>
        <v>H84R16 - 1</v>
      </c>
      <c r="AC304" s="138">
        <f t="shared" si="122"/>
        <v>5</v>
      </c>
      <c r="AD304" s="138">
        <f t="shared" si="123"/>
        <v>5</v>
      </c>
      <c r="AE304" s="138" t="str">
        <f t="shared" si="124"/>
        <v>H84R16.</v>
      </c>
      <c r="AF304" s="138" t="str">
        <f t="shared" si="125"/>
        <v>H84R16</v>
      </c>
      <c r="AG304" s="65"/>
      <c r="AH304" s="65"/>
      <c r="AI304" s="65"/>
      <c r="AJ304" s="14"/>
      <c r="AK304" s="14"/>
      <c r="AL304" s="14"/>
      <c r="AM304" s="14"/>
      <c r="AN304" s="14"/>
      <c r="AO304" s="14"/>
      <c r="AP304" s="14"/>
    </row>
    <row r="305" spans="1:42" s="2" customFormat="1" ht="350.1" customHeight="1" x14ac:dyDescent="0.2">
      <c r="A305" s="73">
        <v>224</v>
      </c>
      <c r="B305" s="151">
        <v>304</v>
      </c>
      <c r="C305" s="73"/>
      <c r="D305" s="88" t="s">
        <v>1047</v>
      </c>
      <c r="E305" s="101">
        <v>1401001</v>
      </c>
      <c r="F305" s="85" t="s">
        <v>1021</v>
      </c>
      <c r="G305" s="86" t="s">
        <v>282</v>
      </c>
      <c r="H305" s="86" t="s">
        <v>1024</v>
      </c>
      <c r="I305" s="86" t="s">
        <v>1022</v>
      </c>
      <c r="J305" s="88" t="s">
        <v>1025</v>
      </c>
      <c r="K305" s="73">
        <v>1</v>
      </c>
      <c r="L305" s="77">
        <v>43101</v>
      </c>
      <c r="M305" s="77">
        <v>43403</v>
      </c>
      <c r="N305" s="78">
        <f t="shared" si="127"/>
        <v>43.142857142857146</v>
      </c>
      <c r="O305" s="73" t="s">
        <v>528</v>
      </c>
      <c r="P305" s="76">
        <v>1</v>
      </c>
      <c r="Q305" s="73" t="s">
        <v>1910</v>
      </c>
      <c r="R305" s="79">
        <f t="shared" si="111"/>
        <v>100</v>
      </c>
      <c r="S305" s="89">
        <f t="shared" si="112"/>
        <v>43.142857142857146</v>
      </c>
      <c r="T305" s="89">
        <f t="shared" si="113"/>
        <v>43.142857142857146</v>
      </c>
      <c r="U305" s="89">
        <f t="shared" si="114"/>
        <v>43.142857142857146</v>
      </c>
      <c r="V305" s="73"/>
      <c r="W305" s="100" t="str">
        <f t="shared" si="117"/>
        <v>CUMPLIDA</v>
      </c>
      <c r="X305" s="100" t="str">
        <f t="shared" si="115"/>
        <v>CUMPLIDO</v>
      </c>
      <c r="Y305" s="96" t="s">
        <v>303</v>
      </c>
      <c r="Z305" s="103" t="str">
        <f t="shared" si="118"/>
        <v>H85R16</v>
      </c>
      <c r="AA305" s="103">
        <f t="shared" si="116"/>
        <v>1</v>
      </c>
      <c r="AB305" s="103" t="str">
        <f t="shared" si="119"/>
        <v>H85R16 - 1</v>
      </c>
      <c r="AC305" s="138">
        <f t="shared" si="122"/>
        <v>5</v>
      </c>
      <c r="AD305" s="138">
        <f t="shared" si="123"/>
        <v>5</v>
      </c>
      <c r="AE305" s="138" t="str">
        <f t="shared" si="124"/>
        <v>H85R16.</v>
      </c>
      <c r="AF305" s="138" t="str">
        <f t="shared" si="125"/>
        <v>H85R16</v>
      </c>
      <c r="AG305" s="65"/>
      <c r="AH305" s="65"/>
      <c r="AI305" s="65"/>
      <c r="AJ305" s="14"/>
      <c r="AK305" s="14"/>
      <c r="AL305" s="14"/>
      <c r="AM305" s="14"/>
      <c r="AN305" s="14"/>
      <c r="AO305" s="14"/>
      <c r="AP305" s="14"/>
    </row>
    <row r="306" spans="1:42" s="2" customFormat="1" ht="350.1" customHeight="1" x14ac:dyDescent="0.2">
      <c r="A306" s="73">
        <v>225</v>
      </c>
      <c r="B306" s="151">
        <v>305</v>
      </c>
      <c r="C306" s="73"/>
      <c r="D306" s="88" t="s">
        <v>1046</v>
      </c>
      <c r="E306" s="101">
        <v>1301001</v>
      </c>
      <c r="F306" s="85" t="s">
        <v>1228</v>
      </c>
      <c r="G306" s="86" t="s">
        <v>283</v>
      </c>
      <c r="H306" s="86" t="s">
        <v>385</v>
      </c>
      <c r="I306" s="86" t="s">
        <v>386</v>
      </c>
      <c r="J306" s="88" t="s">
        <v>387</v>
      </c>
      <c r="K306" s="73">
        <v>16</v>
      </c>
      <c r="L306" s="77">
        <v>43040</v>
      </c>
      <c r="M306" s="77">
        <v>43403</v>
      </c>
      <c r="N306" s="78">
        <f t="shared" si="127"/>
        <v>51.857142857142854</v>
      </c>
      <c r="O306" s="73" t="s">
        <v>384</v>
      </c>
      <c r="P306" s="73">
        <v>1</v>
      </c>
      <c r="Q306" s="73" t="s">
        <v>1910</v>
      </c>
      <c r="R306" s="79">
        <f t="shared" si="111"/>
        <v>6.25</v>
      </c>
      <c r="S306" s="89">
        <f t="shared" si="112"/>
        <v>3.2410714285714284</v>
      </c>
      <c r="T306" s="89">
        <f t="shared" si="113"/>
        <v>3.2410714285714284</v>
      </c>
      <c r="U306" s="89">
        <f t="shared" si="114"/>
        <v>51.857142857142854</v>
      </c>
      <c r="V306" s="73"/>
      <c r="W306" s="100" t="str">
        <f t="shared" si="117"/>
        <v>VENCIDA</v>
      </c>
      <c r="X306" s="100" t="str">
        <f t="shared" si="115"/>
        <v>VENCIDO</v>
      </c>
      <c r="Y306" s="96" t="s">
        <v>303</v>
      </c>
      <c r="Z306" s="103" t="str">
        <f t="shared" si="118"/>
        <v>H86R16</v>
      </c>
      <c r="AA306" s="103">
        <f t="shared" si="116"/>
        <v>1</v>
      </c>
      <c r="AB306" s="103" t="str">
        <f t="shared" si="119"/>
        <v>H86R16 - 1</v>
      </c>
      <c r="AC306" s="138">
        <f t="shared" si="122"/>
        <v>1</v>
      </c>
      <c r="AD306" s="138">
        <f t="shared" si="123"/>
        <v>1</v>
      </c>
      <c r="AE306" s="138" t="str">
        <f t="shared" si="124"/>
        <v>H86R16.</v>
      </c>
      <c r="AF306" s="138" t="str">
        <f t="shared" si="125"/>
        <v>H86R16</v>
      </c>
      <c r="AG306" s="65"/>
      <c r="AH306" s="65"/>
      <c r="AI306" s="65"/>
      <c r="AJ306" s="14"/>
      <c r="AK306" s="14"/>
      <c r="AL306" s="14"/>
      <c r="AM306" s="14"/>
      <c r="AN306" s="14"/>
      <c r="AO306" s="14"/>
      <c r="AP306" s="14"/>
    </row>
    <row r="307" spans="1:42" s="2" customFormat="1" ht="350.1" customHeight="1" x14ac:dyDescent="0.2">
      <c r="A307" s="73">
        <v>226</v>
      </c>
      <c r="B307" s="151">
        <v>306</v>
      </c>
      <c r="C307" s="73"/>
      <c r="D307" s="88" t="s">
        <v>1046</v>
      </c>
      <c r="E307" s="101">
        <v>1301001</v>
      </c>
      <c r="F307" s="85" t="s">
        <v>2305</v>
      </c>
      <c r="G307" s="86" t="s">
        <v>900</v>
      </c>
      <c r="H307" s="159" t="s">
        <v>1471</v>
      </c>
      <c r="I307" s="86" t="s">
        <v>388</v>
      </c>
      <c r="J307" s="88" t="s">
        <v>387</v>
      </c>
      <c r="K307" s="73">
        <v>16</v>
      </c>
      <c r="L307" s="77">
        <v>43040</v>
      </c>
      <c r="M307" s="77">
        <v>43403</v>
      </c>
      <c r="N307" s="78">
        <f t="shared" si="127"/>
        <v>51.857142857142854</v>
      </c>
      <c r="O307" s="73" t="s">
        <v>384</v>
      </c>
      <c r="P307" s="73">
        <v>1</v>
      </c>
      <c r="Q307" s="73" t="s">
        <v>1910</v>
      </c>
      <c r="R307" s="79">
        <f t="shared" si="111"/>
        <v>6.25</v>
      </c>
      <c r="S307" s="89">
        <f t="shared" si="112"/>
        <v>3.2410714285714284</v>
      </c>
      <c r="T307" s="89">
        <f t="shared" si="113"/>
        <v>3.2410714285714284</v>
      </c>
      <c r="U307" s="89">
        <f t="shared" si="114"/>
        <v>51.857142857142854</v>
      </c>
      <c r="V307" s="73"/>
      <c r="W307" s="100" t="str">
        <f t="shared" si="117"/>
        <v>VENCIDA</v>
      </c>
      <c r="X307" s="100" t="str">
        <f t="shared" si="115"/>
        <v>VENCIDO</v>
      </c>
      <c r="Y307" s="96" t="s">
        <v>303</v>
      </c>
      <c r="Z307" s="103" t="str">
        <f t="shared" si="118"/>
        <v>H87R16</v>
      </c>
      <c r="AA307" s="103">
        <f t="shared" si="116"/>
        <v>1</v>
      </c>
      <c r="AB307" s="103" t="str">
        <f t="shared" si="119"/>
        <v>H87R16 - 1</v>
      </c>
      <c r="AC307" s="138">
        <f t="shared" si="122"/>
        <v>1</v>
      </c>
      <c r="AD307" s="138">
        <f t="shared" si="123"/>
        <v>1</v>
      </c>
      <c r="AE307" s="138" t="str">
        <f t="shared" si="124"/>
        <v>H87R16.</v>
      </c>
      <c r="AF307" s="138" t="str">
        <f t="shared" si="125"/>
        <v>H87R16</v>
      </c>
      <c r="AG307" s="65"/>
      <c r="AH307" s="65"/>
      <c r="AI307" s="65"/>
      <c r="AJ307" s="14"/>
      <c r="AK307" s="14"/>
      <c r="AL307" s="14"/>
      <c r="AM307" s="14"/>
      <c r="AN307" s="14"/>
      <c r="AO307" s="14"/>
      <c r="AP307" s="14"/>
    </row>
    <row r="308" spans="1:42" s="2" customFormat="1" ht="350.1" customHeight="1" x14ac:dyDescent="0.2">
      <c r="A308" s="73">
        <v>227</v>
      </c>
      <c r="B308" s="151">
        <v>307</v>
      </c>
      <c r="C308" s="73"/>
      <c r="D308" s="88" t="s">
        <v>1047</v>
      </c>
      <c r="E308" s="101">
        <v>1301001</v>
      </c>
      <c r="F308" s="85" t="s">
        <v>1230</v>
      </c>
      <c r="G308" s="86" t="s">
        <v>284</v>
      </c>
      <c r="H308" s="159" t="s">
        <v>389</v>
      </c>
      <c r="I308" s="86" t="s">
        <v>390</v>
      </c>
      <c r="J308" s="88" t="s">
        <v>21</v>
      </c>
      <c r="K308" s="73">
        <v>4</v>
      </c>
      <c r="L308" s="77">
        <v>43040</v>
      </c>
      <c r="M308" s="77">
        <v>43403</v>
      </c>
      <c r="N308" s="78">
        <f t="shared" si="127"/>
        <v>51.857142857142854</v>
      </c>
      <c r="O308" s="73" t="s">
        <v>384</v>
      </c>
      <c r="P308" s="76">
        <v>1</v>
      </c>
      <c r="Q308" s="73" t="s">
        <v>1910</v>
      </c>
      <c r="R308" s="79">
        <f t="shared" si="111"/>
        <v>25</v>
      </c>
      <c r="S308" s="89">
        <f t="shared" si="112"/>
        <v>12.964285714285714</v>
      </c>
      <c r="T308" s="89">
        <f t="shared" si="113"/>
        <v>12.964285714285714</v>
      </c>
      <c r="U308" s="89">
        <f t="shared" si="114"/>
        <v>51.857142857142854</v>
      </c>
      <c r="V308" s="73"/>
      <c r="W308" s="100" t="str">
        <f t="shared" si="117"/>
        <v>VENCIDA</v>
      </c>
      <c r="X308" s="100" t="str">
        <f t="shared" si="115"/>
        <v>VENCIDO</v>
      </c>
      <c r="Y308" s="96" t="s">
        <v>303</v>
      </c>
      <c r="Z308" s="103" t="str">
        <f t="shared" si="118"/>
        <v>H88R16</v>
      </c>
      <c r="AA308" s="103">
        <f t="shared" si="116"/>
        <v>1</v>
      </c>
      <c r="AB308" s="103" t="str">
        <f t="shared" si="119"/>
        <v>H88R16 - 1</v>
      </c>
      <c r="AC308" s="138">
        <f t="shared" si="122"/>
        <v>1</v>
      </c>
      <c r="AD308" s="138">
        <f t="shared" si="123"/>
        <v>1</v>
      </c>
      <c r="AE308" s="138" t="str">
        <f t="shared" si="124"/>
        <v>H88R16</v>
      </c>
      <c r="AF308" s="138" t="str">
        <f t="shared" si="125"/>
        <v>H88R16</v>
      </c>
      <c r="AG308" s="65"/>
      <c r="AH308" s="65"/>
      <c r="AI308" s="65"/>
      <c r="AJ308" s="14"/>
      <c r="AK308" s="14"/>
      <c r="AL308" s="14"/>
      <c r="AM308" s="14"/>
      <c r="AN308" s="14"/>
      <c r="AO308" s="14"/>
      <c r="AP308" s="14"/>
    </row>
    <row r="309" spans="1:42" s="2" customFormat="1" ht="350.1" customHeight="1" x14ac:dyDescent="0.2">
      <c r="A309" s="73">
        <v>228</v>
      </c>
      <c r="B309" s="151">
        <v>308</v>
      </c>
      <c r="C309" s="73"/>
      <c r="D309" s="88" t="s">
        <v>1046</v>
      </c>
      <c r="E309" s="101">
        <v>1301001</v>
      </c>
      <c r="F309" s="85" t="s">
        <v>1229</v>
      </c>
      <c r="G309" s="86" t="s">
        <v>285</v>
      </c>
      <c r="H309" s="86" t="s">
        <v>391</v>
      </c>
      <c r="I309" s="86" t="s">
        <v>392</v>
      </c>
      <c r="J309" s="88" t="s">
        <v>53</v>
      </c>
      <c r="K309" s="73">
        <v>4</v>
      </c>
      <c r="L309" s="77">
        <v>43040</v>
      </c>
      <c r="M309" s="77">
        <v>43403</v>
      </c>
      <c r="N309" s="78">
        <f t="shared" si="127"/>
        <v>51.857142857142854</v>
      </c>
      <c r="O309" s="73" t="s">
        <v>384</v>
      </c>
      <c r="P309" s="76">
        <v>0</v>
      </c>
      <c r="Q309" s="73" t="s">
        <v>1910</v>
      </c>
      <c r="R309" s="79">
        <f t="shared" si="111"/>
        <v>0</v>
      </c>
      <c r="S309" s="89">
        <f t="shared" si="112"/>
        <v>0</v>
      </c>
      <c r="T309" s="89">
        <f t="shared" si="113"/>
        <v>0</v>
      </c>
      <c r="U309" s="89">
        <f t="shared" si="114"/>
        <v>51.857142857142854</v>
      </c>
      <c r="V309" s="73"/>
      <c r="W309" s="100" t="str">
        <f t="shared" si="117"/>
        <v>VENCIDA</v>
      </c>
      <c r="X309" s="100" t="str">
        <f t="shared" si="115"/>
        <v>VENCIDO</v>
      </c>
      <c r="Y309" s="96" t="s">
        <v>303</v>
      </c>
      <c r="Z309" s="103" t="str">
        <f t="shared" si="118"/>
        <v>H89R16</v>
      </c>
      <c r="AA309" s="103">
        <f t="shared" si="116"/>
        <v>1</v>
      </c>
      <c r="AB309" s="103" t="str">
        <f t="shared" si="119"/>
        <v>H89R16 - 1</v>
      </c>
      <c r="AC309" s="138">
        <f t="shared" si="122"/>
        <v>1</v>
      </c>
      <c r="AD309" s="138">
        <f t="shared" si="123"/>
        <v>1</v>
      </c>
      <c r="AE309" s="138" t="str">
        <f t="shared" si="124"/>
        <v>H89R16.</v>
      </c>
      <c r="AF309" s="138" t="str">
        <f t="shared" si="125"/>
        <v>H89R16</v>
      </c>
      <c r="AG309" s="65"/>
      <c r="AH309" s="65"/>
      <c r="AI309" s="65"/>
      <c r="AJ309" s="14"/>
      <c r="AK309" s="14"/>
      <c r="AL309" s="14"/>
      <c r="AM309" s="14"/>
      <c r="AN309" s="14"/>
      <c r="AO309" s="14"/>
      <c r="AP309" s="14"/>
    </row>
    <row r="310" spans="1:42" s="2" customFormat="1" ht="350.1" customHeight="1" x14ac:dyDescent="0.2">
      <c r="A310" s="73">
        <v>229</v>
      </c>
      <c r="B310" s="151">
        <v>309</v>
      </c>
      <c r="C310" s="73"/>
      <c r="D310" s="88" t="s">
        <v>1046</v>
      </c>
      <c r="E310" s="101">
        <v>1301001</v>
      </c>
      <c r="F310" s="85" t="s">
        <v>1253</v>
      </c>
      <c r="G310" s="86" t="s">
        <v>286</v>
      </c>
      <c r="H310" s="86" t="s">
        <v>393</v>
      </c>
      <c r="I310" s="86" t="s">
        <v>394</v>
      </c>
      <c r="J310" s="88" t="s">
        <v>395</v>
      </c>
      <c r="K310" s="73">
        <v>6</v>
      </c>
      <c r="L310" s="77">
        <v>43040</v>
      </c>
      <c r="M310" s="77">
        <v>43403</v>
      </c>
      <c r="N310" s="78">
        <f t="shared" si="127"/>
        <v>51.857142857142854</v>
      </c>
      <c r="O310" s="73" t="s">
        <v>384</v>
      </c>
      <c r="P310" s="76">
        <v>0</v>
      </c>
      <c r="Q310" s="73" t="s">
        <v>1910</v>
      </c>
      <c r="R310" s="79">
        <f t="shared" si="111"/>
        <v>0</v>
      </c>
      <c r="S310" s="89">
        <f t="shared" si="112"/>
        <v>0</v>
      </c>
      <c r="T310" s="89">
        <f t="shared" si="113"/>
        <v>0</v>
      </c>
      <c r="U310" s="89">
        <f t="shared" si="114"/>
        <v>51.857142857142854</v>
      </c>
      <c r="V310" s="73"/>
      <c r="W310" s="100" t="str">
        <f t="shared" si="117"/>
        <v>VENCIDA</v>
      </c>
      <c r="X310" s="100" t="str">
        <f t="shared" si="115"/>
        <v>VENCIDO</v>
      </c>
      <c r="Y310" s="96" t="s">
        <v>303</v>
      </c>
      <c r="Z310" s="103" t="str">
        <f t="shared" si="118"/>
        <v>H90R16</v>
      </c>
      <c r="AA310" s="103">
        <f t="shared" si="116"/>
        <v>1</v>
      </c>
      <c r="AB310" s="103" t="str">
        <f t="shared" si="119"/>
        <v>H90R16 - 1</v>
      </c>
      <c r="AC310" s="138">
        <f t="shared" si="122"/>
        <v>1</v>
      </c>
      <c r="AD310" s="138">
        <f t="shared" si="123"/>
        <v>1</v>
      </c>
      <c r="AE310" s="138" t="str">
        <f t="shared" si="124"/>
        <v>H90R16.</v>
      </c>
      <c r="AF310" s="138" t="str">
        <f t="shared" si="125"/>
        <v>H90R16</v>
      </c>
      <c r="AG310" s="65"/>
      <c r="AH310" s="65"/>
      <c r="AI310" s="65"/>
      <c r="AJ310" s="14"/>
      <c r="AK310" s="14"/>
      <c r="AL310" s="14"/>
      <c r="AM310" s="14"/>
      <c r="AN310" s="14"/>
      <c r="AO310" s="14"/>
      <c r="AP310" s="14"/>
    </row>
    <row r="311" spans="1:42" s="2" customFormat="1" ht="350.1" customHeight="1" x14ac:dyDescent="0.2">
      <c r="A311" s="73">
        <v>230</v>
      </c>
      <c r="B311" s="151">
        <v>310</v>
      </c>
      <c r="C311" s="73"/>
      <c r="D311" s="88" t="s">
        <v>1046</v>
      </c>
      <c r="E311" s="101">
        <v>1301001</v>
      </c>
      <c r="F311" s="85" t="s">
        <v>1254</v>
      </c>
      <c r="G311" s="86" t="s">
        <v>287</v>
      </c>
      <c r="H311" s="86" t="s">
        <v>393</v>
      </c>
      <c r="I311" s="86" t="s">
        <v>394</v>
      </c>
      <c r="J311" s="88" t="s">
        <v>395</v>
      </c>
      <c r="K311" s="73">
        <v>6</v>
      </c>
      <c r="L311" s="77">
        <v>43040</v>
      </c>
      <c r="M311" s="77">
        <v>43403</v>
      </c>
      <c r="N311" s="78">
        <f t="shared" si="127"/>
        <v>51.857142857142854</v>
      </c>
      <c r="O311" s="73" t="s">
        <v>384</v>
      </c>
      <c r="P311" s="76">
        <v>0</v>
      </c>
      <c r="Q311" s="73" t="s">
        <v>1910</v>
      </c>
      <c r="R311" s="79">
        <f t="shared" si="111"/>
        <v>0</v>
      </c>
      <c r="S311" s="89">
        <f t="shared" si="112"/>
        <v>0</v>
      </c>
      <c r="T311" s="89">
        <f t="shared" si="113"/>
        <v>0</v>
      </c>
      <c r="U311" s="89">
        <f t="shared" si="114"/>
        <v>51.857142857142854</v>
      </c>
      <c r="V311" s="73"/>
      <c r="W311" s="100" t="str">
        <f t="shared" si="117"/>
        <v>VENCIDA</v>
      </c>
      <c r="X311" s="100" t="str">
        <f t="shared" si="115"/>
        <v>VENCIDO</v>
      </c>
      <c r="Y311" s="96" t="s">
        <v>303</v>
      </c>
      <c r="Z311" s="103" t="str">
        <f t="shared" si="118"/>
        <v>H91R16</v>
      </c>
      <c r="AA311" s="103">
        <f t="shared" si="116"/>
        <v>1</v>
      </c>
      <c r="AB311" s="103" t="str">
        <f t="shared" si="119"/>
        <v>H91R16 - 1</v>
      </c>
      <c r="AC311" s="138">
        <f t="shared" si="122"/>
        <v>1</v>
      </c>
      <c r="AD311" s="138">
        <f t="shared" si="123"/>
        <v>1</v>
      </c>
      <c r="AE311" s="138" t="str">
        <f t="shared" si="124"/>
        <v>H91R16.</v>
      </c>
      <c r="AF311" s="138" t="str">
        <f t="shared" si="125"/>
        <v>H91R16</v>
      </c>
      <c r="AG311" s="65"/>
      <c r="AH311" s="65"/>
      <c r="AI311" s="65"/>
      <c r="AJ311" s="14"/>
      <c r="AK311" s="14"/>
      <c r="AL311" s="14"/>
      <c r="AM311" s="14"/>
      <c r="AN311" s="14"/>
      <c r="AO311" s="14"/>
      <c r="AP311" s="14"/>
    </row>
    <row r="312" spans="1:42" s="2" customFormat="1" ht="350.1" customHeight="1" x14ac:dyDescent="0.2">
      <c r="A312" s="73">
        <v>231</v>
      </c>
      <c r="B312" s="151">
        <v>311</v>
      </c>
      <c r="C312" s="73"/>
      <c r="D312" s="88" t="s">
        <v>1046</v>
      </c>
      <c r="E312" s="101">
        <v>1301001</v>
      </c>
      <c r="F312" s="85" t="s">
        <v>945</v>
      </c>
      <c r="G312" s="86" t="s">
        <v>288</v>
      </c>
      <c r="H312" s="86" t="s">
        <v>396</v>
      </c>
      <c r="I312" s="86" t="s">
        <v>397</v>
      </c>
      <c r="J312" s="88" t="s">
        <v>21</v>
      </c>
      <c r="K312" s="73">
        <v>4</v>
      </c>
      <c r="L312" s="77">
        <v>43040</v>
      </c>
      <c r="M312" s="77">
        <v>43403</v>
      </c>
      <c r="N312" s="78">
        <f t="shared" si="127"/>
        <v>51.857142857142854</v>
      </c>
      <c r="O312" s="73" t="s">
        <v>384</v>
      </c>
      <c r="P312" s="76">
        <v>0</v>
      </c>
      <c r="Q312" s="85" t="s">
        <v>2119</v>
      </c>
      <c r="R312" s="79">
        <f t="shared" si="111"/>
        <v>0</v>
      </c>
      <c r="S312" s="89">
        <f t="shared" si="112"/>
        <v>0</v>
      </c>
      <c r="T312" s="89">
        <f t="shared" si="113"/>
        <v>0</v>
      </c>
      <c r="U312" s="89">
        <f t="shared" si="114"/>
        <v>51.857142857142854</v>
      </c>
      <c r="V312" s="73"/>
      <c r="W312" s="100" t="str">
        <f t="shared" si="117"/>
        <v>VENCIDA</v>
      </c>
      <c r="X312" s="100" t="str">
        <f t="shared" si="115"/>
        <v>VENCIDO</v>
      </c>
      <c r="Y312" s="96" t="s">
        <v>303</v>
      </c>
      <c r="Z312" s="103" t="str">
        <f t="shared" si="118"/>
        <v>H95R16</v>
      </c>
      <c r="AA312" s="103">
        <f t="shared" si="116"/>
        <v>1</v>
      </c>
      <c r="AB312" s="103" t="str">
        <f t="shared" si="119"/>
        <v>H95R16 - 1</v>
      </c>
      <c r="AC312" s="138">
        <f t="shared" si="122"/>
        <v>1</v>
      </c>
      <c r="AD312" s="138">
        <f t="shared" si="123"/>
        <v>1</v>
      </c>
      <c r="AE312" s="138" t="str">
        <f t="shared" si="124"/>
        <v>H95R16.</v>
      </c>
      <c r="AF312" s="138" t="str">
        <f t="shared" si="125"/>
        <v>H95R16</v>
      </c>
      <c r="AG312" s="65"/>
      <c r="AH312" s="65"/>
      <c r="AI312" s="65"/>
      <c r="AJ312" s="14"/>
      <c r="AK312" s="14"/>
      <c r="AL312" s="14"/>
      <c r="AM312" s="14"/>
      <c r="AN312" s="14"/>
      <c r="AO312" s="14"/>
      <c r="AP312" s="14"/>
    </row>
    <row r="313" spans="1:42" s="2" customFormat="1" ht="350.1" customHeight="1" x14ac:dyDescent="0.2">
      <c r="A313" s="73">
        <v>232</v>
      </c>
      <c r="B313" s="151">
        <v>312</v>
      </c>
      <c r="C313" s="73"/>
      <c r="D313" s="88" t="s">
        <v>1047</v>
      </c>
      <c r="E313" s="101">
        <v>1801002</v>
      </c>
      <c r="F313" s="85" t="s">
        <v>1805</v>
      </c>
      <c r="G313" s="86" t="s">
        <v>939</v>
      </c>
      <c r="H313" s="86" t="s">
        <v>1806</v>
      </c>
      <c r="I313" s="86" t="s">
        <v>1803</v>
      </c>
      <c r="J313" s="88" t="s">
        <v>1804</v>
      </c>
      <c r="K313" s="73">
        <v>1</v>
      </c>
      <c r="L313" s="77">
        <v>43859</v>
      </c>
      <c r="M313" s="77">
        <v>43921</v>
      </c>
      <c r="N313" s="78">
        <f t="shared" si="127"/>
        <v>8.8571428571428577</v>
      </c>
      <c r="O313" s="73" t="s">
        <v>464</v>
      </c>
      <c r="P313" s="76">
        <v>1</v>
      </c>
      <c r="Q313" s="73" t="s">
        <v>1910</v>
      </c>
      <c r="R313" s="79">
        <f t="shared" si="111"/>
        <v>100</v>
      </c>
      <c r="S313" s="89">
        <f t="shared" si="112"/>
        <v>8.8571428571428577</v>
      </c>
      <c r="T313" s="89">
        <f t="shared" si="113"/>
        <v>8.8571428571428577</v>
      </c>
      <c r="U313" s="89">
        <f t="shared" si="114"/>
        <v>8.8571428571428577</v>
      </c>
      <c r="V313" s="73"/>
      <c r="W313" s="100" t="str">
        <f t="shared" si="117"/>
        <v>CUMPLIDA</v>
      </c>
      <c r="X313" s="100" t="str">
        <f t="shared" si="115"/>
        <v>VENCIDO</v>
      </c>
      <c r="Y313" s="96" t="s">
        <v>303</v>
      </c>
      <c r="Z313" s="103" t="str">
        <f t="shared" si="118"/>
        <v>H96R16</v>
      </c>
      <c r="AA313" s="103">
        <f t="shared" si="116"/>
        <v>1</v>
      </c>
      <c r="AB313" s="103" t="str">
        <f t="shared" si="119"/>
        <v>H96R16 - 1</v>
      </c>
      <c r="AC313" s="138">
        <f t="shared" si="122"/>
        <v>5</v>
      </c>
      <c r="AD313" s="138">
        <f t="shared" si="123"/>
        <v>1</v>
      </c>
      <c r="AE313" s="138" t="str">
        <f t="shared" si="124"/>
        <v>H96R16.</v>
      </c>
      <c r="AF313" s="138" t="str">
        <f t="shared" si="125"/>
        <v>H96R16</v>
      </c>
      <c r="AG313" s="66"/>
      <c r="AH313" s="66"/>
      <c r="AI313" s="66"/>
    </row>
    <row r="314" spans="1:42" s="2" customFormat="1" ht="350.1" customHeight="1" x14ac:dyDescent="0.2">
      <c r="A314" s="73"/>
      <c r="B314" s="151">
        <v>313</v>
      </c>
      <c r="C314" s="73"/>
      <c r="D314" s="88" t="s">
        <v>1047</v>
      </c>
      <c r="E314" s="101">
        <v>1801002</v>
      </c>
      <c r="F314" s="85" t="s">
        <v>1807</v>
      </c>
      <c r="G314" s="86" t="s">
        <v>939</v>
      </c>
      <c r="H314" s="86" t="s">
        <v>1810</v>
      </c>
      <c r="I314" s="86" t="s">
        <v>1951</v>
      </c>
      <c r="J314" s="88" t="s">
        <v>1809</v>
      </c>
      <c r="K314" s="73">
        <v>4</v>
      </c>
      <c r="L314" s="77">
        <v>43859</v>
      </c>
      <c r="M314" s="77">
        <v>44196</v>
      </c>
      <c r="N314" s="78">
        <f t="shared" si="127"/>
        <v>48.142857142857146</v>
      </c>
      <c r="O314" s="73" t="s">
        <v>464</v>
      </c>
      <c r="P314" s="76">
        <v>0</v>
      </c>
      <c r="Q314" s="73" t="s">
        <v>1910</v>
      </c>
      <c r="R314" s="79">
        <f t="shared" si="111"/>
        <v>0</v>
      </c>
      <c r="S314" s="89">
        <f t="shared" si="112"/>
        <v>0</v>
      </c>
      <c r="T314" s="89">
        <f t="shared" si="113"/>
        <v>0</v>
      </c>
      <c r="U314" s="89">
        <f t="shared" si="114"/>
        <v>48.142857142857146</v>
      </c>
      <c r="V314" s="73"/>
      <c r="W314" s="100" t="str">
        <f t="shared" si="117"/>
        <v>VENCIDA</v>
      </c>
      <c r="X314" s="100" t="str">
        <f t="shared" si="115"/>
        <v/>
      </c>
      <c r="Y314" s="96" t="s">
        <v>303</v>
      </c>
      <c r="Z314" s="103" t="str">
        <f t="shared" si="118"/>
        <v>H96R16</v>
      </c>
      <c r="AA314" s="103">
        <f t="shared" si="116"/>
        <v>2</v>
      </c>
      <c r="AB314" s="103" t="str">
        <f t="shared" si="119"/>
        <v>H96R16 - 2</v>
      </c>
      <c r="AC314" s="138">
        <f t="shared" si="122"/>
        <v>1</v>
      </c>
      <c r="AD314" s="138">
        <f t="shared" si="123"/>
        <v>1</v>
      </c>
      <c r="AE314" s="138" t="str">
        <f t="shared" si="124"/>
        <v>H96R16.</v>
      </c>
      <c r="AF314" s="138" t="str">
        <f t="shared" si="125"/>
        <v>H96R16</v>
      </c>
      <c r="AG314" s="66"/>
      <c r="AH314" s="66"/>
      <c r="AI314" s="66"/>
    </row>
    <row r="315" spans="1:42" s="2" customFormat="1" ht="350.1" customHeight="1" x14ac:dyDescent="0.2">
      <c r="A315" s="73"/>
      <c r="B315" s="151">
        <v>314</v>
      </c>
      <c r="C315" s="73"/>
      <c r="D315" s="88" t="s">
        <v>1047</v>
      </c>
      <c r="E315" s="101">
        <v>1801002</v>
      </c>
      <c r="F315" s="85" t="s">
        <v>1808</v>
      </c>
      <c r="G315" s="86" t="s">
        <v>939</v>
      </c>
      <c r="H315" s="86" t="s">
        <v>1811</v>
      </c>
      <c r="I315" s="86" t="s">
        <v>1952</v>
      </c>
      <c r="J315" s="88" t="s">
        <v>1809</v>
      </c>
      <c r="K315" s="73">
        <v>4</v>
      </c>
      <c r="L315" s="77">
        <v>43859</v>
      </c>
      <c r="M315" s="77">
        <v>44224</v>
      </c>
      <c r="N315" s="78">
        <f t="shared" ref="N315" si="128">(+M315-L315)/7</f>
        <v>52.142857142857146</v>
      </c>
      <c r="O315" s="73" t="s">
        <v>464</v>
      </c>
      <c r="P315" s="76">
        <v>0</v>
      </c>
      <c r="Q315" s="73" t="s">
        <v>1910</v>
      </c>
      <c r="R315" s="79">
        <f t="shared" si="111"/>
        <v>0</v>
      </c>
      <c r="S315" s="89">
        <f t="shared" si="112"/>
        <v>0</v>
      </c>
      <c r="T315" s="89">
        <f t="shared" si="113"/>
        <v>0</v>
      </c>
      <c r="U315" s="89">
        <f t="shared" si="114"/>
        <v>0</v>
      </c>
      <c r="V315" s="73"/>
      <c r="W315" s="100" t="str">
        <f t="shared" si="117"/>
        <v>PRÓXIMA A VENCER</v>
      </c>
      <c r="X315" s="100" t="str">
        <f t="shared" si="115"/>
        <v/>
      </c>
      <c r="Y315" s="96" t="s">
        <v>303</v>
      </c>
      <c r="Z315" s="103" t="str">
        <f t="shared" si="118"/>
        <v>H96R16</v>
      </c>
      <c r="AA315" s="103">
        <f t="shared" si="116"/>
        <v>3</v>
      </c>
      <c r="AB315" s="103" t="str">
        <f t="shared" si="119"/>
        <v>H96R16 - 3</v>
      </c>
      <c r="AC315" s="138">
        <f t="shared" si="122"/>
        <v>2</v>
      </c>
      <c r="AD315" s="138">
        <f t="shared" si="123"/>
        <v>2</v>
      </c>
      <c r="AE315" s="138" t="str">
        <f t="shared" si="124"/>
        <v>H96R16.</v>
      </c>
      <c r="AF315" s="138" t="str">
        <f t="shared" si="125"/>
        <v>H96R16</v>
      </c>
      <c r="AG315" s="66"/>
      <c r="AH315" s="66"/>
      <c r="AI315" s="66"/>
    </row>
    <row r="316" spans="1:42" s="2" customFormat="1" ht="350.1" customHeight="1" x14ac:dyDescent="0.2">
      <c r="A316" s="73">
        <v>233</v>
      </c>
      <c r="B316" s="151">
        <v>315</v>
      </c>
      <c r="C316" s="73"/>
      <c r="D316" s="88" t="s">
        <v>1047</v>
      </c>
      <c r="E316" s="101">
        <v>1801003</v>
      </c>
      <c r="F316" s="85" t="s">
        <v>434</v>
      </c>
      <c r="G316" s="86" t="s">
        <v>289</v>
      </c>
      <c r="H316" s="86" t="s">
        <v>1812</v>
      </c>
      <c r="I316" s="86" t="s">
        <v>1813</v>
      </c>
      <c r="J316" s="88" t="s">
        <v>1814</v>
      </c>
      <c r="K316" s="73">
        <v>4</v>
      </c>
      <c r="L316" s="77">
        <v>43859</v>
      </c>
      <c r="M316" s="77">
        <v>44224</v>
      </c>
      <c r="N316" s="78">
        <f t="shared" si="127"/>
        <v>52.142857142857146</v>
      </c>
      <c r="O316" s="73" t="s">
        <v>433</v>
      </c>
      <c r="P316" s="76">
        <v>0</v>
      </c>
      <c r="Q316" s="73" t="s">
        <v>1910</v>
      </c>
      <c r="R316" s="79">
        <f t="shared" si="111"/>
        <v>0</v>
      </c>
      <c r="S316" s="89">
        <f t="shared" si="112"/>
        <v>0</v>
      </c>
      <c r="T316" s="89">
        <f t="shared" si="113"/>
        <v>0</v>
      </c>
      <c r="U316" s="89">
        <f t="shared" si="114"/>
        <v>0</v>
      </c>
      <c r="V316" s="73"/>
      <c r="W316" s="100" t="str">
        <f t="shared" si="117"/>
        <v>PRÓXIMA A VENCER</v>
      </c>
      <c r="X316" s="100" t="str">
        <f t="shared" si="115"/>
        <v>PRÓXIMO A VENCER</v>
      </c>
      <c r="Y316" s="96" t="s">
        <v>303</v>
      </c>
      <c r="Z316" s="103" t="str">
        <f t="shared" si="118"/>
        <v>H97R16</v>
      </c>
      <c r="AA316" s="103">
        <f t="shared" si="116"/>
        <v>1</v>
      </c>
      <c r="AB316" s="103" t="str">
        <f t="shared" si="119"/>
        <v>H97R16 - 1</v>
      </c>
      <c r="AC316" s="138">
        <f t="shared" si="122"/>
        <v>2</v>
      </c>
      <c r="AD316" s="138">
        <f t="shared" si="123"/>
        <v>2</v>
      </c>
      <c r="AE316" s="138" t="str">
        <f t="shared" si="124"/>
        <v>H97R16.</v>
      </c>
      <c r="AF316" s="138" t="str">
        <f t="shared" si="125"/>
        <v>H97R16</v>
      </c>
      <c r="AG316" s="65"/>
      <c r="AH316" s="65"/>
      <c r="AI316" s="65"/>
      <c r="AJ316" s="14"/>
      <c r="AK316" s="14"/>
      <c r="AL316" s="14"/>
      <c r="AM316" s="14"/>
      <c r="AN316" s="14"/>
      <c r="AO316" s="14"/>
      <c r="AP316" s="14"/>
    </row>
    <row r="317" spans="1:42" s="2" customFormat="1" ht="350.1" customHeight="1" x14ac:dyDescent="0.2">
      <c r="A317" s="73">
        <v>234</v>
      </c>
      <c r="B317" s="151">
        <v>316</v>
      </c>
      <c r="C317" s="73"/>
      <c r="D317" s="88" t="s">
        <v>1260</v>
      </c>
      <c r="E317" s="101">
        <v>1801003</v>
      </c>
      <c r="F317" s="85" t="s">
        <v>1066</v>
      </c>
      <c r="G317" s="86" t="s">
        <v>650</v>
      </c>
      <c r="H317" s="86" t="s">
        <v>649</v>
      </c>
      <c r="I317" s="86" t="s">
        <v>466</v>
      </c>
      <c r="J317" s="88" t="s">
        <v>8</v>
      </c>
      <c r="K317" s="73">
        <v>1</v>
      </c>
      <c r="L317" s="77">
        <v>43040</v>
      </c>
      <c r="M317" s="77">
        <v>43099</v>
      </c>
      <c r="N317" s="78">
        <f t="shared" si="127"/>
        <v>8.4285714285714288</v>
      </c>
      <c r="O317" s="73" t="s">
        <v>464</v>
      </c>
      <c r="P317" s="76">
        <v>1</v>
      </c>
      <c r="Q317" s="73" t="s">
        <v>1910</v>
      </c>
      <c r="R317" s="79">
        <f t="shared" si="111"/>
        <v>100</v>
      </c>
      <c r="S317" s="89">
        <f t="shared" si="112"/>
        <v>8.4285714285714288</v>
      </c>
      <c r="T317" s="89">
        <f t="shared" si="113"/>
        <v>8.4285714285714288</v>
      </c>
      <c r="U317" s="89">
        <f t="shared" si="114"/>
        <v>8.4285714285714288</v>
      </c>
      <c r="V317" s="73"/>
      <c r="W317" s="100" t="str">
        <f t="shared" si="117"/>
        <v>CUMPLIDA</v>
      </c>
      <c r="X317" s="100" t="str">
        <f t="shared" si="115"/>
        <v>CUMPLIDO</v>
      </c>
      <c r="Y317" s="96" t="s">
        <v>303</v>
      </c>
      <c r="Z317" s="103" t="str">
        <f t="shared" si="118"/>
        <v>H98R16</v>
      </c>
      <c r="AA317" s="103">
        <f t="shared" si="116"/>
        <v>1</v>
      </c>
      <c r="AB317" s="103" t="str">
        <f t="shared" si="119"/>
        <v>H98R16 - 1</v>
      </c>
      <c r="AC317" s="138">
        <f t="shared" si="122"/>
        <v>5</v>
      </c>
      <c r="AD317" s="138">
        <f t="shared" si="123"/>
        <v>5</v>
      </c>
      <c r="AE317" s="138" t="str">
        <f t="shared" si="124"/>
        <v>H98R16.</v>
      </c>
      <c r="AF317" s="138" t="str">
        <f t="shared" si="125"/>
        <v>H98R16</v>
      </c>
      <c r="AG317" s="65"/>
      <c r="AH317" s="65"/>
      <c r="AI317" s="65"/>
      <c r="AJ317" s="14"/>
      <c r="AK317" s="14"/>
      <c r="AL317" s="14"/>
      <c r="AM317" s="14"/>
      <c r="AN317" s="14"/>
      <c r="AO317" s="14"/>
      <c r="AP317" s="14"/>
    </row>
    <row r="318" spans="1:42" s="2" customFormat="1" ht="350.1" customHeight="1" x14ac:dyDescent="0.2">
      <c r="A318" s="73"/>
      <c r="B318" s="151">
        <v>317</v>
      </c>
      <c r="C318" s="73"/>
      <c r="D318" s="88"/>
      <c r="E318" s="101">
        <v>1801003</v>
      </c>
      <c r="F318" s="85" t="s">
        <v>1067</v>
      </c>
      <c r="G318" s="86" t="s">
        <v>650</v>
      </c>
      <c r="H318" s="86" t="s">
        <v>653</v>
      </c>
      <c r="I318" s="86" t="s">
        <v>654</v>
      </c>
      <c r="J318" s="88" t="s">
        <v>468</v>
      </c>
      <c r="K318" s="73">
        <v>1</v>
      </c>
      <c r="L318" s="77">
        <v>43040</v>
      </c>
      <c r="M318" s="77">
        <v>43099</v>
      </c>
      <c r="N318" s="78">
        <f t="shared" si="127"/>
        <v>8.4285714285714288</v>
      </c>
      <c r="O318" s="73" t="s">
        <v>645</v>
      </c>
      <c r="P318" s="76">
        <v>1</v>
      </c>
      <c r="Q318" s="73" t="s">
        <v>1910</v>
      </c>
      <c r="R318" s="79">
        <f t="shared" si="111"/>
        <v>100</v>
      </c>
      <c r="S318" s="89">
        <f t="shared" si="112"/>
        <v>8.4285714285714288</v>
      </c>
      <c r="T318" s="89">
        <f t="shared" si="113"/>
        <v>8.4285714285714288</v>
      </c>
      <c r="U318" s="89">
        <f t="shared" si="114"/>
        <v>8.4285714285714288</v>
      </c>
      <c r="V318" s="73"/>
      <c r="W318" s="100" t="str">
        <f t="shared" si="117"/>
        <v>CUMPLIDA</v>
      </c>
      <c r="X318" s="100" t="str">
        <f t="shared" si="115"/>
        <v/>
      </c>
      <c r="Y318" s="96" t="s">
        <v>303</v>
      </c>
      <c r="Z318" s="103" t="str">
        <f t="shared" si="118"/>
        <v>H98R16</v>
      </c>
      <c r="AA318" s="103">
        <f t="shared" si="116"/>
        <v>2</v>
      </c>
      <c r="AB318" s="103" t="str">
        <f t="shared" si="119"/>
        <v>H98R16 - 2</v>
      </c>
      <c r="AC318" s="138">
        <f t="shared" si="122"/>
        <v>5</v>
      </c>
      <c r="AD318" s="138">
        <f t="shared" si="123"/>
        <v>5</v>
      </c>
      <c r="AE318" s="138" t="str">
        <f t="shared" si="124"/>
        <v>H98R16.</v>
      </c>
      <c r="AF318" s="138" t="str">
        <f t="shared" si="125"/>
        <v>H98R16</v>
      </c>
      <c r="AG318" s="65"/>
      <c r="AH318" s="65"/>
      <c r="AI318" s="65"/>
      <c r="AJ318" s="14"/>
      <c r="AK318" s="14"/>
      <c r="AL318" s="14"/>
      <c r="AM318" s="14"/>
      <c r="AN318" s="14"/>
      <c r="AO318" s="14"/>
      <c r="AP318" s="14"/>
    </row>
    <row r="319" spans="1:42" s="2" customFormat="1" ht="350.1" customHeight="1" x14ac:dyDescent="0.2">
      <c r="A319" s="73">
        <v>235</v>
      </c>
      <c r="B319" s="151">
        <v>318</v>
      </c>
      <c r="C319" s="73"/>
      <c r="D319" s="88" t="s">
        <v>1047</v>
      </c>
      <c r="E319" s="101">
        <v>1801003</v>
      </c>
      <c r="F319" s="85" t="s">
        <v>550</v>
      </c>
      <c r="G319" s="86" t="s">
        <v>553</v>
      </c>
      <c r="H319" s="86" t="s">
        <v>1817</v>
      </c>
      <c r="I319" s="86" t="s">
        <v>1815</v>
      </c>
      <c r="J319" s="88" t="s">
        <v>1816</v>
      </c>
      <c r="K319" s="73">
        <v>1</v>
      </c>
      <c r="L319" s="77">
        <v>43859</v>
      </c>
      <c r="M319" s="77">
        <v>43921</v>
      </c>
      <c r="N319" s="78">
        <f t="shared" si="127"/>
        <v>8.8571428571428577</v>
      </c>
      <c r="O319" s="73" t="s">
        <v>464</v>
      </c>
      <c r="P319" s="76">
        <v>1</v>
      </c>
      <c r="Q319" s="73" t="s">
        <v>1910</v>
      </c>
      <c r="R319" s="79">
        <f t="shared" si="111"/>
        <v>100</v>
      </c>
      <c r="S319" s="89">
        <f t="shared" si="112"/>
        <v>8.8571428571428577</v>
      </c>
      <c r="T319" s="89">
        <f t="shared" si="113"/>
        <v>8.8571428571428577</v>
      </c>
      <c r="U319" s="89">
        <f t="shared" si="114"/>
        <v>8.8571428571428577</v>
      </c>
      <c r="V319" s="73"/>
      <c r="W319" s="100" t="str">
        <f t="shared" si="117"/>
        <v>CUMPLIDA</v>
      </c>
      <c r="X319" s="100" t="str">
        <f t="shared" si="115"/>
        <v>VENCIDO</v>
      </c>
      <c r="Y319" s="96" t="s">
        <v>303</v>
      </c>
      <c r="Z319" s="103" t="str">
        <f t="shared" si="118"/>
        <v>H101R16</v>
      </c>
      <c r="AA319" s="103">
        <f t="shared" si="116"/>
        <v>1</v>
      </c>
      <c r="AB319" s="103" t="str">
        <f t="shared" si="119"/>
        <v>H101R16 - 1</v>
      </c>
      <c r="AC319" s="138">
        <f t="shared" si="122"/>
        <v>5</v>
      </c>
      <c r="AD319" s="138">
        <f t="shared" si="123"/>
        <v>1</v>
      </c>
      <c r="AE319" s="138" t="str">
        <f t="shared" si="124"/>
        <v>H101R16.</v>
      </c>
      <c r="AF319" s="138" t="str">
        <f t="shared" si="125"/>
        <v>H101R16</v>
      </c>
      <c r="AG319" s="65"/>
      <c r="AH319" s="65"/>
      <c r="AI319" s="65"/>
      <c r="AJ319" s="14"/>
      <c r="AK319" s="14"/>
      <c r="AL319" s="14"/>
      <c r="AM319" s="14"/>
      <c r="AN319" s="14"/>
      <c r="AO319" s="14"/>
      <c r="AP319" s="14"/>
    </row>
    <row r="320" spans="1:42" s="2" customFormat="1" ht="350.1" customHeight="1" x14ac:dyDescent="0.2">
      <c r="A320" s="73"/>
      <c r="B320" s="151">
        <v>319</v>
      </c>
      <c r="C320" s="73"/>
      <c r="D320" s="88"/>
      <c r="E320" s="101">
        <v>1801003</v>
      </c>
      <c r="F320" s="85" t="s">
        <v>551</v>
      </c>
      <c r="G320" s="86" t="s">
        <v>553</v>
      </c>
      <c r="H320" s="86" t="s">
        <v>825</v>
      </c>
      <c r="I320" s="86" t="s">
        <v>1472</v>
      </c>
      <c r="J320" s="88" t="s">
        <v>552</v>
      </c>
      <c r="K320" s="73">
        <v>3</v>
      </c>
      <c r="L320" s="77">
        <v>43050</v>
      </c>
      <c r="M320" s="77">
        <v>43342</v>
      </c>
      <c r="N320" s="78">
        <f t="shared" si="127"/>
        <v>41.714285714285715</v>
      </c>
      <c r="O320" s="73" t="s">
        <v>527</v>
      </c>
      <c r="P320" s="76">
        <v>0.75</v>
      </c>
      <c r="Q320" s="73" t="s">
        <v>1910</v>
      </c>
      <c r="R320" s="79">
        <f t="shared" si="111"/>
        <v>25</v>
      </c>
      <c r="S320" s="89">
        <f t="shared" si="112"/>
        <v>10.428571428571429</v>
      </c>
      <c r="T320" s="89">
        <f t="shared" si="113"/>
        <v>10.428571428571429</v>
      </c>
      <c r="U320" s="89">
        <f t="shared" si="114"/>
        <v>41.714285714285715</v>
      </c>
      <c r="V320" s="73"/>
      <c r="W320" s="100" t="str">
        <f t="shared" si="117"/>
        <v>VENCIDA</v>
      </c>
      <c r="X320" s="100" t="str">
        <f t="shared" si="115"/>
        <v/>
      </c>
      <c r="Y320" s="96" t="s">
        <v>303</v>
      </c>
      <c r="Z320" s="103" t="str">
        <f t="shared" si="118"/>
        <v>H101R16</v>
      </c>
      <c r="AA320" s="103">
        <f t="shared" si="116"/>
        <v>2</v>
      </c>
      <c r="AB320" s="103" t="str">
        <f t="shared" si="119"/>
        <v>H101R16 - 2</v>
      </c>
      <c r="AC320" s="138">
        <f t="shared" si="122"/>
        <v>1</v>
      </c>
      <c r="AD320" s="138">
        <f t="shared" si="123"/>
        <v>1</v>
      </c>
      <c r="AE320" s="138" t="str">
        <f t="shared" si="124"/>
        <v>H101R16.</v>
      </c>
      <c r="AF320" s="138" t="str">
        <f t="shared" si="125"/>
        <v>H101R16</v>
      </c>
      <c r="AG320" s="65"/>
      <c r="AH320" s="65"/>
      <c r="AI320" s="65"/>
      <c r="AJ320" s="14"/>
      <c r="AK320" s="14"/>
      <c r="AL320" s="14"/>
      <c r="AM320" s="14"/>
      <c r="AN320" s="14"/>
      <c r="AO320" s="14"/>
      <c r="AP320" s="14"/>
    </row>
    <row r="321" spans="1:42" s="2" customFormat="1" ht="350.1" customHeight="1" x14ac:dyDescent="0.2">
      <c r="A321" s="73"/>
      <c r="B321" s="151">
        <v>320</v>
      </c>
      <c r="C321" s="73"/>
      <c r="D321" s="88"/>
      <c r="E321" s="101">
        <v>1801003</v>
      </c>
      <c r="F321" s="85" t="s">
        <v>824</v>
      </c>
      <c r="G321" s="86" t="s">
        <v>553</v>
      </c>
      <c r="H321" s="86" t="s">
        <v>827</v>
      </c>
      <c r="I321" s="86" t="s">
        <v>826</v>
      </c>
      <c r="J321" s="88" t="s">
        <v>552</v>
      </c>
      <c r="K321" s="73">
        <v>3</v>
      </c>
      <c r="L321" s="77">
        <v>43050</v>
      </c>
      <c r="M321" s="77">
        <v>43342</v>
      </c>
      <c r="N321" s="78">
        <f t="shared" si="127"/>
        <v>41.714285714285715</v>
      </c>
      <c r="O321" s="73" t="s">
        <v>805</v>
      </c>
      <c r="P321" s="76">
        <v>0</v>
      </c>
      <c r="Q321" s="73" t="s">
        <v>1910</v>
      </c>
      <c r="R321" s="79">
        <f t="shared" ref="R321:R382" si="129">IF(P321/K321&gt;1,100,+P321/K321*100)</f>
        <v>0</v>
      </c>
      <c r="S321" s="89">
        <f t="shared" ref="S321:S382" si="130">+N321*R321/100</f>
        <v>0</v>
      </c>
      <c r="T321" s="89">
        <f t="shared" ref="T321:T382" si="131">IF(M321&lt;=$AH$1,S321,0)</f>
        <v>0</v>
      </c>
      <c r="U321" s="89">
        <f t="shared" ref="U321:U382" si="132">IF($AH$1&gt;=M321,N321,0)</f>
        <v>41.714285714285715</v>
      </c>
      <c r="V321" s="73"/>
      <c r="W321" s="100" t="str">
        <f t="shared" si="117"/>
        <v>VENCIDA</v>
      </c>
      <c r="X321" s="100" t="str">
        <f t="shared" ref="X321:X382" si="133">IF(A321&lt;&gt;"",IF(AD321=1,"VENCIDO",IF(AD321=2,"PRÓXIMO A VENCER",IF(AD321=3,"EN TERMINO",IF(AD321=4,"CON AVANCE",IF(AD321=5,"CUMPLIDO",))))),"")</f>
        <v/>
      </c>
      <c r="Y321" s="96" t="s">
        <v>303</v>
      </c>
      <c r="Z321" s="103" t="str">
        <f t="shared" si="118"/>
        <v>H101R16</v>
      </c>
      <c r="AA321" s="103">
        <f t="shared" ref="AA321:AA382" si="134">IF(A321&lt;&gt;"",1,AA320+1)</f>
        <v>3</v>
      </c>
      <c r="AB321" s="103" t="str">
        <f t="shared" si="119"/>
        <v>H101R16 - 3</v>
      </c>
      <c r="AC321" s="138">
        <f t="shared" si="122"/>
        <v>1</v>
      </c>
      <c r="AD321" s="138">
        <f t="shared" si="123"/>
        <v>1</v>
      </c>
      <c r="AE321" s="138" t="str">
        <f t="shared" si="124"/>
        <v>H101R16.</v>
      </c>
      <c r="AF321" s="138" t="str">
        <f t="shared" si="125"/>
        <v>H101R16</v>
      </c>
      <c r="AG321" s="65"/>
      <c r="AH321" s="65"/>
      <c r="AI321" s="65"/>
      <c r="AJ321" s="14"/>
      <c r="AK321" s="14"/>
      <c r="AL321" s="14"/>
      <c r="AM321" s="14"/>
      <c r="AN321" s="14"/>
      <c r="AO321" s="14"/>
      <c r="AP321" s="14"/>
    </row>
    <row r="322" spans="1:42" s="2" customFormat="1" ht="350.1" customHeight="1" x14ac:dyDescent="0.2">
      <c r="A322" s="73">
        <v>236</v>
      </c>
      <c r="B322" s="151">
        <v>321</v>
      </c>
      <c r="C322" s="73"/>
      <c r="D322" s="88" t="s">
        <v>1046</v>
      </c>
      <c r="E322" s="101">
        <v>1801002</v>
      </c>
      <c r="F322" s="85" t="s">
        <v>483</v>
      </c>
      <c r="G322" s="86" t="s">
        <v>290</v>
      </c>
      <c r="H322" s="86" t="s">
        <v>470</v>
      </c>
      <c r="I322" s="86" t="s">
        <v>471</v>
      </c>
      <c r="J322" s="88" t="s">
        <v>375</v>
      </c>
      <c r="K322" s="73">
        <v>2</v>
      </c>
      <c r="L322" s="77">
        <v>43040</v>
      </c>
      <c r="M322" s="77">
        <v>43403</v>
      </c>
      <c r="N322" s="78">
        <f t="shared" si="127"/>
        <v>51.857142857142854</v>
      </c>
      <c r="O322" s="73" t="s">
        <v>464</v>
      </c>
      <c r="P322" s="76">
        <v>2</v>
      </c>
      <c r="Q322" s="73" t="s">
        <v>1910</v>
      </c>
      <c r="R322" s="79">
        <f t="shared" si="129"/>
        <v>100</v>
      </c>
      <c r="S322" s="89">
        <f t="shared" si="130"/>
        <v>51.857142857142854</v>
      </c>
      <c r="T322" s="89">
        <f t="shared" si="131"/>
        <v>51.857142857142854</v>
      </c>
      <c r="U322" s="89">
        <f t="shared" si="132"/>
        <v>51.857142857142854</v>
      </c>
      <c r="V322" s="73"/>
      <c r="W322" s="100" t="str">
        <f t="shared" ref="W322:W383" si="135">IF(R322=100,"CUMPLIDA",IF(M322-$AH$1&lt;0,"VENCIDA",IF(M322-$AH$1&lt;=30,"PRÓXIMA A VENCER",IF(R322&gt;0,"CON AVANCE","EN TERMINO"))))</f>
        <v>CUMPLIDA</v>
      </c>
      <c r="X322" s="100" t="str">
        <f t="shared" si="133"/>
        <v>CUMPLIDO</v>
      </c>
      <c r="Y322" s="96" t="s">
        <v>303</v>
      </c>
      <c r="Z322" s="103" t="str">
        <f t="shared" ref="Z322:Z383" si="136">AF322</f>
        <v>H104R16</v>
      </c>
      <c r="AA322" s="103">
        <f t="shared" si="134"/>
        <v>1</v>
      </c>
      <c r="AB322" s="103" t="str">
        <f t="shared" ref="AB322:AB383" si="137">CONCATENATE(Z322," - ",AA322)</f>
        <v>H104R16 - 1</v>
      </c>
      <c r="AC322" s="138">
        <f t="shared" si="122"/>
        <v>5</v>
      </c>
      <c r="AD322" s="138">
        <f t="shared" si="123"/>
        <v>5</v>
      </c>
      <c r="AE322" s="138" t="str">
        <f t="shared" si="124"/>
        <v>H104R16.</v>
      </c>
      <c r="AF322" s="138" t="str">
        <f t="shared" si="125"/>
        <v>H104R16</v>
      </c>
      <c r="AG322" s="65"/>
      <c r="AH322" s="65"/>
      <c r="AI322" s="65"/>
      <c r="AJ322" s="14"/>
      <c r="AK322" s="14"/>
      <c r="AL322" s="14"/>
      <c r="AM322" s="14"/>
      <c r="AN322" s="14"/>
      <c r="AO322" s="14"/>
      <c r="AP322" s="14"/>
    </row>
    <row r="323" spans="1:42" s="2" customFormat="1" ht="350.1" customHeight="1" x14ac:dyDescent="0.2">
      <c r="A323" s="73">
        <v>237</v>
      </c>
      <c r="B323" s="151">
        <v>322</v>
      </c>
      <c r="C323" s="73"/>
      <c r="D323" s="88" t="s">
        <v>1046</v>
      </c>
      <c r="E323" s="101">
        <v>1801003</v>
      </c>
      <c r="F323" s="85" t="s">
        <v>703</v>
      </c>
      <c r="G323" s="86" t="s">
        <v>482</v>
      </c>
      <c r="H323" s="86" t="s">
        <v>702</v>
      </c>
      <c r="I323" s="86" t="s">
        <v>472</v>
      </c>
      <c r="J323" s="88" t="s">
        <v>438</v>
      </c>
      <c r="K323" s="73">
        <v>3</v>
      </c>
      <c r="L323" s="77">
        <v>43040</v>
      </c>
      <c r="M323" s="77">
        <v>43403</v>
      </c>
      <c r="N323" s="78">
        <f t="shared" si="127"/>
        <v>51.857142857142854</v>
      </c>
      <c r="O323" s="73" t="s">
        <v>931</v>
      </c>
      <c r="P323" s="76">
        <v>3</v>
      </c>
      <c r="Q323" s="85" t="s">
        <v>2119</v>
      </c>
      <c r="R323" s="79">
        <f t="shared" si="129"/>
        <v>100</v>
      </c>
      <c r="S323" s="89">
        <f t="shared" si="130"/>
        <v>51.857142857142854</v>
      </c>
      <c r="T323" s="89">
        <f t="shared" si="131"/>
        <v>51.857142857142854</v>
      </c>
      <c r="U323" s="89">
        <f t="shared" si="132"/>
        <v>51.857142857142854</v>
      </c>
      <c r="V323" s="73"/>
      <c r="W323" s="100" t="str">
        <f t="shared" si="135"/>
        <v>CUMPLIDA</v>
      </c>
      <c r="X323" s="100" t="str">
        <f t="shared" si="133"/>
        <v>CUMPLIDO</v>
      </c>
      <c r="Y323" s="96" t="s">
        <v>303</v>
      </c>
      <c r="Z323" s="103" t="str">
        <f t="shared" si="136"/>
        <v>H105R16</v>
      </c>
      <c r="AA323" s="103">
        <f t="shared" si="134"/>
        <v>1</v>
      </c>
      <c r="AB323" s="103" t="str">
        <f t="shared" si="137"/>
        <v>H105R16 - 1</v>
      </c>
      <c r="AC323" s="138">
        <f t="shared" si="122"/>
        <v>5</v>
      </c>
      <c r="AD323" s="138">
        <f t="shared" si="123"/>
        <v>5</v>
      </c>
      <c r="AE323" s="138" t="str">
        <f t="shared" si="124"/>
        <v>H105R16.</v>
      </c>
      <c r="AF323" s="138" t="str">
        <f t="shared" si="125"/>
        <v>H105R16</v>
      </c>
      <c r="AG323" s="65"/>
      <c r="AH323" s="65"/>
      <c r="AI323" s="65"/>
      <c r="AJ323" s="14"/>
      <c r="AK323" s="14"/>
      <c r="AL323" s="14"/>
      <c r="AM323" s="14"/>
      <c r="AN323" s="14"/>
      <c r="AO323" s="14"/>
      <c r="AP323" s="14"/>
    </row>
    <row r="324" spans="1:42" s="2" customFormat="1" ht="350.1" customHeight="1" x14ac:dyDescent="0.2">
      <c r="A324" s="73"/>
      <c r="B324" s="151">
        <v>323</v>
      </c>
      <c r="C324" s="73"/>
      <c r="D324" s="88"/>
      <c r="E324" s="101">
        <v>1801003</v>
      </c>
      <c r="F324" s="85" t="s">
        <v>704</v>
      </c>
      <c r="G324" s="86" t="s">
        <v>482</v>
      </c>
      <c r="H324" s="86" t="s">
        <v>1473</v>
      </c>
      <c r="I324" s="86" t="s">
        <v>977</v>
      </c>
      <c r="J324" s="88" t="s">
        <v>701</v>
      </c>
      <c r="K324" s="73">
        <v>3</v>
      </c>
      <c r="L324" s="77">
        <v>43040</v>
      </c>
      <c r="M324" s="77">
        <v>43342</v>
      </c>
      <c r="N324" s="78">
        <v>43.142857142857146</v>
      </c>
      <c r="O324" s="73" t="s">
        <v>687</v>
      </c>
      <c r="P324" s="76">
        <v>3</v>
      </c>
      <c r="Q324" s="85" t="s">
        <v>2119</v>
      </c>
      <c r="R324" s="79">
        <f t="shared" si="129"/>
        <v>100</v>
      </c>
      <c r="S324" s="89">
        <f t="shared" si="130"/>
        <v>43.142857142857146</v>
      </c>
      <c r="T324" s="89">
        <f t="shared" si="131"/>
        <v>43.142857142857146</v>
      </c>
      <c r="U324" s="89">
        <f t="shared" si="132"/>
        <v>43.142857142857146</v>
      </c>
      <c r="V324" s="73"/>
      <c r="W324" s="100" t="str">
        <f t="shared" si="135"/>
        <v>CUMPLIDA</v>
      </c>
      <c r="X324" s="100" t="str">
        <f t="shared" si="133"/>
        <v/>
      </c>
      <c r="Y324" s="96" t="s">
        <v>303</v>
      </c>
      <c r="Z324" s="103" t="str">
        <f t="shared" si="136"/>
        <v>H105R16</v>
      </c>
      <c r="AA324" s="103">
        <f t="shared" si="134"/>
        <v>2</v>
      </c>
      <c r="AB324" s="103" t="str">
        <f t="shared" si="137"/>
        <v>H105R16 - 2</v>
      </c>
      <c r="AC324" s="138">
        <f t="shared" si="122"/>
        <v>5</v>
      </c>
      <c r="AD324" s="138">
        <f t="shared" si="123"/>
        <v>5</v>
      </c>
      <c r="AE324" s="138" t="str">
        <f t="shared" si="124"/>
        <v>H105R16.</v>
      </c>
      <c r="AF324" s="138" t="str">
        <f t="shared" si="125"/>
        <v>H105R16</v>
      </c>
      <c r="AG324" s="65"/>
      <c r="AH324" s="65"/>
      <c r="AI324" s="65"/>
      <c r="AJ324" s="14"/>
      <c r="AK324" s="14"/>
      <c r="AL324" s="14"/>
      <c r="AM324" s="14"/>
      <c r="AN324" s="14"/>
      <c r="AO324" s="14"/>
      <c r="AP324" s="14"/>
    </row>
    <row r="325" spans="1:42" s="2" customFormat="1" ht="350.1" customHeight="1" x14ac:dyDescent="0.2">
      <c r="A325" s="73">
        <v>238</v>
      </c>
      <c r="B325" s="151">
        <v>324</v>
      </c>
      <c r="C325" s="73"/>
      <c r="D325" s="88" t="s">
        <v>1046</v>
      </c>
      <c r="E325" s="101">
        <v>1801003</v>
      </c>
      <c r="F325" s="85" t="s">
        <v>480</v>
      </c>
      <c r="G325" s="86" t="s">
        <v>481</v>
      </c>
      <c r="H325" s="86" t="s">
        <v>473</v>
      </c>
      <c r="I325" s="86" t="s">
        <v>474</v>
      </c>
      <c r="J325" s="88" t="s">
        <v>475</v>
      </c>
      <c r="K325" s="73">
        <v>1</v>
      </c>
      <c r="L325" s="77">
        <v>43101</v>
      </c>
      <c r="M325" s="77">
        <v>43189</v>
      </c>
      <c r="N325" s="78">
        <f t="shared" si="127"/>
        <v>12.571428571428571</v>
      </c>
      <c r="O325" s="73" t="s">
        <v>464</v>
      </c>
      <c r="P325" s="76">
        <v>1</v>
      </c>
      <c r="Q325" s="73" t="s">
        <v>1910</v>
      </c>
      <c r="R325" s="79">
        <f t="shared" si="129"/>
        <v>100</v>
      </c>
      <c r="S325" s="89">
        <f t="shared" si="130"/>
        <v>12.571428571428571</v>
      </c>
      <c r="T325" s="89">
        <f t="shared" si="131"/>
        <v>12.571428571428571</v>
      </c>
      <c r="U325" s="89">
        <f t="shared" si="132"/>
        <v>12.571428571428571</v>
      </c>
      <c r="V325" s="73"/>
      <c r="W325" s="100" t="str">
        <f t="shared" si="135"/>
        <v>CUMPLIDA</v>
      </c>
      <c r="X325" s="100" t="str">
        <f t="shared" si="133"/>
        <v>CUMPLIDO</v>
      </c>
      <c r="Y325" s="96" t="s">
        <v>303</v>
      </c>
      <c r="Z325" s="103" t="str">
        <f t="shared" si="136"/>
        <v>H106R16</v>
      </c>
      <c r="AA325" s="103">
        <f t="shared" si="134"/>
        <v>1</v>
      </c>
      <c r="AB325" s="103" t="str">
        <f t="shared" si="137"/>
        <v>H106R16 - 1</v>
      </c>
      <c r="AC325" s="138">
        <f t="shared" si="122"/>
        <v>5</v>
      </c>
      <c r="AD325" s="138">
        <f t="shared" si="123"/>
        <v>5</v>
      </c>
      <c r="AE325" s="138" t="str">
        <f t="shared" si="124"/>
        <v>H106R16.</v>
      </c>
      <c r="AF325" s="138" t="str">
        <f t="shared" si="125"/>
        <v>H106R16</v>
      </c>
      <c r="AG325" s="65"/>
      <c r="AH325" s="65"/>
      <c r="AI325" s="65"/>
      <c r="AJ325" s="14"/>
      <c r="AK325" s="14"/>
      <c r="AL325" s="14"/>
      <c r="AM325" s="14"/>
      <c r="AN325" s="14"/>
      <c r="AO325" s="14"/>
      <c r="AP325" s="14"/>
    </row>
    <row r="326" spans="1:42" s="2" customFormat="1" ht="350.1" customHeight="1" x14ac:dyDescent="0.2">
      <c r="A326" s="73">
        <v>239</v>
      </c>
      <c r="B326" s="151">
        <v>325</v>
      </c>
      <c r="C326" s="73"/>
      <c r="D326" s="88" t="s">
        <v>1046</v>
      </c>
      <c r="E326" s="101">
        <v>1801003</v>
      </c>
      <c r="F326" s="85" t="s">
        <v>1038</v>
      </c>
      <c r="G326" s="86" t="s">
        <v>479</v>
      </c>
      <c r="H326" s="86" t="s">
        <v>476</v>
      </c>
      <c r="I326" s="86" t="s">
        <v>477</v>
      </c>
      <c r="J326" s="88" t="s">
        <v>478</v>
      </c>
      <c r="K326" s="73">
        <v>1</v>
      </c>
      <c r="L326" s="77">
        <v>43040</v>
      </c>
      <c r="M326" s="77">
        <v>43069</v>
      </c>
      <c r="N326" s="78">
        <f t="shared" si="127"/>
        <v>4.1428571428571432</v>
      </c>
      <c r="O326" s="73" t="s">
        <v>464</v>
      </c>
      <c r="P326" s="73">
        <v>1</v>
      </c>
      <c r="Q326" s="73" t="s">
        <v>1910</v>
      </c>
      <c r="R326" s="79">
        <f t="shared" si="129"/>
        <v>100</v>
      </c>
      <c r="S326" s="89">
        <f t="shared" si="130"/>
        <v>4.1428571428571432</v>
      </c>
      <c r="T326" s="89">
        <f t="shared" si="131"/>
        <v>4.1428571428571432</v>
      </c>
      <c r="U326" s="89">
        <f t="shared" si="132"/>
        <v>4.1428571428571432</v>
      </c>
      <c r="V326" s="73"/>
      <c r="W326" s="100" t="str">
        <f t="shared" si="135"/>
        <v>CUMPLIDA</v>
      </c>
      <c r="X326" s="100" t="str">
        <f t="shared" si="133"/>
        <v>CUMPLIDO</v>
      </c>
      <c r="Y326" s="96" t="s">
        <v>303</v>
      </c>
      <c r="Z326" s="103" t="str">
        <f t="shared" si="136"/>
        <v>H107R16</v>
      </c>
      <c r="AA326" s="103">
        <f t="shared" si="134"/>
        <v>1</v>
      </c>
      <c r="AB326" s="103" t="str">
        <f t="shared" si="137"/>
        <v>H107R16 - 1</v>
      </c>
      <c r="AC326" s="138">
        <f t="shared" si="122"/>
        <v>5</v>
      </c>
      <c r="AD326" s="138">
        <f t="shared" si="123"/>
        <v>5</v>
      </c>
      <c r="AE326" s="138" t="str">
        <f t="shared" si="124"/>
        <v>H107R16.</v>
      </c>
      <c r="AF326" s="138" t="str">
        <f t="shared" si="125"/>
        <v>H107R16</v>
      </c>
      <c r="AG326" s="65"/>
      <c r="AH326" s="65"/>
      <c r="AI326" s="65"/>
      <c r="AJ326" s="14"/>
      <c r="AK326" s="14"/>
      <c r="AL326" s="14"/>
      <c r="AM326" s="14"/>
      <c r="AN326" s="14"/>
      <c r="AO326" s="14"/>
      <c r="AP326" s="14"/>
    </row>
    <row r="327" spans="1:42" s="2" customFormat="1" ht="350.1" customHeight="1" x14ac:dyDescent="0.2">
      <c r="A327" s="73">
        <v>240</v>
      </c>
      <c r="B327" s="151">
        <v>326</v>
      </c>
      <c r="C327" s="73"/>
      <c r="D327" s="73" t="s">
        <v>1046</v>
      </c>
      <c r="E327" s="101">
        <v>1802001</v>
      </c>
      <c r="F327" s="85" t="s">
        <v>978</v>
      </c>
      <c r="G327" s="85" t="s">
        <v>291</v>
      </c>
      <c r="H327" s="85" t="s">
        <v>807</v>
      </c>
      <c r="I327" s="85" t="s">
        <v>807</v>
      </c>
      <c r="J327" s="73" t="s">
        <v>53</v>
      </c>
      <c r="K327" s="73">
        <v>3</v>
      </c>
      <c r="L327" s="77">
        <v>43040</v>
      </c>
      <c r="M327" s="77">
        <v>43342</v>
      </c>
      <c r="N327" s="78">
        <f>(+M327-L327)/7</f>
        <v>43.142857142857146</v>
      </c>
      <c r="O327" s="78" t="s">
        <v>1094</v>
      </c>
      <c r="P327" s="90">
        <v>3</v>
      </c>
      <c r="Q327" s="85" t="s">
        <v>2116</v>
      </c>
      <c r="R327" s="79">
        <f t="shared" si="129"/>
        <v>100</v>
      </c>
      <c r="S327" s="89">
        <f t="shared" si="130"/>
        <v>43.142857142857146</v>
      </c>
      <c r="T327" s="89">
        <f t="shared" si="131"/>
        <v>43.142857142857146</v>
      </c>
      <c r="U327" s="89">
        <f t="shared" si="132"/>
        <v>43.142857142857146</v>
      </c>
      <c r="V327" s="73"/>
      <c r="W327" s="100" t="str">
        <f t="shared" si="135"/>
        <v>CUMPLIDA</v>
      </c>
      <c r="X327" s="100" t="str">
        <f t="shared" si="133"/>
        <v>CUMPLIDO</v>
      </c>
      <c r="Y327" s="96" t="s">
        <v>303</v>
      </c>
      <c r="Z327" s="103" t="str">
        <f t="shared" si="136"/>
        <v>H113R16</v>
      </c>
      <c r="AA327" s="103">
        <f t="shared" si="134"/>
        <v>1</v>
      </c>
      <c r="AB327" s="103" t="str">
        <f t="shared" si="137"/>
        <v>H113R16 - 1</v>
      </c>
      <c r="AC327" s="138">
        <f t="shared" si="122"/>
        <v>5</v>
      </c>
      <c r="AD327" s="138">
        <f t="shared" si="123"/>
        <v>5</v>
      </c>
      <c r="AE327" s="138" t="str">
        <f t="shared" si="124"/>
        <v>H113R16.</v>
      </c>
      <c r="AF327" s="138" t="str">
        <f t="shared" si="125"/>
        <v>H113R16</v>
      </c>
      <c r="AG327" s="65"/>
      <c r="AH327" s="65"/>
      <c r="AI327" s="65"/>
      <c r="AJ327" s="14"/>
      <c r="AK327" s="14"/>
      <c r="AL327" s="14"/>
      <c r="AM327" s="14"/>
      <c r="AN327" s="14"/>
      <c r="AO327" s="14"/>
      <c r="AP327" s="14"/>
    </row>
    <row r="328" spans="1:42" s="2" customFormat="1" ht="350.1" customHeight="1" x14ac:dyDescent="0.2">
      <c r="A328" s="73">
        <v>241</v>
      </c>
      <c r="B328" s="151">
        <v>327</v>
      </c>
      <c r="C328" s="73"/>
      <c r="D328" s="88" t="s">
        <v>1046</v>
      </c>
      <c r="E328" s="101">
        <v>1802002</v>
      </c>
      <c r="F328" s="85" t="s">
        <v>808</v>
      </c>
      <c r="G328" s="86" t="s">
        <v>292</v>
      </c>
      <c r="H328" s="86" t="s">
        <v>1026</v>
      </c>
      <c r="I328" s="86" t="s">
        <v>810</v>
      </c>
      <c r="J328" s="88" t="s">
        <v>53</v>
      </c>
      <c r="K328" s="73">
        <v>3</v>
      </c>
      <c r="L328" s="77">
        <v>43040</v>
      </c>
      <c r="M328" s="77">
        <v>43342</v>
      </c>
      <c r="N328" s="78">
        <f t="shared" ref="N328:N334" si="138">(+M328-L328)/7</f>
        <v>43.142857142857146</v>
      </c>
      <c r="O328" s="73" t="s">
        <v>17</v>
      </c>
      <c r="P328" s="171">
        <v>3</v>
      </c>
      <c r="Q328" s="85" t="s">
        <v>2113</v>
      </c>
      <c r="R328" s="79">
        <f t="shared" si="129"/>
        <v>100</v>
      </c>
      <c r="S328" s="89">
        <f t="shared" si="130"/>
        <v>43.142857142857146</v>
      </c>
      <c r="T328" s="89">
        <f t="shared" si="131"/>
        <v>43.142857142857146</v>
      </c>
      <c r="U328" s="89">
        <f t="shared" si="132"/>
        <v>43.142857142857146</v>
      </c>
      <c r="V328" s="73"/>
      <c r="W328" s="100" t="str">
        <f t="shared" si="135"/>
        <v>CUMPLIDA</v>
      </c>
      <c r="X328" s="100" t="str">
        <f t="shared" si="133"/>
        <v>CUMPLIDO</v>
      </c>
      <c r="Y328" s="96" t="s">
        <v>303</v>
      </c>
      <c r="Z328" s="103" t="str">
        <f t="shared" si="136"/>
        <v xml:space="preserve">
H114R16</v>
      </c>
      <c r="AA328" s="103">
        <f t="shared" si="134"/>
        <v>1</v>
      </c>
      <c r="AB328" s="103" t="str">
        <f t="shared" si="137"/>
        <v xml:space="preserve">
H114R16 - 1</v>
      </c>
      <c r="AC328" s="138">
        <f t="shared" si="122"/>
        <v>5</v>
      </c>
      <c r="AD328" s="138">
        <f t="shared" si="123"/>
        <v>5</v>
      </c>
      <c r="AE328" s="138" t="str">
        <f t="shared" si="124"/>
        <v xml:space="preserve">
H114R16.</v>
      </c>
      <c r="AF328" s="138" t="str">
        <f t="shared" si="125"/>
        <v xml:space="preserve">
H114R16</v>
      </c>
      <c r="AG328" s="65"/>
      <c r="AH328" s="65"/>
      <c r="AI328" s="65"/>
      <c r="AJ328" s="14"/>
      <c r="AK328" s="14"/>
      <c r="AL328" s="14"/>
      <c r="AM328" s="14"/>
      <c r="AN328" s="14"/>
      <c r="AO328" s="14"/>
      <c r="AP328" s="14"/>
    </row>
    <row r="329" spans="1:42" s="2" customFormat="1" ht="350.1" customHeight="1" x14ac:dyDescent="0.2">
      <c r="A329" s="73"/>
      <c r="B329" s="151">
        <v>328</v>
      </c>
      <c r="C329" s="73"/>
      <c r="D329" s="88"/>
      <c r="E329" s="101">
        <v>1802002</v>
      </c>
      <c r="F329" s="85" t="s">
        <v>809</v>
      </c>
      <c r="G329" s="86" t="s">
        <v>292</v>
      </c>
      <c r="H329" s="86" t="s">
        <v>1030</v>
      </c>
      <c r="I329" s="86" t="s">
        <v>811</v>
      </c>
      <c r="J329" s="88" t="s">
        <v>979</v>
      </c>
      <c r="K329" s="73">
        <v>1</v>
      </c>
      <c r="L329" s="77">
        <v>43040</v>
      </c>
      <c r="M329" s="77">
        <v>43099</v>
      </c>
      <c r="N329" s="78">
        <f t="shared" si="138"/>
        <v>8.4285714285714288</v>
      </c>
      <c r="O329" s="73" t="s">
        <v>17</v>
      </c>
      <c r="P329" s="76">
        <v>1</v>
      </c>
      <c r="Q329" s="85" t="s">
        <v>2113</v>
      </c>
      <c r="R329" s="79">
        <f t="shared" si="129"/>
        <v>100</v>
      </c>
      <c r="S329" s="89">
        <f t="shared" si="130"/>
        <v>8.4285714285714288</v>
      </c>
      <c r="T329" s="89">
        <f t="shared" si="131"/>
        <v>8.4285714285714288</v>
      </c>
      <c r="U329" s="89">
        <f t="shared" si="132"/>
        <v>8.4285714285714288</v>
      </c>
      <c r="V329" s="73"/>
      <c r="W329" s="100" t="str">
        <f t="shared" si="135"/>
        <v>CUMPLIDA</v>
      </c>
      <c r="X329" s="100" t="str">
        <f t="shared" si="133"/>
        <v/>
      </c>
      <c r="Y329" s="96" t="s">
        <v>303</v>
      </c>
      <c r="Z329" s="103" t="str">
        <f t="shared" si="136"/>
        <v xml:space="preserve">
H114R16</v>
      </c>
      <c r="AA329" s="103">
        <f t="shared" si="134"/>
        <v>2</v>
      </c>
      <c r="AB329" s="103" t="str">
        <f t="shared" si="137"/>
        <v xml:space="preserve">
H114R16 - 2</v>
      </c>
      <c r="AC329" s="138">
        <f t="shared" si="122"/>
        <v>5</v>
      </c>
      <c r="AD329" s="138">
        <f t="shared" si="123"/>
        <v>5</v>
      </c>
      <c r="AE329" s="138" t="str">
        <f t="shared" si="124"/>
        <v xml:space="preserve">
H114R16.</v>
      </c>
      <c r="AF329" s="138" t="str">
        <f t="shared" si="125"/>
        <v xml:space="preserve">
H114R16</v>
      </c>
      <c r="AG329" s="65"/>
      <c r="AH329" s="65"/>
      <c r="AI329" s="65"/>
      <c r="AJ329" s="14"/>
      <c r="AK329" s="14"/>
      <c r="AL329" s="14"/>
      <c r="AM329" s="14"/>
      <c r="AN329" s="14"/>
      <c r="AO329" s="14"/>
      <c r="AP329" s="14"/>
    </row>
    <row r="330" spans="1:42" s="2" customFormat="1" ht="350.1" customHeight="1" x14ac:dyDescent="0.2">
      <c r="A330" s="73"/>
      <c r="B330" s="151">
        <v>329</v>
      </c>
      <c r="C330" s="73"/>
      <c r="D330" s="88"/>
      <c r="E330" s="101">
        <v>1802002</v>
      </c>
      <c r="F330" s="85" t="s">
        <v>1028</v>
      </c>
      <c r="G330" s="86" t="s">
        <v>292</v>
      </c>
      <c r="H330" s="86" t="s">
        <v>1029</v>
      </c>
      <c r="I330" s="86" t="s">
        <v>1027</v>
      </c>
      <c r="J330" s="88" t="s">
        <v>9</v>
      </c>
      <c r="K330" s="73">
        <v>3</v>
      </c>
      <c r="L330" s="77">
        <v>43040</v>
      </c>
      <c r="M330" s="77">
        <v>43342</v>
      </c>
      <c r="N330" s="78">
        <f t="shared" si="138"/>
        <v>43.142857142857146</v>
      </c>
      <c r="O330" s="73" t="s">
        <v>1096</v>
      </c>
      <c r="P330" s="76">
        <v>3</v>
      </c>
      <c r="Q330" s="85" t="s">
        <v>2113</v>
      </c>
      <c r="R330" s="79">
        <f t="shared" si="129"/>
        <v>100</v>
      </c>
      <c r="S330" s="89">
        <f t="shared" si="130"/>
        <v>43.142857142857146</v>
      </c>
      <c r="T330" s="89">
        <f t="shared" si="131"/>
        <v>43.142857142857146</v>
      </c>
      <c r="U330" s="89">
        <f t="shared" si="132"/>
        <v>43.142857142857146</v>
      </c>
      <c r="V330" s="73"/>
      <c r="W330" s="100" t="str">
        <f t="shared" si="135"/>
        <v>CUMPLIDA</v>
      </c>
      <c r="X330" s="100" t="str">
        <f t="shared" si="133"/>
        <v/>
      </c>
      <c r="Y330" s="96" t="s">
        <v>303</v>
      </c>
      <c r="Z330" s="103" t="str">
        <f t="shared" si="136"/>
        <v xml:space="preserve">
H114R16</v>
      </c>
      <c r="AA330" s="103">
        <f t="shared" si="134"/>
        <v>3</v>
      </c>
      <c r="AB330" s="103" t="str">
        <f t="shared" si="137"/>
        <v xml:space="preserve">
H114R16 - 3</v>
      </c>
      <c r="AC330" s="138">
        <f t="shared" si="122"/>
        <v>5</v>
      </c>
      <c r="AD330" s="138">
        <f t="shared" si="123"/>
        <v>5</v>
      </c>
      <c r="AE330" s="138" t="str">
        <f t="shared" si="124"/>
        <v xml:space="preserve">
H114R16.</v>
      </c>
      <c r="AF330" s="138" t="str">
        <f t="shared" si="125"/>
        <v xml:space="preserve">
H114R16</v>
      </c>
      <c r="AG330" s="66"/>
      <c r="AH330" s="66"/>
      <c r="AI330" s="66"/>
    </row>
    <row r="331" spans="1:42" s="2" customFormat="1" ht="350.1" customHeight="1" x14ac:dyDescent="0.2">
      <c r="A331" s="73">
        <v>242</v>
      </c>
      <c r="B331" s="151">
        <v>330</v>
      </c>
      <c r="C331" s="73"/>
      <c r="D331" s="88" t="s">
        <v>1046</v>
      </c>
      <c r="E331" s="101">
        <v>1802002</v>
      </c>
      <c r="F331" s="85" t="s">
        <v>1032</v>
      </c>
      <c r="G331" s="86" t="s">
        <v>293</v>
      </c>
      <c r="H331" s="86" t="s">
        <v>1034</v>
      </c>
      <c r="I331" s="86" t="s">
        <v>1031</v>
      </c>
      <c r="J331" s="88" t="s">
        <v>53</v>
      </c>
      <c r="K331" s="73">
        <v>3</v>
      </c>
      <c r="L331" s="77">
        <v>43040</v>
      </c>
      <c r="M331" s="77">
        <v>43342</v>
      </c>
      <c r="N331" s="78">
        <f t="shared" si="138"/>
        <v>43.142857142857146</v>
      </c>
      <c r="O331" s="73" t="s">
        <v>17</v>
      </c>
      <c r="P331" s="90">
        <v>3</v>
      </c>
      <c r="Q331" s="85" t="s">
        <v>2113</v>
      </c>
      <c r="R331" s="79">
        <f t="shared" si="129"/>
        <v>100</v>
      </c>
      <c r="S331" s="89">
        <f t="shared" si="130"/>
        <v>43.142857142857146</v>
      </c>
      <c r="T331" s="89">
        <f t="shared" si="131"/>
        <v>43.142857142857146</v>
      </c>
      <c r="U331" s="89">
        <f t="shared" si="132"/>
        <v>43.142857142857146</v>
      </c>
      <c r="V331" s="73"/>
      <c r="W331" s="100" t="str">
        <f t="shared" si="135"/>
        <v>CUMPLIDA</v>
      </c>
      <c r="X331" s="100" t="str">
        <f t="shared" si="133"/>
        <v>CUMPLIDO</v>
      </c>
      <c r="Y331" s="96" t="s">
        <v>303</v>
      </c>
      <c r="Z331" s="103" t="str">
        <f t="shared" si="136"/>
        <v>H115R16</v>
      </c>
      <c r="AA331" s="103">
        <f t="shared" si="134"/>
        <v>1</v>
      </c>
      <c r="AB331" s="103" t="str">
        <f t="shared" si="137"/>
        <v>H115R16 - 1</v>
      </c>
      <c r="AC331" s="138">
        <f t="shared" si="122"/>
        <v>5</v>
      </c>
      <c r="AD331" s="138">
        <f t="shared" si="123"/>
        <v>5</v>
      </c>
      <c r="AE331" s="138" t="str">
        <f t="shared" si="124"/>
        <v>H115R16.</v>
      </c>
      <c r="AF331" s="138" t="str">
        <f t="shared" si="125"/>
        <v>H115R16</v>
      </c>
      <c r="AG331" s="65"/>
      <c r="AH331" s="65"/>
      <c r="AI331" s="65"/>
      <c r="AJ331" s="14"/>
      <c r="AK331" s="14"/>
      <c r="AL331" s="14"/>
      <c r="AM331" s="14"/>
      <c r="AN331" s="14"/>
      <c r="AO331" s="14"/>
      <c r="AP331" s="14"/>
    </row>
    <row r="332" spans="1:42" s="2" customFormat="1" ht="350.1" customHeight="1" x14ac:dyDescent="0.2">
      <c r="A332" s="73"/>
      <c r="B332" s="151">
        <v>331</v>
      </c>
      <c r="C332" s="73"/>
      <c r="D332" s="88"/>
      <c r="E332" s="101">
        <v>1802002</v>
      </c>
      <c r="F332" s="85" t="s">
        <v>1033</v>
      </c>
      <c r="G332" s="86" t="s">
        <v>293</v>
      </c>
      <c r="H332" s="86" t="s">
        <v>1035</v>
      </c>
      <c r="I332" s="86" t="s">
        <v>1027</v>
      </c>
      <c r="J332" s="88" t="s">
        <v>9</v>
      </c>
      <c r="K332" s="73">
        <v>3</v>
      </c>
      <c r="L332" s="77">
        <v>43040</v>
      </c>
      <c r="M332" s="77">
        <v>43342</v>
      </c>
      <c r="N332" s="78">
        <f t="shared" si="138"/>
        <v>43.142857142857146</v>
      </c>
      <c r="O332" s="73" t="s">
        <v>1096</v>
      </c>
      <c r="P332" s="76">
        <v>3</v>
      </c>
      <c r="Q332" s="85" t="s">
        <v>2113</v>
      </c>
      <c r="R332" s="79">
        <f t="shared" si="129"/>
        <v>100</v>
      </c>
      <c r="S332" s="89">
        <f t="shared" si="130"/>
        <v>43.142857142857146</v>
      </c>
      <c r="T332" s="89">
        <f t="shared" si="131"/>
        <v>43.142857142857146</v>
      </c>
      <c r="U332" s="89">
        <f t="shared" si="132"/>
        <v>43.142857142857146</v>
      </c>
      <c r="V332" s="73"/>
      <c r="W332" s="100" t="str">
        <f t="shared" si="135"/>
        <v>CUMPLIDA</v>
      </c>
      <c r="X332" s="100" t="str">
        <f t="shared" si="133"/>
        <v/>
      </c>
      <c r="Y332" s="96" t="s">
        <v>303</v>
      </c>
      <c r="Z332" s="103" t="str">
        <f t="shared" si="136"/>
        <v>H115R16</v>
      </c>
      <c r="AA332" s="103">
        <f t="shared" si="134"/>
        <v>2</v>
      </c>
      <c r="AB332" s="103" t="str">
        <f t="shared" si="137"/>
        <v>H115R16 - 2</v>
      </c>
      <c r="AC332" s="138">
        <f t="shared" si="122"/>
        <v>5</v>
      </c>
      <c r="AD332" s="138">
        <f t="shared" si="123"/>
        <v>5</v>
      </c>
      <c r="AE332" s="138" t="str">
        <f t="shared" si="124"/>
        <v>H115R16.</v>
      </c>
      <c r="AF332" s="138" t="str">
        <f t="shared" si="125"/>
        <v>H115R16</v>
      </c>
      <c r="AG332" s="65"/>
      <c r="AH332" s="65"/>
      <c r="AI332" s="65"/>
      <c r="AJ332" s="14"/>
      <c r="AK332" s="14"/>
      <c r="AL332" s="14"/>
      <c r="AM332" s="14"/>
      <c r="AN332" s="14"/>
      <c r="AO332" s="14"/>
      <c r="AP332" s="14"/>
    </row>
    <row r="333" spans="1:42" s="2" customFormat="1" ht="350.1" customHeight="1" x14ac:dyDescent="0.2">
      <c r="A333" s="73">
        <v>243</v>
      </c>
      <c r="B333" s="151">
        <v>332</v>
      </c>
      <c r="C333" s="73"/>
      <c r="D333" s="88" t="s">
        <v>1046</v>
      </c>
      <c r="E333" s="101">
        <v>1802002</v>
      </c>
      <c r="F333" s="85" t="s">
        <v>1069</v>
      </c>
      <c r="G333" s="86" t="s">
        <v>294</v>
      </c>
      <c r="H333" s="86" t="s">
        <v>1037</v>
      </c>
      <c r="I333" s="86" t="s">
        <v>1036</v>
      </c>
      <c r="J333" s="88" t="s">
        <v>9</v>
      </c>
      <c r="K333" s="73">
        <v>1</v>
      </c>
      <c r="L333" s="77">
        <v>43040</v>
      </c>
      <c r="M333" s="77">
        <v>43099</v>
      </c>
      <c r="N333" s="78">
        <f t="shared" si="138"/>
        <v>8.4285714285714288</v>
      </c>
      <c r="O333" s="73" t="s">
        <v>464</v>
      </c>
      <c r="P333" s="76">
        <v>0.99</v>
      </c>
      <c r="Q333" s="85" t="s">
        <v>2117</v>
      </c>
      <c r="R333" s="79">
        <f t="shared" si="129"/>
        <v>99</v>
      </c>
      <c r="S333" s="89">
        <f t="shared" si="130"/>
        <v>8.3442857142857143</v>
      </c>
      <c r="T333" s="89">
        <f t="shared" si="131"/>
        <v>8.3442857142857143</v>
      </c>
      <c r="U333" s="89">
        <f t="shared" si="132"/>
        <v>8.4285714285714288</v>
      </c>
      <c r="V333" s="73"/>
      <c r="W333" s="100" t="str">
        <f t="shared" si="135"/>
        <v>VENCIDA</v>
      </c>
      <c r="X333" s="100" t="str">
        <f t="shared" si="133"/>
        <v>VENCIDO</v>
      </c>
      <c r="Y333" s="96" t="s">
        <v>303</v>
      </c>
      <c r="Z333" s="103" t="str">
        <f t="shared" si="136"/>
        <v>H116R16</v>
      </c>
      <c r="AA333" s="103">
        <f t="shared" si="134"/>
        <v>1</v>
      </c>
      <c r="AB333" s="103" t="str">
        <f t="shared" si="137"/>
        <v>H116R16 - 1</v>
      </c>
      <c r="AC333" s="138">
        <f t="shared" si="122"/>
        <v>1</v>
      </c>
      <c r="AD333" s="138">
        <f t="shared" si="123"/>
        <v>1</v>
      </c>
      <c r="AE333" s="138" t="str">
        <f t="shared" si="124"/>
        <v>H116R16.</v>
      </c>
      <c r="AF333" s="138" t="str">
        <f t="shared" si="125"/>
        <v>H116R16</v>
      </c>
      <c r="AG333" s="65"/>
      <c r="AH333" s="65"/>
      <c r="AI333" s="65"/>
      <c r="AJ333" s="14"/>
      <c r="AK333" s="14"/>
      <c r="AL333" s="14"/>
      <c r="AM333" s="14"/>
      <c r="AN333" s="14"/>
      <c r="AO333" s="14"/>
      <c r="AP333" s="14"/>
    </row>
    <row r="334" spans="1:42" s="2" customFormat="1" ht="350.1" customHeight="1" x14ac:dyDescent="0.2">
      <c r="A334" s="73">
        <v>244</v>
      </c>
      <c r="B334" s="151">
        <v>333</v>
      </c>
      <c r="C334" s="73"/>
      <c r="D334" s="88" t="s">
        <v>1046</v>
      </c>
      <c r="E334" s="101">
        <v>1406100</v>
      </c>
      <c r="F334" s="85" t="s">
        <v>1068</v>
      </c>
      <c r="G334" s="86" t="s">
        <v>295</v>
      </c>
      <c r="H334" s="86" t="s">
        <v>655</v>
      </c>
      <c r="I334" s="86" t="s">
        <v>656</v>
      </c>
      <c r="J334" s="88" t="s">
        <v>9</v>
      </c>
      <c r="K334" s="73">
        <v>1</v>
      </c>
      <c r="L334" s="77">
        <v>43040</v>
      </c>
      <c r="M334" s="77">
        <v>43221</v>
      </c>
      <c r="N334" s="78">
        <f t="shared" si="138"/>
        <v>25.857142857142858</v>
      </c>
      <c r="O334" s="73" t="s">
        <v>645</v>
      </c>
      <c r="P334" s="76">
        <v>1</v>
      </c>
      <c r="Q334" s="73" t="s">
        <v>1910</v>
      </c>
      <c r="R334" s="79">
        <f t="shared" si="129"/>
        <v>100</v>
      </c>
      <c r="S334" s="89">
        <f t="shared" si="130"/>
        <v>25.857142857142858</v>
      </c>
      <c r="T334" s="89">
        <f t="shared" si="131"/>
        <v>25.857142857142858</v>
      </c>
      <c r="U334" s="89">
        <f t="shared" si="132"/>
        <v>25.857142857142858</v>
      </c>
      <c r="V334" s="73"/>
      <c r="W334" s="100" t="str">
        <f t="shared" si="135"/>
        <v>CUMPLIDA</v>
      </c>
      <c r="X334" s="100" t="str">
        <f t="shared" si="133"/>
        <v>CUMPLIDO</v>
      </c>
      <c r="Y334" s="96" t="s">
        <v>303</v>
      </c>
      <c r="Z334" s="103" t="str">
        <f t="shared" si="136"/>
        <v>H117R16</v>
      </c>
      <c r="AA334" s="103">
        <f t="shared" si="134"/>
        <v>1</v>
      </c>
      <c r="AB334" s="103" t="str">
        <f t="shared" si="137"/>
        <v>H117R16 - 1</v>
      </c>
      <c r="AC334" s="138">
        <f t="shared" ref="AC334:AC397" si="139">IF(W334="VENCIDA",1,IF(W334="PRÓXIMA A VENCER",2,IF(W334="EN TERMINO",3,IF(W334="CON AVANCE",4,IF(W334="CUMPLIDA",5,)))))</f>
        <v>5</v>
      </c>
      <c r="AD334" s="138">
        <f t="shared" ref="AD334:AD397" si="140">IF(AA335=AA334+1,MIN(AC334,AD335),AC334)</f>
        <v>5</v>
      </c>
      <c r="AE334" s="138" t="str">
        <f t="shared" ref="AE334:AE397" si="141">IF(A334&lt;&gt;"",MID(F334,1,FIND(" ",F334,1)-1),AE333)</f>
        <v>H117R16.</v>
      </c>
      <c r="AF334" s="138" t="str">
        <f t="shared" ref="AF334:AF397" si="142">IFERROR(MID(AE334,1,FIND(".",AE334,1)-1),AE334)</f>
        <v>H117R16</v>
      </c>
      <c r="AG334" s="65"/>
      <c r="AH334" s="65"/>
      <c r="AI334" s="65"/>
      <c r="AJ334" s="14"/>
      <c r="AK334" s="14"/>
      <c r="AL334" s="14"/>
      <c r="AM334" s="14"/>
      <c r="AN334" s="14"/>
      <c r="AO334" s="14"/>
      <c r="AP334" s="14"/>
    </row>
    <row r="335" spans="1:42" s="2" customFormat="1" ht="350.1" customHeight="1" x14ac:dyDescent="0.2">
      <c r="A335" s="73">
        <v>245</v>
      </c>
      <c r="B335" s="151">
        <v>334</v>
      </c>
      <c r="C335" s="73"/>
      <c r="D335" s="88" t="s">
        <v>1046</v>
      </c>
      <c r="E335" s="101">
        <v>1406100</v>
      </c>
      <c r="F335" s="85" t="s">
        <v>1070</v>
      </c>
      <c r="G335" s="86" t="s">
        <v>296</v>
      </c>
      <c r="H335" s="86" t="s">
        <v>657</v>
      </c>
      <c r="I335" s="86" t="s">
        <v>658</v>
      </c>
      <c r="J335" s="88" t="s">
        <v>9</v>
      </c>
      <c r="K335" s="73">
        <v>1</v>
      </c>
      <c r="L335" s="77">
        <v>43040</v>
      </c>
      <c r="M335" s="77">
        <v>43250</v>
      </c>
      <c r="N335" s="78">
        <f t="shared" si="127"/>
        <v>30</v>
      </c>
      <c r="O335" s="73" t="s">
        <v>645</v>
      </c>
      <c r="P335" s="76">
        <v>1</v>
      </c>
      <c r="Q335" s="73" t="s">
        <v>1910</v>
      </c>
      <c r="R335" s="79">
        <f t="shared" si="129"/>
        <v>100</v>
      </c>
      <c r="S335" s="89">
        <f t="shared" si="130"/>
        <v>30</v>
      </c>
      <c r="T335" s="89">
        <f t="shared" si="131"/>
        <v>30</v>
      </c>
      <c r="U335" s="89">
        <f t="shared" si="132"/>
        <v>30</v>
      </c>
      <c r="V335" s="73"/>
      <c r="W335" s="100" t="str">
        <f t="shared" si="135"/>
        <v>CUMPLIDA</v>
      </c>
      <c r="X335" s="100" t="str">
        <f t="shared" si="133"/>
        <v>CUMPLIDO</v>
      </c>
      <c r="Y335" s="96" t="s">
        <v>303</v>
      </c>
      <c r="Z335" s="103" t="str">
        <f t="shared" si="136"/>
        <v>H119R16</v>
      </c>
      <c r="AA335" s="103">
        <f t="shared" si="134"/>
        <v>1</v>
      </c>
      <c r="AB335" s="103" t="str">
        <f t="shared" si="137"/>
        <v>H119R16 - 1</v>
      </c>
      <c r="AC335" s="138">
        <f t="shared" si="139"/>
        <v>5</v>
      </c>
      <c r="AD335" s="138">
        <f t="shared" si="140"/>
        <v>5</v>
      </c>
      <c r="AE335" s="138" t="str">
        <f t="shared" si="141"/>
        <v>H119R16.</v>
      </c>
      <c r="AF335" s="138" t="str">
        <f t="shared" si="142"/>
        <v>H119R16</v>
      </c>
      <c r="AG335" s="65"/>
      <c r="AH335" s="65"/>
      <c r="AI335" s="65"/>
      <c r="AJ335" s="14"/>
      <c r="AK335" s="14"/>
      <c r="AL335" s="14"/>
      <c r="AM335" s="14"/>
      <c r="AN335" s="14"/>
      <c r="AO335" s="14"/>
      <c r="AP335" s="14"/>
    </row>
    <row r="336" spans="1:42" s="2" customFormat="1" ht="350.1" customHeight="1" x14ac:dyDescent="0.2">
      <c r="A336" s="73">
        <v>246</v>
      </c>
      <c r="B336" s="151">
        <v>335</v>
      </c>
      <c r="C336" s="73"/>
      <c r="D336" s="88" t="s">
        <v>1046</v>
      </c>
      <c r="E336" s="101">
        <v>1101001</v>
      </c>
      <c r="F336" s="85" t="s">
        <v>1071</v>
      </c>
      <c r="G336" s="86" t="s">
        <v>297</v>
      </c>
      <c r="H336" s="86" t="s">
        <v>659</v>
      </c>
      <c r="I336" s="85" t="s">
        <v>660</v>
      </c>
      <c r="J336" s="73" t="s">
        <v>661</v>
      </c>
      <c r="K336" s="73">
        <v>2</v>
      </c>
      <c r="L336" s="77">
        <v>43040</v>
      </c>
      <c r="M336" s="77">
        <v>43250</v>
      </c>
      <c r="N336" s="78">
        <f t="shared" si="127"/>
        <v>30</v>
      </c>
      <c r="O336" s="73" t="s">
        <v>645</v>
      </c>
      <c r="P336" s="76">
        <v>2</v>
      </c>
      <c r="Q336" s="73" t="s">
        <v>1910</v>
      </c>
      <c r="R336" s="79">
        <f t="shared" si="129"/>
        <v>100</v>
      </c>
      <c r="S336" s="89">
        <f t="shared" si="130"/>
        <v>30</v>
      </c>
      <c r="T336" s="89">
        <f t="shared" si="131"/>
        <v>30</v>
      </c>
      <c r="U336" s="89">
        <f t="shared" si="132"/>
        <v>30</v>
      </c>
      <c r="V336" s="73"/>
      <c r="W336" s="100" t="str">
        <f t="shared" si="135"/>
        <v>CUMPLIDA</v>
      </c>
      <c r="X336" s="100" t="str">
        <f t="shared" si="133"/>
        <v>CUMPLIDO</v>
      </c>
      <c r="Y336" s="96" t="s">
        <v>303</v>
      </c>
      <c r="Z336" s="103" t="str">
        <f t="shared" si="136"/>
        <v>H121R16</v>
      </c>
      <c r="AA336" s="103">
        <f t="shared" si="134"/>
        <v>1</v>
      </c>
      <c r="AB336" s="103" t="str">
        <f t="shared" si="137"/>
        <v>H121R16 - 1</v>
      </c>
      <c r="AC336" s="138">
        <f t="shared" si="139"/>
        <v>5</v>
      </c>
      <c r="AD336" s="138">
        <f t="shared" si="140"/>
        <v>5</v>
      </c>
      <c r="AE336" s="138" t="str">
        <f t="shared" si="141"/>
        <v>H121R16.</v>
      </c>
      <c r="AF336" s="138" t="str">
        <f t="shared" si="142"/>
        <v>H121R16</v>
      </c>
      <c r="AG336" s="65"/>
      <c r="AH336" s="65"/>
      <c r="AI336" s="65"/>
      <c r="AJ336" s="14"/>
      <c r="AK336" s="14"/>
      <c r="AL336" s="14"/>
      <c r="AM336" s="14"/>
      <c r="AN336" s="14"/>
      <c r="AO336" s="14"/>
      <c r="AP336" s="14"/>
    </row>
    <row r="337" spans="1:42" s="2" customFormat="1" ht="350.1" customHeight="1" x14ac:dyDescent="0.2">
      <c r="A337" s="73">
        <v>247</v>
      </c>
      <c r="B337" s="151">
        <v>336</v>
      </c>
      <c r="C337" s="73"/>
      <c r="D337" s="88" t="s">
        <v>1047</v>
      </c>
      <c r="E337" s="101">
        <v>1604001</v>
      </c>
      <c r="F337" s="85" t="s">
        <v>1098</v>
      </c>
      <c r="G337" s="86" t="s">
        <v>1099</v>
      </c>
      <c r="H337" s="86" t="s">
        <v>662</v>
      </c>
      <c r="I337" s="85" t="s">
        <v>665</v>
      </c>
      <c r="J337" s="73" t="s">
        <v>9</v>
      </c>
      <c r="K337" s="73">
        <v>1</v>
      </c>
      <c r="L337" s="77">
        <v>43040</v>
      </c>
      <c r="M337" s="77">
        <v>43099</v>
      </c>
      <c r="N337" s="78">
        <f t="shared" si="127"/>
        <v>8.4285714285714288</v>
      </c>
      <c r="O337" s="73" t="s">
        <v>645</v>
      </c>
      <c r="P337" s="76">
        <v>1</v>
      </c>
      <c r="Q337" s="73" t="s">
        <v>1910</v>
      </c>
      <c r="R337" s="79">
        <f t="shared" si="129"/>
        <v>100</v>
      </c>
      <c r="S337" s="89">
        <f t="shared" si="130"/>
        <v>8.4285714285714288</v>
      </c>
      <c r="T337" s="89">
        <f t="shared" si="131"/>
        <v>8.4285714285714288</v>
      </c>
      <c r="U337" s="89">
        <f t="shared" si="132"/>
        <v>8.4285714285714288</v>
      </c>
      <c r="V337" s="73"/>
      <c r="W337" s="100" t="str">
        <f t="shared" si="135"/>
        <v>CUMPLIDA</v>
      </c>
      <c r="X337" s="100" t="str">
        <f t="shared" si="133"/>
        <v>CUMPLIDO</v>
      </c>
      <c r="Y337" s="96" t="s">
        <v>303</v>
      </c>
      <c r="Z337" s="103" t="str">
        <f t="shared" si="136"/>
        <v>H122R16</v>
      </c>
      <c r="AA337" s="103">
        <f t="shared" si="134"/>
        <v>1</v>
      </c>
      <c r="AB337" s="103" t="str">
        <f t="shared" si="137"/>
        <v>H122R16 - 1</v>
      </c>
      <c r="AC337" s="138">
        <f t="shared" si="139"/>
        <v>5</v>
      </c>
      <c r="AD337" s="138">
        <f t="shared" si="140"/>
        <v>5</v>
      </c>
      <c r="AE337" s="138" t="str">
        <f t="shared" si="141"/>
        <v>H122R16.</v>
      </c>
      <c r="AF337" s="138" t="str">
        <f t="shared" si="142"/>
        <v>H122R16</v>
      </c>
      <c r="AG337" s="65"/>
      <c r="AH337" s="65"/>
      <c r="AI337" s="65"/>
      <c r="AJ337" s="14"/>
      <c r="AK337" s="14"/>
      <c r="AL337" s="14"/>
      <c r="AM337" s="14"/>
      <c r="AN337" s="14"/>
      <c r="AO337" s="14"/>
      <c r="AP337" s="14"/>
    </row>
    <row r="338" spans="1:42" s="2" customFormat="1" ht="350.1" customHeight="1" x14ac:dyDescent="0.2">
      <c r="A338" s="73">
        <v>248</v>
      </c>
      <c r="B338" s="151">
        <v>337</v>
      </c>
      <c r="C338" s="73"/>
      <c r="D338" s="88" t="s">
        <v>1047</v>
      </c>
      <c r="E338" s="101">
        <v>1405004</v>
      </c>
      <c r="F338" s="85" t="s">
        <v>1072</v>
      </c>
      <c r="G338" s="86" t="s">
        <v>298</v>
      </c>
      <c r="H338" s="86" t="s">
        <v>663</v>
      </c>
      <c r="I338" s="85" t="s">
        <v>664</v>
      </c>
      <c r="J338" s="73" t="s">
        <v>21</v>
      </c>
      <c r="K338" s="73">
        <v>3</v>
      </c>
      <c r="L338" s="77">
        <v>43040</v>
      </c>
      <c r="M338" s="77">
        <v>43342</v>
      </c>
      <c r="N338" s="78">
        <f t="shared" si="127"/>
        <v>43.142857142857146</v>
      </c>
      <c r="O338" s="73" t="s">
        <v>645</v>
      </c>
      <c r="P338" s="76">
        <v>3</v>
      </c>
      <c r="Q338" s="73" t="s">
        <v>1910</v>
      </c>
      <c r="R338" s="79">
        <f t="shared" si="129"/>
        <v>100</v>
      </c>
      <c r="S338" s="89">
        <f t="shared" si="130"/>
        <v>43.142857142857146</v>
      </c>
      <c r="T338" s="89">
        <f t="shared" si="131"/>
        <v>43.142857142857146</v>
      </c>
      <c r="U338" s="89">
        <f t="shared" si="132"/>
        <v>43.142857142857146</v>
      </c>
      <c r="V338" s="73"/>
      <c r="W338" s="100" t="str">
        <f t="shared" si="135"/>
        <v>CUMPLIDA</v>
      </c>
      <c r="X338" s="100" t="str">
        <f t="shared" si="133"/>
        <v>CUMPLIDO</v>
      </c>
      <c r="Y338" s="96" t="s">
        <v>303</v>
      </c>
      <c r="Z338" s="103" t="str">
        <f t="shared" si="136"/>
        <v>H123R16</v>
      </c>
      <c r="AA338" s="103">
        <f t="shared" si="134"/>
        <v>1</v>
      </c>
      <c r="AB338" s="103" t="str">
        <f t="shared" si="137"/>
        <v>H123R16 - 1</v>
      </c>
      <c r="AC338" s="138">
        <f t="shared" si="139"/>
        <v>5</v>
      </c>
      <c r="AD338" s="138">
        <f t="shared" si="140"/>
        <v>5</v>
      </c>
      <c r="AE338" s="138" t="str">
        <f t="shared" si="141"/>
        <v>H123R16.</v>
      </c>
      <c r="AF338" s="138" t="str">
        <f t="shared" si="142"/>
        <v>H123R16</v>
      </c>
      <c r="AG338" s="65"/>
      <c r="AH338" s="65"/>
      <c r="AI338" s="65"/>
      <c r="AJ338" s="14"/>
      <c r="AK338" s="14"/>
      <c r="AL338" s="14"/>
      <c r="AM338" s="14"/>
      <c r="AN338" s="14"/>
      <c r="AO338" s="14"/>
      <c r="AP338" s="14"/>
    </row>
    <row r="339" spans="1:42" s="2" customFormat="1" ht="350.1" customHeight="1" x14ac:dyDescent="0.2">
      <c r="A339" s="73">
        <v>249</v>
      </c>
      <c r="B339" s="151">
        <v>338</v>
      </c>
      <c r="C339" s="73"/>
      <c r="D339" s="88" t="s">
        <v>1046</v>
      </c>
      <c r="E339" s="101">
        <v>1405004</v>
      </c>
      <c r="F339" s="85" t="s">
        <v>669</v>
      </c>
      <c r="G339" s="86" t="s">
        <v>299</v>
      </c>
      <c r="H339" s="86" t="s">
        <v>666</v>
      </c>
      <c r="I339" s="85" t="s">
        <v>667</v>
      </c>
      <c r="J339" s="73" t="s">
        <v>668</v>
      </c>
      <c r="K339" s="73">
        <v>10</v>
      </c>
      <c r="L339" s="77">
        <v>43040</v>
      </c>
      <c r="M339" s="77">
        <v>43388</v>
      </c>
      <c r="N339" s="78">
        <f t="shared" si="127"/>
        <v>49.714285714285715</v>
      </c>
      <c r="O339" s="73" t="s">
        <v>645</v>
      </c>
      <c r="P339" s="76">
        <v>10</v>
      </c>
      <c r="Q339" s="73" t="s">
        <v>1910</v>
      </c>
      <c r="R339" s="79">
        <f t="shared" si="129"/>
        <v>100</v>
      </c>
      <c r="S339" s="89">
        <f t="shared" si="130"/>
        <v>49.714285714285715</v>
      </c>
      <c r="T339" s="89">
        <f t="shared" si="131"/>
        <v>49.714285714285715</v>
      </c>
      <c r="U339" s="89">
        <f t="shared" si="132"/>
        <v>49.714285714285715</v>
      </c>
      <c r="V339" s="73"/>
      <c r="W339" s="100" t="str">
        <f t="shared" si="135"/>
        <v>CUMPLIDA</v>
      </c>
      <c r="X339" s="100" t="str">
        <f t="shared" si="133"/>
        <v>CUMPLIDO</v>
      </c>
      <c r="Y339" s="96" t="s">
        <v>303</v>
      </c>
      <c r="Z339" s="103" t="str">
        <f t="shared" si="136"/>
        <v>H124R16</v>
      </c>
      <c r="AA339" s="103">
        <f t="shared" si="134"/>
        <v>1</v>
      </c>
      <c r="AB339" s="103" t="str">
        <f t="shared" si="137"/>
        <v>H124R16 - 1</v>
      </c>
      <c r="AC339" s="138">
        <f t="shared" si="139"/>
        <v>5</v>
      </c>
      <c r="AD339" s="138">
        <f t="shared" si="140"/>
        <v>5</v>
      </c>
      <c r="AE339" s="138" t="str">
        <f t="shared" si="141"/>
        <v>H124R16.Utilización</v>
      </c>
      <c r="AF339" s="138" t="str">
        <f t="shared" si="142"/>
        <v>H124R16</v>
      </c>
      <c r="AG339" s="65"/>
      <c r="AH339" s="65"/>
      <c r="AI339" s="65"/>
      <c r="AJ339" s="14"/>
      <c r="AK339" s="14"/>
      <c r="AL339" s="14"/>
      <c r="AM339" s="14"/>
      <c r="AN339" s="14"/>
      <c r="AO339" s="14"/>
      <c r="AP339" s="14"/>
    </row>
    <row r="340" spans="1:42" s="2" customFormat="1" ht="350.1" customHeight="1" x14ac:dyDescent="0.2">
      <c r="A340" s="73">
        <v>250</v>
      </c>
      <c r="B340" s="151">
        <v>339</v>
      </c>
      <c r="C340" s="73"/>
      <c r="D340" s="88" t="s">
        <v>1047</v>
      </c>
      <c r="E340" s="101">
        <v>1601001</v>
      </c>
      <c r="F340" s="85" t="s">
        <v>673</v>
      </c>
      <c r="G340" s="86" t="s">
        <v>300</v>
      </c>
      <c r="H340" s="86" t="s">
        <v>672</v>
      </c>
      <c r="I340" s="86" t="s">
        <v>670</v>
      </c>
      <c r="J340" s="88" t="s">
        <v>671</v>
      </c>
      <c r="K340" s="73">
        <v>1</v>
      </c>
      <c r="L340" s="77">
        <v>43040</v>
      </c>
      <c r="M340" s="77">
        <v>43250</v>
      </c>
      <c r="N340" s="78">
        <f t="shared" si="127"/>
        <v>30</v>
      </c>
      <c r="O340" s="73" t="s">
        <v>645</v>
      </c>
      <c r="P340" s="76">
        <v>1</v>
      </c>
      <c r="Q340" s="73" t="s">
        <v>1910</v>
      </c>
      <c r="R340" s="79">
        <f t="shared" si="129"/>
        <v>100</v>
      </c>
      <c r="S340" s="89">
        <f t="shared" si="130"/>
        <v>30</v>
      </c>
      <c r="T340" s="89">
        <f t="shared" si="131"/>
        <v>30</v>
      </c>
      <c r="U340" s="89">
        <f t="shared" si="132"/>
        <v>30</v>
      </c>
      <c r="V340" s="73"/>
      <c r="W340" s="100" t="str">
        <f t="shared" si="135"/>
        <v>CUMPLIDA</v>
      </c>
      <c r="X340" s="100" t="str">
        <f t="shared" si="133"/>
        <v>CUMPLIDO</v>
      </c>
      <c r="Y340" s="96" t="s">
        <v>303</v>
      </c>
      <c r="Z340" s="103" t="str">
        <f t="shared" si="136"/>
        <v>H125R16</v>
      </c>
      <c r="AA340" s="103">
        <f t="shared" si="134"/>
        <v>1</v>
      </c>
      <c r="AB340" s="103" t="str">
        <f t="shared" si="137"/>
        <v>H125R16 - 1</v>
      </c>
      <c r="AC340" s="138">
        <f t="shared" si="139"/>
        <v>5</v>
      </c>
      <c r="AD340" s="138">
        <f t="shared" si="140"/>
        <v>5</v>
      </c>
      <c r="AE340" s="138" t="str">
        <f t="shared" si="141"/>
        <v>H125R16.</v>
      </c>
      <c r="AF340" s="138" t="str">
        <f t="shared" si="142"/>
        <v>H125R16</v>
      </c>
      <c r="AG340" s="65"/>
      <c r="AH340" s="65"/>
      <c r="AI340" s="65"/>
      <c r="AJ340" s="14"/>
      <c r="AK340" s="14"/>
      <c r="AL340" s="14"/>
      <c r="AM340" s="14"/>
      <c r="AN340" s="14"/>
      <c r="AO340" s="14"/>
      <c r="AP340" s="14"/>
    </row>
    <row r="341" spans="1:42" s="2" customFormat="1" ht="350.1" customHeight="1" x14ac:dyDescent="0.2">
      <c r="A341" s="73">
        <v>251</v>
      </c>
      <c r="B341" s="151">
        <v>340</v>
      </c>
      <c r="C341" s="73"/>
      <c r="D341" s="88" t="s">
        <v>1046</v>
      </c>
      <c r="E341" s="88">
        <v>1103002</v>
      </c>
      <c r="F341" s="86" t="s">
        <v>183</v>
      </c>
      <c r="G341" s="86" t="s">
        <v>184</v>
      </c>
      <c r="H341" s="86" t="s">
        <v>1918</v>
      </c>
      <c r="I341" s="86" t="s">
        <v>1902</v>
      </c>
      <c r="J341" s="88" t="s">
        <v>1850</v>
      </c>
      <c r="K341" s="73">
        <v>1</v>
      </c>
      <c r="L341" s="77">
        <v>43862</v>
      </c>
      <c r="M341" s="77">
        <v>43979</v>
      </c>
      <c r="N341" s="78">
        <f t="shared" si="127"/>
        <v>16.714285714285715</v>
      </c>
      <c r="O341" s="73" t="s">
        <v>1094</v>
      </c>
      <c r="P341" s="76">
        <v>0</v>
      </c>
      <c r="Q341" s="73" t="s">
        <v>1910</v>
      </c>
      <c r="R341" s="79">
        <f t="shared" si="129"/>
        <v>0</v>
      </c>
      <c r="S341" s="89">
        <f t="shared" si="130"/>
        <v>0</v>
      </c>
      <c r="T341" s="89">
        <f t="shared" si="131"/>
        <v>0</v>
      </c>
      <c r="U341" s="89">
        <f t="shared" si="132"/>
        <v>16.714285714285715</v>
      </c>
      <c r="V341" s="73"/>
      <c r="W341" s="100" t="str">
        <f t="shared" si="135"/>
        <v>VENCIDA</v>
      </c>
      <c r="X341" s="100" t="str">
        <f t="shared" si="133"/>
        <v>VENCIDO</v>
      </c>
      <c r="Y341" s="96" t="s">
        <v>201</v>
      </c>
      <c r="Z341" s="103" t="str">
        <f t="shared" si="136"/>
        <v>H1D16</v>
      </c>
      <c r="AA341" s="103">
        <f t="shared" si="134"/>
        <v>1</v>
      </c>
      <c r="AB341" s="103" t="str">
        <f t="shared" si="137"/>
        <v>H1D16 - 1</v>
      </c>
      <c r="AC341" s="138">
        <f t="shared" si="139"/>
        <v>1</v>
      </c>
      <c r="AD341" s="138">
        <f t="shared" si="140"/>
        <v>1</v>
      </c>
      <c r="AE341" s="138" t="str">
        <f t="shared" si="141"/>
        <v>H1D16.</v>
      </c>
      <c r="AF341" s="138" t="str">
        <f t="shared" si="142"/>
        <v>H1D16</v>
      </c>
      <c r="AG341" s="65"/>
      <c r="AH341" s="65"/>
      <c r="AI341" s="65"/>
      <c r="AJ341" s="14"/>
      <c r="AK341" s="14"/>
      <c r="AL341" s="14"/>
      <c r="AM341" s="14"/>
      <c r="AN341" s="14"/>
      <c r="AO341" s="14"/>
      <c r="AP341" s="14"/>
    </row>
    <row r="342" spans="1:42" s="2" customFormat="1" ht="350.1" customHeight="1" x14ac:dyDescent="0.2">
      <c r="A342" s="73">
        <v>252</v>
      </c>
      <c r="B342" s="151">
        <v>341</v>
      </c>
      <c r="C342" s="73"/>
      <c r="D342" s="88" t="s">
        <v>1259</v>
      </c>
      <c r="E342" s="88">
        <v>1103002</v>
      </c>
      <c r="F342" s="86" t="s">
        <v>1255</v>
      </c>
      <c r="G342" s="86" t="s">
        <v>798</v>
      </c>
      <c r="H342" s="86" t="s">
        <v>1256</v>
      </c>
      <c r="I342" s="86" t="s">
        <v>797</v>
      </c>
      <c r="J342" s="88" t="s">
        <v>492</v>
      </c>
      <c r="K342" s="73">
        <v>1</v>
      </c>
      <c r="L342" s="77">
        <v>43040</v>
      </c>
      <c r="M342" s="77">
        <v>43099</v>
      </c>
      <c r="N342" s="78">
        <f t="shared" si="127"/>
        <v>8.4285714285714288</v>
      </c>
      <c r="O342" s="73" t="s">
        <v>687</v>
      </c>
      <c r="P342" s="76">
        <v>1</v>
      </c>
      <c r="Q342" s="73" t="s">
        <v>1910</v>
      </c>
      <c r="R342" s="79">
        <f t="shared" si="129"/>
        <v>100</v>
      </c>
      <c r="S342" s="89">
        <f t="shared" si="130"/>
        <v>8.4285714285714288</v>
      </c>
      <c r="T342" s="89">
        <f t="shared" si="131"/>
        <v>8.4285714285714288</v>
      </c>
      <c r="U342" s="89">
        <f t="shared" si="132"/>
        <v>8.4285714285714288</v>
      </c>
      <c r="V342" s="73"/>
      <c r="W342" s="100" t="str">
        <f t="shared" si="135"/>
        <v>CUMPLIDA</v>
      </c>
      <c r="X342" s="100" t="str">
        <f t="shared" si="133"/>
        <v>CUMPLIDO</v>
      </c>
      <c r="Y342" s="96" t="s">
        <v>201</v>
      </c>
      <c r="Z342" s="103" t="str">
        <f t="shared" si="136"/>
        <v>H2D16</v>
      </c>
      <c r="AA342" s="103">
        <f t="shared" si="134"/>
        <v>1</v>
      </c>
      <c r="AB342" s="103" t="str">
        <f t="shared" si="137"/>
        <v>H2D16 - 1</v>
      </c>
      <c r="AC342" s="138">
        <f t="shared" si="139"/>
        <v>5</v>
      </c>
      <c r="AD342" s="138">
        <f t="shared" si="140"/>
        <v>5</v>
      </c>
      <c r="AE342" s="138" t="str">
        <f t="shared" si="141"/>
        <v>H2D16.</v>
      </c>
      <c r="AF342" s="138" t="str">
        <f t="shared" si="142"/>
        <v>H2D16</v>
      </c>
      <c r="AG342" s="65"/>
      <c r="AH342" s="65"/>
      <c r="AI342" s="65"/>
      <c r="AJ342" s="14"/>
      <c r="AK342" s="14"/>
      <c r="AL342" s="14"/>
      <c r="AM342" s="14"/>
      <c r="AN342" s="14"/>
      <c r="AO342" s="14"/>
      <c r="AP342" s="14"/>
    </row>
    <row r="343" spans="1:42" s="2" customFormat="1" ht="350.1" customHeight="1" x14ac:dyDescent="0.2">
      <c r="A343" s="73"/>
      <c r="B343" s="151">
        <v>342</v>
      </c>
      <c r="C343" s="73"/>
      <c r="D343" s="88"/>
      <c r="E343" s="88">
        <v>1103002</v>
      </c>
      <c r="F343" s="86" t="s">
        <v>1257</v>
      </c>
      <c r="G343" s="86" t="s">
        <v>185</v>
      </c>
      <c r="H343" s="85" t="s">
        <v>1258</v>
      </c>
      <c r="I343" s="85" t="s">
        <v>462</v>
      </c>
      <c r="J343" s="73" t="s">
        <v>463</v>
      </c>
      <c r="K343" s="73">
        <v>1</v>
      </c>
      <c r="L343" s="77">
        <v>43040</v>
      </c>
      <c r="M343" s="77">
        <v>43099</v>
      </c>
      <c r="N343" s="78">
        <f t="shared" si="127"/>
        <v>8.4285714285714288</v>
      </c>
      <c r="O343" s="73" t="s">
        <v>460</v>
      </c>
      <c r="P343" s="76">
        <v>1</v>
      </c>
      <c r="Q343" s="73" t="s">
        <v>1910</v>
      </c>
      <c r="R343" s="79">
        <f t="shared" si="129"/>
        <v>100</v>
      </c>
      <c r="S343" s="89">
        <f t="shared" si="130"/>
        <v>8.4285714285714288</v>
      </c>
      <c r="T343" s="89">
        <f t="shared" si="131"/>
        <v>8.4285714285714288</v>
      </c>
      <c r="U343" s="89">
        <f t="shared" si="132"/>
        <v>8.4285714285714288</v>
      </c>
      <c r="V343" s="73"/>
      <c r="W343" s="100" t="str">
        <f t="shared" si="135"/>
        <v>CUMPLIDA</v>
      </c>
      <c r="X343" s="100" t="str">
        <f t="shared" si="133"/>
        <v/>
      </c>
      <c r="Y343" s="96" t="s">
        <v>201</v>
      </c>
      <c r="Z343" s="103" t="str">
        <f t="shared" si="136"/>
        <v>H2D16</v>
      </c>
      <c r="AA343" s="103">
        <f t="shared" si="134"/>
        <v>2</v>
      </c>
      <c r="AB343" s="103" t="str">
        <f t="shared" si="137"/>
        <v>H2D16 - 2</v>
      </c>
      <c r="AC343" s="138">
        <f t="shared" si="139"/>
        <v>5</v>
      </c>
      <c r="AD343" s="138">
        <f t="shared" si="140"/>
        <v>5</v>
      </c>
      <c r="AE343" s="138" t="str">
        <f t="shared" si="141"/>
        <v>H2D16.</v>
      </c>
      <c r="AF343" s="138" t="str">
        <f t="shared" si="142"/>
        <v>H2D16</v>
      </c>
      <c r="AG343" s="65"/>
      <c r="AH343" s="65"/>
      <c r="AI343" s="65"/>
      <c r="AJ343" s="14"/>
      <c r="AK343" s="14"/>
      <c r="AL343" s="14"/>
      <c r="AM343" s="14"/>
      <c r="AN343" s="14"/>
      <c r="AO343" s="14"/>
      <c r="AP343" s="14"/>
    </row>
    <row r="344" spans="1:42" s="2" customFormat="1" ht="350.1" customHeight="1" x14ac:dyDescent="0.2">
      <c r="A344" s="73">
        <v>253</v>
      </c>
      <c r="B344" s="151">
        <v>343</v>
      </c>
      <c r="C344" s="73"/>
      <c r="D344" s="88" t="s">
        <v>1259</v>
      </c>
      <c r="E344" s="88">
        <v>1103002</v>
      </c>
      <c r="F344" s="86" t="s">
        <v>799</v>
      </c>
      <c r="G344" s="86" t="s">
        <v>184</v>
      </c>
      <c r="H344" s="86" t="s">
        <v>1918</v>
      </c>
      <c r="I344" s="86" t="s">
        <v>1849</v>
      </c>
      <c r="J344" s="88" t="s">
        <v>1850</v>
      </c>
      <c r="K344" s="73">
        <v>1</v>
      </c>
      <c r="L344" s="77">
        <v>43862</v>
      </c>
      <c r="M344" s="77">
        <v>43979</v>
      </c>
      <c r="N344" s="78">
        <f t="shared" si="127"/>
        <v>16.714285714285715</v>
      </c>
      <c r="O344" s="73" t="s">
        <v>1094</v>
      </c>
      <c r="P344" s="76">
        <v>0</v>
      </c>
      <c r="Q344" s="73" t="s">
        <v>1910</v>
      </c>
      <c r="R344" s="79">
        <f t="shared" si="129"/>
        <v>0</v>
      </c>
      <c r="S344" s="89">
        <f t="shared" si="130"/>
        <v>0</v>
      </c>
      <c r="T344" s="89">
        <f t="shared" si="131"/>
        <v>0</v>
      </c>
      <c r="U344" s="89">
        <f t="shared" si="132"/>
        <v>16.714285714285715</v>
      </c>
      <c r="V344" s="73"/>
      <c r="W344" s="100" t="str">
        <f t="shared" si="135"/>
        <v>VENCIDA</v>
      </c>
      <c r="X344" s="100" t="str">
        <f t="shared" si="133"/>
        <v>VENCIDO</v>
      </c>
      <c r="Y344" s="96" t="s">
        <v>201</v>
      </c>
      <c r="Z344" s="103" t="str">
        <f t="shared" si="136"/>
        <v>H3D16</v>
      </c>
      <c r="AA344" s="103">
        <f t="shared" si="134"/>
        <v>1</v>
      </c>
      <c r="AB344" s="103" t="str">
        <f t="shared" si="137"/>
        <v>H3D16 - 1</v>
      </c>
      <c r="AC344" s="138">
        <f t="shared" si="139"/>
        <v>1</v>
      </c>
      <c r="AD344" s="138">
        <f t="shared" si="140"/>
        <v>1</v>
      </c>
      <c r="AE344" s="138" t="str">
        <f t="shared" si="141"/>
        <v>H3D16.</v>
      </c>
      <c r="AF344" s="138" t="str">
        <f t="shared" si="142"/>
        <v>H3D16</v>
      </c>
      <c r="AG344" s="65"/>
      <c r="AH344" s="65"/>
      <c r="AI344" s="65"/>
      <c r="AJ344" s="14"/>
      <c r="AK344" s="14"/>
      <c r="AL344" s="14"/>
      <c r="AM344" s="14"/>
      <c r="AN344" s="14"/>
      <c r="AO344" s="14"/>
      <c r="AP344" s="14"/>
    </row>
    <row r="345" spans="1:42" s="2" customFormat="1" ht="350.1" customHeight="1" x14ac:dyDescent="0.2">
      <c r="A345" s="73">
        <v>254</v>
      </c>
      <c r="B345" s="151">
        <v>344</v>
      </c>
      <c r="C345" s="73"/>
      <c r="D345" s="88" t="s">
        <v>1259</v>
      </c>
      <c r="E345" s="88">
        <v>1103002</v>
      </c>
      <c r="F345" s="86" t="s">
        <v>309</v>
      </c>
      <c r="G345" s="86" t="s">
        <v>186</v>
      </c>
      <c r="H345" s="85" t="s">
        <v>804</v>
      </c>
      <c r="I345" s="85" t="s">
        <v>801</v>
      </c>
      <c r="J345" s="73" t="s">
        <v>8</v>
      </c>
      <c r="K345" s="73">
        <v>1</v>
      </c>
      <c r="L345" s="77">
        <v>43115</v>
      </c>
      <c r="M345" s="77">
        <v>43159</v>
      </c>
      <c r="N345" s="78">
        <f t="shared" ref="N345:N394" si="143">(+M345-L345)/7</f>
        <v>6.2857142857142856</v>
      </c>
      <c r="O345" s="73" t="s">
        <v>687</v>
      </c>
      <c r="P345" s="76">
        <v>1</v>
      </c>
      <c r="Q345" s="73" t="s">
        <v>1910</v>
      </c>
      <c r="R345" s="79">
        <f t="shared" si="129"/>
        <v>100</v>
      </c>
      <c r="S345" s="89">
        <f t="shared" si="130"/>
        <v>6.2857142857142856</v>
      </c>
      <c r="T345" s="89">
        <f t="shared" si="131"/>
        <v>6.2857142857142856</v>
      </c>
      <c r="U345" s="89">
        <f t="shared" si="132"/>
        <v>6.2857142857142856</v>
      </c>
      <c r="V345" s="73"/>
      <c r="W345" s="100" t="str">
        <f t="shared" si="135"/>
        <v>CUMPLIDA</v>
      </c>
      <c r="X345" s="100" t="str">
        <f t="shared" si="133"/>
        <v>CUMPLIDO</v>
      </c>
      <c r="Y345" s="96" t="s">
        <v>201</v>
      </c>
      <c r="Z345" s="103" t="str">
        <f t="shared" si="136"/>
        <v>H4D16</v>
      </c>
      <c r="AA345" s="103">
        <f t="shared" si="134"/>
        <v>1</v>
      </c>
      <c r="AB345" s="103" t="str">
        <f t="shared" si="137"/>
        <v>H4D16 - 1</v>
      </c>
      <c r="AC345" s="138">
        <f t="shared" si="139"/>
        <v>5</v>
      </c>
      <c r="AD345" s="138">
        <f t="shared" si="140"/>
        <v>5</v>
      </c>
      <c r="AE345" s="138" t="str">
        <f t="shared" si="141"/>
        <v>H4D16.</v>
      </c>
      <c r="AF345" s="138" t="str">
        <f t="shared" si="142"/>
        <v>H4D16</v>
      </c>
      <c r="AG345" s="65"/>
      <c r="AH345" s="65"/>
      <c r="AI345" s="65"/>
      <c r="AJ345" s="14"/>
      <c r="AK345" s="14"/>
      <c r="AL345" s="14"/>
      <c r="AM345" s="14"/>
      <c r="AN345" s="14"/>
      <c r="AO345" s="14"/>
      <c r="AP345" s="14"/>
    </row>
    <row r="346" spans="1:42" s="2" customFormat="1" ht="350.1" customHeight="1" x14ac:dyDescent="0.2">
      <c r="A346" s="73">
        <v>255</v>
      </c>
      <c r="B346" s="151">
        <v>345</v>
      </c>
      <c r="C346" s="73"/>
      <c r="D346" s="88" t="s">
        <v>1259</v>
      </c>
      <c r="E346" s="88">
        <v>1702011</v>
      </c>
      <c r="F346" s="86" t="s">
        <v>1073</v>
      </c>
      <c r="G346" s="86" t="s">
        <v>187</v>
      </c>
      <c r="H346" s="86" t="s">
        <v>803</v>
      </c>
      <c r="I346" s="86" t="s">
        <v>802</v>
      </c>
      <c r="J346" s="88" t="s">
        <v>800</v>
      </c>
      <c r="K346" s="73">
        <v>1</v>
      </c>
      <c r="L346" s="77">
        <v>43132</v>
      </c>
      <c r="M346" s="77">
        <v>43281</v>
      </c>
      <c r="N346" s="78">
        <f t="shared" si="143"/>
        <v>21.285714285714285</v>
      </c>
      <c r="O346" s="73" t="s">
        <v>687</v>
      </c>
      <c r="P346" s="76">
        <v>1</v>
      </c>
      <c r="Q346" s="73" t="s">
        <v>1910</v>
      </c>
      <c r="R346" s="79">
        <f t="shared" si="129"/>
        <v>100</v>
      </c>
      <c r="S346" s="89">
        <f t="shared" si="130"/>
        <v>21.285714285714285</v>
      </c>
      <c r="T346" s="89">
        <f t="shared" si="131"/>
        <v>21.285714285714285</v>
      </c>
      <c r="U346" s="89">
        <f t="shared" si="132"/>
        <v>21.285714285714285</v>
      </c>
      <c r="V346" s="73"/>
      <c r="W346" s="100" t="str">
        <f t="shared" si="135"/>
        <v>CUMPLIDA</v>
      </c>
      <c r="X346" s="100" t="str">
        <f t="shared" si="133"/>
        <v>CUMPLIDO</v>
      </c>
      <c r="Y346" s="96" t="s">
        <v>201</v>
      </c>
      <c r="Z346" s="103" t="str">
        <f t="shared" si="136"/>
        <v>H5D16</v>
      </c>
      <c r="AA346" s="103">
        <f t="shared" si="134"/>
        <v>1</v>
      </c>
      <c r="AB346" s="103" t="str">
        <f t="shared" si="137"/>
        <v>H5D16 - 1</v>
      </c>
      <c r="AC346" s="138">
        <f t="shared" si="139"/>
        <v>5</v>
      </c>
      <c r="AD346" s="138">
        <f t="shared" si="140"/>
        <v>5</v>
      </c>
      <c r="AE346" s="138" t="str">
        <f t="shared" si="141"/>
        <v>H5D16.</v>
      </c>
      <c r="AF346" s="138" t="str">
        <f t="shared" si="142"/>
        <v>H5D16</v>
      </c>
      <c r="AG346" s="65"/>
      <c r="AH346" s="65"/>
      <c r="AI346" s="65"/>
      <c r="AJ346" s="14"/>
      <c r="AK346" s="14"/>
      <c r="AL346" s="14"/>
      <c r="AM346" s="14"/>
      <c r="AN346" s="14"/>
      <c r="AO346" s="14"/>
      <c r="AP346" s="14"/>
    </row>
    <row r="347" spans="1:42" s="2" customFormat="1" ht="350.1" customHeight="1" x14ac:dyDescent="0.2">
      <c r="A347" s="73">
        <v>256</v>
      </c>
      <c r="B347" s="151">
        <v>346</v>
      </c>
      <c r="C347" s="73"/>
      <c r="D347" s="88" t="s">
        <v>1259</v>
      </c>
      <c r="E347" s="88">
        <v>1201003</v>
      </c>
      <c r="F347" s="86" t="s">
        <v>1074</v>
      </c>
      <c r="G347" s="86" t="s">
        <v>408</v>
      </c>
      <c r="H347" s="85" t="s">
        <v>407</v>
      </c>
      <c r="I347" s="85" t="s">
        <v>980</v>
      </c>
      <c r="J347" s="73" t="s">
        <v>395</v>
      </c>
      <c r="K347" s="73">
        <v>5</v>
      </c>
      <c r="L347" s="77">
        <v>43101</v>
      </c>
      <c r="M347" s="77">
        <v>43403</v>
      </c>
      <c r="N347" s="78">
        <f t="shared" si="143"/>
        <v>43.142857142857146</v>
      </c>
      <c r="O347" s="73" t="s">
        <v>384</v>
      </c>
      <c r="P347" s="76">
        <v>3</v>
      </c>
      <c r="Q347" s="73" t="s">
        <v>1910</v>
      </c>
      <c r="R347" s="79">
        <f t="shared" si="129"/>
        <v>60</v>
      </c>
      <c r="S347" s="89">
        <f t="shared" si="130"/>
        <v>25.88571428571429</v>
      </c>
      <c r="T347" s="89">
        <f t="shared" si="131"/>
        <v>25.88571428571429</v>
      </c>
      <c r="U347" s="89">
        <f t="shared" si="132"/>
        <v>43.142857142857146</v>
      </c>
      <c r="V347" s="73"/>
      <c r="W347" s="100" t="str">
        <f t="shared" si="135"/>
        <v>VENCIDA</v>
      </c>
      <c r="X347" s="100" t="str">
        <f t="shared" si="133"/>
        <v>VENCIDO</v>
      </c>
      <c r="Y347" s="96" t="s">
        <v>201</v>
      </c>
      <c r="Z347" s="103" t="str">
        <f t="shared" si="136"/>
        <v>H6D16</v>
      </c>
      <c r="AA347" s="103">
        <f t="shared" si="134"/>
        <v>1</v>
      </c>
      <c r="AB347" s="103" t="str">
        <f t="shared" si="137"/>
        <v>H6D16 - 1</v>
      </c>
      <c r="AC347" s="138">
        <f t="shared" si="139"/>
        <v>1</v>
      </c>
      <c r="AD347" s="138">
        <f t="shared" si="140"/>
        <v>1</v>
      </c>
      <c r="AE347" s="138" t="str">
        <f t="shared" si="141"/>
        <v>H6D16.</v>
      </c>
      <c r="AF347" s="138" t="str">
        <f t="shared" si="142"/>
        <v>H6D16</v>
      </c>
      <c r="AG347" s="65"/>
      <c r="AH347" s="65"/>
      <c r="AI347" s="65"/>
      <c r="AJ347" s="14"/>
      <c r="AK347" s="14"/>
      <c r="AL347" s="14"/>
      <c r="AM347" s="14"/>
      <c r="AN347" s="14"/>
      <c r="AO347" s="14"/>
      <c r="AP347" s="14"/>
    </row>
    <row r="348" spans="1:42" s="2" customFormat="1" ht="350.1" customHeight="1" x14ac:dyDescent="0.2">
      <c r="A348" s="73">
        <v>257</v>
      </c>
      <c r="B348" s="151">
        <v>347</v>
      </c>
      <c r="C348" s="73"/>
      <c r="D348" s="88" t="s">
        <v>1259</v>
      </c>
      <c r="E348" s="88" t="s">
        <v>204</v>
      </c>
      <c r="F348" s="86" t="s">
        <v>1275</v>
      </c>
      <c r="G348" s="86" t="s">
        <v>205</v>
      </c>
      <c r="H348" s="86" t="s">
        <v>873</v>
      </c>
      <c r="I348" s="85" t="s">
        <v>874</v>
      </c>
      <c r="J348" s="73" t="s">
        <v>8</v>
      </c>
      <c r="K348" s="73">
        <v>1</v>
      </c>
      <c r="L348" s="77">
        <v>43040</v>
      </c>
      <c r="M348" s="77">
        <v>43099</v>
      </c>
      <c r="N348" s="78">
        <f t="shared" si="143"/>
        <v>8.4285714285714288</v>
      </c>
      <c r="O348" s="73" t="s">
        <v>805</v>
      </c>
      <c r="P348" s="76">
        <v>0.25</v>
      </c>
      <c r="Q348" s="73" t="s">
        <v>1910</v>
      </c>
      <c r="R348" s="79">
        <f t="shared" si="129"/>
        <v>25</v>
      </c>
      <c r="S348" s="89">
        <f t="shared" si="130"/>
        <v>2.1071428571428572</v>
      </c>
      <c r="T348" s="89">
        <f t="shared" si="131"/>
        <v>2.1071428571428572</v>
      </c>
      <c r="U348" s="89">
        <f t="shared" si="132"/>
        <v>8.4285714285714288</v>
      </c>
      <c r="V348" s="73"/>
      <c r="W348" s="100" t="str">
        <f t="shared" si="135"/>
        <v>VENCIDA</v>
      </c>
      <c r="X348" s="100" t="str">
        <f t="shared" si="133"/>
        <v>VENCIDO</v>
      </c>
      <c r="Y348" s="96" t="s">
        <v>228</v>
      </c>
      <c r="Z348" s="103" t="str">
        <f t="shared" si="136"/>
        <v>H1ECP</v>
      </c>
      <c r="AA348" s="103">
        <f t="shared" si="134"/>
        <v>1</v>
      </c>
      <c r="AB348" s="103" t="str">
        <f t="shared" si="137"/>
        <v>H1ECP - 1</v>
      </c>
      <c r="AC348" s="138">
        <f t="shared" si="139"/>
        <v>1</v>
      </c>
      <c r="AD348" s="138">
        <f t="shared" si="140"/>
        <v>1</v>
      </c>
      <c r="AE348" s="138" t="str">
        <f t="shared" si="141"/>
        <v>H1ECP.</v>
      </c>
      <c r="AF348" s="138" t="str">
        <f t="shared" si="142"/>
        <v>H1ECP</v>
      </c>
      <c r="AG348" s="65"/>
      <c r="AH348" s="65"/>
      <c r="AI348" s="65"/>
      <c r="AJ348" s="14"/>
      <c r="AK348" s="14"/>
      <c r="AL348" s="14"/>
      <c r="AM348" s="14"/>
      <c r="AN348" s="14"/>
      <c r="AO348" s="14"/>
      <c r="AP348" s="14"/>
    </row>
    <row r="349" spans="1:42" s="2" customFormat="1" ht="350.1" customHeight="1" x14ac:dyDescent="0.2">
      <c r="A349" s="73">
        <v>258</v>
      </c>
      <c r="B349" s="151">
        <v>348</v>
      </c>
      <c r="C349" s="73"/>
      <c r="D349" s="88" t="s">
        <v>1259</v>
      </c>
      <c r="E349" s="88" t="s">
        <v>204</v>
      </c>
      <c r="F349" s="86" t="s">
        <v>422</v>
      </c>
      <c r="G349" s="86" t="s">
        <v>206</v>
      </c>
      <c r="H349" s="86" t="s">
        <v>875</v>
      </c>
      <c r="I349" s="86" t="s">
        <v>874</v>
      </c>
      <c r="J349" s="88" t="s">
        <v>8</v>
      </c>
      <c r="K349" s="88">
        <v>1</v>
      </c>
      <c r="L349" s="77">
        <v>43040</v>
      </c>
      <c r="M349" s="77">
        <v>43099</v>
      </c>
      <c r="N349" s="78">
        <f t="shared" si="143"/>
        <v>8.4285714285714288</v>
      </c>
      <c r="O349" s="73" t="s">
        <v>805</v>
      </c>
      <c r="P349" s="76">
        <v>1</v>
      </c>
      <c r="Q349" s="73" t="s">
        <v>1910</v>
      </c>
      <c r="R349" s="79">
        <f t="shared" si="129"/>
        <v>100</v>
      </c>
      <c r="S349" s="89">
        <f t="shared" si="130"/>
        <v>8.4285714285714288</v>
      </c>
      <c r="T349" s="89">
        <f t="shared" si="131"/>
        <v>8.4285714285714288</v>
      </c>
      <c r="U349" s="89">
        <f t="shared" si="132"/>
        <v>8.4285714285714288</v>
      </c>
      <c r="V349" s="73"/>
      <c r="W349" s="100" t="str">
        <f t="shared" si="135"/>
        <v>CUMPLIDA</v>
      </c>
      <c r="X349" s="100" t="str">
        <f t="shared" si="133"/>
        <v>CUMPLIDO</v>
      </c>
      <c r="Y349" s="96" t="s">
        <v>228</v>
      </c>
      <c r="Z349" s="103" t="str">
        <f t="shared" si="136"/>
        <v>H3ECP</v>
      </c>
      <c r="AA349" s="103">
        <f t="shared" si="134"/>
        <v>1</v>
      </c>
      <c r="AB349" s="103" t="str">
        <f t="shared" si="137"/>
        <v>H3ECP - 1</v>
      </c>
      <c r="AC349" s="138">
        <f t="shared" si="139"/>
        <v>5</v>
      </c>
      <c r="AD349" s="138">
        <f t="shared" si="140"/>
        <v>5</v>
      </c>
      <c r="AE349" s="138" t="str">
        <f t="shared" si="141"/>
        <v>H3ECP.</v>
      </c>
      <c r="AF349" s="138" t="str">
        <f t="shared" si="142"/>
        <v>H3ECP</v>
      </c>
      <c r="AG349" s="65"/>
      <c r="AH349" s="65"/>
      <c r="AI349" s="65"/>
      <c r="AJ349" s="14"/>
      <c r="AK349" s="14"/>
      <c r="AL349" s="14"/>
      <c r="AM349" s="14"/>
      <c r="AN349" s="14"/>
      <c r="AO349" s="14"/>
      <c r="AP349" s="14"/>
    </row>
    <row r="350" spans="1:42" s="2" customFormat="1" ht="350.1" customHeight="1" x14ac:dyDescent="0.2">
      <c r="A350" s="73">
        <v>259</v>
      </c>
      <c r="B350" s="151">
        <v>349</v>
      </c>
      <c r="C350" s="73"/>
      <c r="D350" s="88" t="s">
        <v>1046</v>
      </c>
      <c r="E350" s="88" t="s">
        <v>204</v>
      </c>
      <c r="F350" s="86" t="s">
        <v>310</v>
      </c>
      <c r="G350" s="86" t="s">
        <v>207</v>
      </c>
      <c r="H350" s="86" t="s">
        <v>877</v>
      </c>
      <c r="I350" s="86" t="s">
        <v>878</v>
      </c>
      <c r="J350" s="88" t="s">
        <v>876</v>
      </c>
      <c r="K350" s="73">
        <v>2</v>
      </c>
      <c r="L350" s="77">
        <v>43040</v>
      </c>
      <c r="M350" s="77">
        <v>43189</v>
      </c>
      <c r="N350" s="78">
        <f t="shared" si="143"/>
        <v>21.285714285714285</v>
      </c>
      <c r="O350" s="73" t="s">
        <v>805</v>
      </c>
      <c r="P350" s="76">
        <v>0.66710000000000003</v>
      </c>
      <c r="Q350" s="85" t="s">
        <v>2113</v>
      </c>
      <c r="R350" s="79">
        <f t="shared" si="129"/>
        <v>33.355000000000004</v>
      </c>
      <c r="S350" s="89">
        <f t="shared" si="130"/>
        <v>7.09985</v>
      </c>
      <c r="T350" s="89">
        <f t="shared" si="131"/>
        <v>7.09985</v>
      </c>
      <c r="U350" s="89">
        <f t="shared" si="132"/>
        <v>21.285714285714285</v>
      </c>
      <c r="V350" s="73"/>
      <c r="W350" s="100" t="str">
        <f t="shared" si="135"/>
        <v>VENCIDA</v>
      </c>
      <c r="X350" s="100" t="str">
        <f t="shared" si="133"/>
        <v>VENCIDO</v>
      </c>
      <c r="Y350" s="96" t="s">
        <v>228</v>
      </c>
      <c r="Z350" s="103" t="str">
        <f t="shared" si="136"/>
        <v>H5ECP</v>
      </c>
      <c r="AA350" s="103">
        <f t="shared" si="134"/>
        <v>1</v>
      </c>
      <c r="AB350" s="103" t="str">
        <f t="shared" si="137"/>
        <v>H5ECP - 1</v>
      </c>
      <c r="AC350" s="138">
        <f t="shared" si="139"/>
        <v>1</v>
      </c>
      <c r="AD350" s="138">
        <f t="shared" si="140"/>
        <v>1</v>
      </c>
      <c r="AE350" s="138" t="str">
        <f t="shared" si="141"/>
        <v>H5ECP.</v>
      </c>
      <c r="AF350" s="138" t="str">
        <f t="shared" si="142"/>
        <v>H5ECP</v>
      </c>
      <c r="AG350" s="65"/>
      <c r="AH350" s="65"/>
      <c r="AI350" s="65"/>
      <c r="AJ350" s="14"/>
      <c r="AK350" s="14"/>
      <c r="AL350" s="14"/>
      <c r="AM350" s="14"/>
      <c r="AN350" s="14"/>
      <c r="AO350" s="14"/>
      <c r="AP350" s="14"/>
    </row>
    <row r="351" spans="1:42" s="2" customFormat="1" ht="350.1" customHeight="1" x14ac:dyDescent="0.2">
      <c r="A351" s="73">
        <v>260</v>
      </c>
      <c r="B351" s="151">
        <v>350</v>
      </c>
      <c r="C351" s="73"/>
      <c r="D351" s="88" t="s">
        <v>1046</v>
      </c>
      <c r="E351" s="88" t="s">
        <v>204</v>
      </c>
      <c r="F351" s="86" t="s">
        <v>946</v>
      </c>
      <c r="G351" s="86" t="s">
        <v>208</v>
      </c>
      <c r="H351" s="86" t="s">
        <v>879</v>
      </c>
      <c r="I351" s="86" t="s">
        <v>880</v>
      </c>
      <c r="J351" s="88" t="s">
        <v>876</v>
      </c>
      <c r="K351" s="73">
        <v>2</v>
      </c>
      <c r="L351" s="77">
        <v>43040</v>
      </c>
      <c r="M351" s="77">
        <v>43189</v>
      </c>
      <c r="N351" s="78">
        <f t="shared" si="143"/>
        <v>21.285714285714285</v>
      </c>
      <c r="O351" s="73" t="s">
        <v>805</v>
      </c>
      <c r="P351" s="76">
        <v>0.85699999999999998</v>
      </c>
      <c r="Q351" s="73" t="s">
        <v>1910</v>
      </c>
      <c r="R351" s="79">
        <f t="shared" si="129"/>
        <v>42.85</v>
      </c>
      <c r="S351" s="89">
        <f t="shared" si="130"/>
        <v>9.1209285714285713</v>
      </c>
      <c r="T351" s="89">
        <f t="shared" si="131"/>
        <v>9.1209285714285713</v>
      </c>
      <c r="U351" s="89">
        <f t="shared" si="132"/>
        <v>21.285714285714285</v>
      </c>
      <c r="V351" s="73"/>
      <c r="W351" s="100" t="str">
        <f t="shared" si="135"/>
        <v>VENCIDA</v>
      </c>
      <c r="X351" s="100" t="str">
        <f t="shared" si="133"/>
        <v>VENCIDO</v>
      </c>
      <c r="Y351" s="96" t="s">
        <v>228</v>
      </c>
      <c r="Z351" s="103" t="str">
        <f t="shared" si="136"/>
        <v>H6ECP</v>
      </c>
      <c r="AA351" s="103">
        <f t="shared" si="134"/>
        <v>1</v>
      </c>
      <c r="AB351" s="103" t="str">
        <f t="shared" si="137"/>
        <v>H6ECP - 1</v>
      </c>
      <c r="AC351" s="138">
        <f t="shared" si="139"/>
        <v>1</v>
      </c>
      <c r="AD351" s="138">
        <f t="shared" si="140"/>
        <v>1</v>
      </c>
      <c r="AE351" s="138" t="str">
        <f t="shared" si="141"/>
        <v>H6ECP.</v>
      </c>
      <c r="AF351" s="138" t="str">
        <f t="shared" si="142"/>
        <v>H6ECP</v>
      </c>
      <c r="AG351" s="65"/>
      <c r="AH351" s="65"/>
      <c r="AI351" s="65"/>
      <c r="AJ351" s="14"/>
      <c r="AK351" s="14"/>
      <c r="AL351" s="14"/>
      <c r="AM351" s="14"/>
      <c r="AN351" s="14"/>
      <c r="AO351" s="14"/>
      <c r="AP351" s="14"/>
    </row>
    <row r="352" spans="1:42" s="2" customFormat="1" ht="350.1" customHeight="1" x14ac:dyDescent="0.2">
      <c r="A352" s="73">
        <v>261</v>
      </c>
      <c r="B352" s="151">
        <v>351</v>
      </c>
      <c r="C352" s="73"/>
      <c r="D352" s="88" t="s">
        <v>1046</v>
      </c>
      <c r="E352" s="88" t="s">
        <v>27</v>
      </c>
      <c r="F352" s="86" t="s">
        <v>1218</v>
      </c>
      <c r="G352" s="86" t="s">
        <v>209</v>
      </c>
      <c r="H352" s="86" t="s">
        <v>1220</v>
      </c>
      <c r="I352" s="86" t="s">
        <v>881</v>
      </c>
      <c r="J352" s="88" t="s">
        <v>9</v>
      </c>
      <c r="K352" s="73">
        <v>1</v>
      </c>
      <c r="L352" s="77">
        <v>43040</v>
      </c>
      <c r="M352" s="77">
        <v>43099</v>
      </c>
      <c r="N352" s="78">
        <f t="shared" si="143"/>
        <v>8.4285714285714288</v>
      </c>
      <c r="O352" s="73" t="s">
        <v>805</v>
      </c>
      <c r="P352" s="76">
        <v>1</v>
      </c>
      <c r="Q352" s="73" t="s">
        <v>1910</v>
      </c>
      <c r="R352" s="79">
        <f t="shared" si="129"/>
        <v>100</v>
      </c>
      <c r="S352" s="89">
        <f t="shared" si="130"/>
        <v>8.4285714285714288</v>
      </c>
      <c r="T352" s="89">
        <f t="shared" si="131"/>
        <v>8.4285714285714288</v>
      </c>
      <c r="U352" s="89">
        <f t="shared" si="132"/>
        <v>8.4285714285714288</v>
      </c>
      <c r="V352" s="73"/>
      <c r="W352" s="100" t="str">
        <f t="shared" si="135"/>
        <v>CUMPLIDA</v>
      </c>
      <c r="X352" s="100" t="str">
        <f t="shared" si="133"/>
        <v>VENCIDO</v>
      </c>
      <c r="Y352" s="96" t="s">
        <v>228</v>
      </c>
      <c r="Z352" s="103" t="str">
        <f t="shared" si="136"/>
        <v>H7ECP</v>
      </c>
      <c r="AA352" s="103">
        <f t="shared" si="134"/>
        <v>1</v>
      </c>
      <c r="AB352" s="103" t="str">
        <f t="shared" si="137"/>
        <v>H7ECP - 1</v>
      </c>
      <c r="AC352" s="138">
        <f t="shared" si="139"/>
        <v>5</v>
      </c>
      <c r="AD352" s="138">
        <f t="shared" si="140"/>
        <v>1</v>
      </c>
      <c r="AE352" s="138" t="str">
        <f t="shared" si="141"/>
        <v>H7ECP.</v>
      </c>
      <c r="AF352" s="138" t="str">
        <f t="shared" si="142"/>
        <v>H7ECP</v>
      </c>
      <c r="AG352" s="65"/>
      <c r="AH352" s="65"/>
      <c r="AI352" s="65"/>
      <c r="AJ352" s="14"/>
      <c r="AK352" s="14"/>
      <c r="AL352" s="14"/>
      <c r="AM352" s="14"/>
      <c r="AN352" s="14"/>
      <c r="AO352" s="14"/>
      <c r="AP352" s="14"/>
    </row>
    <row r="353" spans="1:42" s="2" customFormat="1" ht="350.1" customHeight="1" x14ac:dyDescent="0.2">
      <c r="A353" s="73"/>
      <c r="B353" s="151">
        <v>352</v>
      </c>
      <c r="C353" s="73"/>
      <c r="D353" s="88"/>
      <c r="E353" s="88" t="s">
        <v>27</v>
      </c>
      <c r="F353" s="86" t="s">
        <v>1302</v>
      </c>
      <c r="G353" s="86" t="s">
        <v>210</v>
      </c>
      <c r="H353" s="86" t="s">
        <v>1219</v>
      </c>
      <c r="I353" s="86" t="s">
        <v>882</v>
      </c>
      <c r="J353" s="88" t="s">
        <v>8</v>
      </c>
      <c r="K353" s="73">
        <v>1</v>
      </c>
      <c r="L353" s="77">
        <v>43040</v>
      </c>
      <c r="M353" s="77">
        <v>43099</v>
      </c>
      <c r="N353" s="78">
        <f t="shared" si="143"/>
        <v>8.4285714285714288</v>
      </c>
      <c r="O353" s="73" t="s">
        <v>805</v>
      </c>
      <c r="P353" s="76">
        <v>1</v>
      </c>
      <c r="Q353" s="73" t="s">
        <v>1910</v>
      </c>
      <c r="R353" s="79">
        <f t="shared" si="129"/>
        <v>100</v>
      </c>
      <c r="S353" s="89">
        <f t="shared" si="130"/>
        <v>8.4285714285714288</v>
      </c>
      <c r="T353" s="89">
        <f t="shared" si="131"/>
        <v>8.4285714285714288</v>
      </c>
      <c r="U353" s="89">
        <f t="shared" si="132"/>
        <v>8.4285714285714288</v>
      </c>
      <c r="V353" s="73"/>
      <c r="W353" s="100" t="str">
        <f t="shared" si="135"/>
        <v>CUMPLIDA</v>
      </c>
      <c r="X353" s="100" t="str">
        <f t="shared" si="133"/>
        <v/>
      </c>
      <c r="Y353" s="96" t="s">
        <v>228</v>
      </c>
      <c r="Z353" s="103" t="str">
        <f t="shared" si="136"/>
        <v>H7ECP</v>
      </c>
      <c r="AA353" s="103">
        <f t="shared" si="134"/>
        <v>2</v>
      </c>
      <c r="AB353" s="103" t="str">
        <f t="shared" si="137"/>
        <v>H7ECP - 2</v>
      </c>
      <c r="AC353" s="138">
        <f t="shared" si="139"/>
        <v>5</v>
      </c>
      <c r="AD353" s="138">
        <f t="shared" si="140"/>
        <v>1</v>
      </c>
      <c r="AE353" s="138" t="str">
        <f t="shared" si="141"/>
        <v>H7ECP.</v>
      </c>
      <c r="AF353" s="138" t="str">
        <f t="shared" si="142"/>
        <v>H7ECP</v>
      </c>
      <c r="AG353" s="65"/>
      <c r="AH353" s="65"/>
      <c r="AI353" s="65"/>
      <c r="AJ353" s="14"/>
      <c r="AK353" s="14"/>
      <c r="AL353" s="14"/>
      <c r="AM353" s="14"/>
      <c r="AN353" s="14"/>
      <c r="AO353" s="14"/>
      <c r="AP353" s="14"/>
    </row>
    <row r="354" spans="1:42" s="2" customFormat="1" ht="350.1" customHeight="1" x14ac:dyDescent="0.2">
      <c r="A354" s="73"/>
      <c r="B354" s="151">
        <v>353</v>
      </c>
      <c r="C354" s="73"/>
      <c r="D354" s="88"/>
      <c r="E354" s="88" t="s">
        <v>27</v>
      </c>
      <c r="F354" s="86" t="s">
        <v>1221</v>
      </c>
      <c r="G354" s="86" t="s">
        <v>210</v>
      </c>
      <c r="H354" s="86" t="s">
        <v>1222</v>
      </c>
      <c r="I354" s="86" t="s">
        <v>883</v>
      </c>
      <c r="J354" s="88" t="s">
        <v>191</v>
      </c>
      <c r="K354" s="73">
        <v>2</v>
      </c>
      <c r="L354" s="77">
        <v>43040</v>
      </c>
      <c r="M354" s="77">
        <v>43189</v>
      </c>
      <c r="N354" s="78">
        <f t="shared" si="143"/>
        <v>21.285714285714285</v>
      </c>
      <c r="O354" s="73" t="s">
        <v>805</v>
      </c>
      <c r="P354" s="76">
        <v>1</v>
      </c>
      <c r="Q354" s="73" t="s">
        <v>1910</v>
      </c>
      <c r="R354" s="79">
        <f t="shared" si="129"/>
        <v>50</v>
      </c>
      <c r="S354" s="89">
        <f t="shared" si="130"/>
        <v>10.642857142857142</v>
      </c>
      <c r="T354" s="89">
        <f t="shared" si="131"/>
        <v>10.642857142857142</v>
      </c>
      <c r="U354" s="89">
        <f t="shared" si="132"/>
        <v>21.285714285714285</v>
      </c>
      <c r="V354" s="73"/>
      <c r="W354" s="100" t="str">
        <f t="shared" si="135"/>
        <v>VENCIDA</v>
      </c>
      <c r="X354" s="100" t="str">
        <f t="shared" si="133"/>
        <v/>
      </c>
      <c r="Y354" s="96" t="s">
        <v>228</v>
      </c>
      <c r="Z354" s="103" t="str">
        <f t="shared" si="136"/>
        <v>H7ECP</v>
      </c>
      <c r="AA354" s="103">
        <f t="shared" si="134"/>
        <v>3</v>
      </c>
      <c r="AB354" s="103" t="str">
        <f t="shared" si="137"/>
        <v>H7ECP - 3</v>
      </c>
      <c r="AC354" s="138">
        <f t="shared" si="139"/>
        <v>1</v>
      </c>
      <c r="AD354" s="138">
        <f t="shared" si="140"/>
        <v>1</v>
      </c>
      <c r="AE354" s="138" t="str">
        <f t="shared" si="141"/>
        <v>H7ECP.</v>
      </c>
      <c r="AF354" s="138" t="str">
        <f t="shared" si="142"/>
        <v>H7ECP</v>
      </c>
      <c r="AG354" s="65"/>
      <c r="AH354" s="65"/>
      <c r="AI354" s="65"/>
      <c r="AJ354" s="14"/>
      <c r="AK354" s="14"/>
      <c r="AL354" s="14"/>
      <c r="AM354" s="14"/>
      <c r="AN354" s="14"/>
      <c r="AO354" s="14"/>
      <c r="AP354" s="14"/>
    </row>
    <row r="355" spans="1:42" s="2" customFormat="1" ht="350.1" customHeight="1" x14ac:dyDescent="0.2">
      <c r="A355" s="73">
        <v>262</v>
      </c>
      <c r="B355" s="151">
        <v>354</v>
      </c>
      <c r="C355" s="73"/>
      <c r="D355" s="88" t="s">
        <v>1046</v>
      </c>
      <c r="E355" s="88" t="s">
        <v>27</v>
      </c>
      <c r="F355" s="86" t="s">
        <v>947</v>
      </c>
      <c r="G355" s="86" t="s">
        <v>211</v>
      </c>
      <c r="H355" s="86" t="s">
        <v>884</v>
      </c>
      <c r="I355" s="86" t="s">
        <v>885</v>
      </c>
      <c r="J355" s="88" t="s">
        <v>9</v>
      </c>
      <c r="K355" s="73">
        <v>1</v>
      </c>
      <c r="L355" s="77">
        <v>43040</v>
      </c>
      <c r="M355" s="77">
        <v>43099</v>
      </c>
      <c r="N355" s="78">
        <f t="shared" si="143"/>
        <v>8.4285714285714288</v>
      </c>
      <c r="O355" s="73" t="s">
        <v>805</v>
      </c>
      <c r="P355" s="76">
        <v>0</v>
      </c>
      <c r="Q355" s="73" t="s">
        <v>1910</v>
      </c>
      <c r="R355" s="79">
        <f t="shared" si="129"/>
        <v>0</v>
      </c>
      <c r="S355" s="89">
        <f t="shared" si="130"/>
        <v>0</v>
      </c>
      <c r="T355" s="89">
        <f t="shared" si="131"/>
        <v>0</v>
      </c>
      <c r="U355" s="89">
        <f t="shared" si="132"/>
        <v>8.4285714285714288</v>
      </c>
      <c r="V355" s="73"/>
      <c r="W355" s="100" t="str">
        <f t="shared" si="135"/>
        <v>VENCIDA</v>
      </c>
      <c r="X355" s="100" t="str">
        <f t="shared" si="133"/>
        <v>VENCIDO</v>
      </c>
      <c r="Y355" s="96" t="s">
        <v>228</v>
      </c>
      <c r="Z355" s="103" t="str">
        <f t="shared" si="136"/>
        <v>H8ECP</v>
      </c>
      <c r="AA355" s="103">
        <f t="shared" si="134"/>
        <v>1</v>
      </c>
      <c r="AB355" s="103" t="str">
        <f t="shared" si="137"/>
        <v>H8ECP - 1</v>
      </c>
      <c r="AC355" s="138">
        <f t="shared" si="139"/>
        <v>1</v>
      </c>
      <c r="AD355" s="138">
        <f t="shared" si="140"/>
        <v>1</v>
      </c>
      <c r="AE355" s="138" t="str">
        <f t="shared" si="141"/>
        <v>H8ECP.</v>
      </c>
      <c r="AF355" s="138" t="str">
        <f t="shared" si="142"/>
        <v>H8ECP</v>
      </c>
      <c r="AG355" s="65"/>
      <c r="AH355" s="65"/>
      <c r="AI355" s="65"/>
      <c r="AJ355" s="14"/>
      <c r="AK355" s="14"/>
      <c r="AL355" s="14"/>
      <c r="AM355" s="14"/>
      <c r="AN355" s="14"/>
      <c r="AO355" s="14"/>
      <c r="AP355" s="14"/>
    </row>
    <row r="356" spans="1:42" s="2" customFormat="1" ht="350.1" customHeight="1" x14ac:dyDescent="0.2">
      <c r="A356" s="73">
        <v>263</v>
      </c>
      <c r="B356" s="151">
        <v>355</v>
      </c>
      <c r="C356" s="73"/>
      <c r="D356" s="88" t="s">
        <v>1046</v>
      </c>
      <c r="E356" s="88" t="s">
        <v>18</v>
      </c>
      <c r="F356" s="86" t="s">
        <v>1075</v>
      </c>
      <c r="G356" s="86" t="s">
        <v>212</v>
      </c>
      <c r="H356" s="86" t="s">
        <v>886</v>
      </c>
      <c r="I356" s="86" t="s">
        <v>887</v>
      </c>
      <c r="J356" s="88" t="s">
        <v>53</v>
      </c>
      <c r="K356" s="73">
        <v>3</v>
      </c>
      <c r="L356" s="77">
        <v>43040</v>
      </c>
      <c r="M356" s="77">
        <v>43342</v>
      </c>
      <c r="N356" s="78">
        <f t="shared" si="143"/>
        <v>43.142857142857146</v>
      </c>
      <c r="O356" s="73" t="s">
        <v>805</v>
      </c>
      <c r="P356" s="76">
        <v>0</v>
      </c>
      <c r="Q356" s="73" t="s">
        <v>1910</v>
      </c>
      <c r="R356" s="79">
        <f t="shared" si="129"/>
        <v>0</v>
      </c>
      <c r="S356" s="89">
        <f t="shared" si="130"/>
        <v>0</v>
      </c>
      <c r="T356" s="89">
        <f t="shared" si="131"/>
        <v>0</v>
      </c>
      <c r="U356" s="89">
        <f t="shared" si="132"/>
        <v>43.142857142857146</v>
      </c>
      <c r="V356" s="73"/>
      <c r="W356" s="100" t="str">
        <f t="shared" si="135"/>
        <v>VENCIDA</v>
      </c>
      <c r="X356" s="100" t="str">
        <f t="shared" si="133"/>
        <v>VENCIDO</v>
      </c>
      <c r="Y356" s="96" t="s">
        <v>228</v>
      </c>
      <c r="Z356" s="103" t="str">
        <f t="shared" si="136"/>
        <v>H10ECP</v>
      </c>
      <c r="AA356" s="103">
        <f t="shared" si="134"/>
        <v>1</v>
      </c>
      <c r="AB356" s="103" t="str">
        <f t="shared" si="137"/>
        <v>H10ECP - 1</v>
      </c>
      <c r="AC356" s="138">
        <f t="shared" si="139"/>
        <v>1</v>
      </c>
      <c r="AD356" s="138">
        <f t="shared" si="140"/>
        <v>1</v>
      </c>
      <c r="AE356" s="138" t="str">
        <f t="shared" si="141"/>
        <v>H10ECP.</v>
      </c>
      <c r="AF356" s="138" t="str">
        <f t="shared" si="142"/>
        <v>H10ECP</v>
      </c>
      <c r="AG356" s="65"/>
      <c r="AH356" s="65"/>
      <c r="AI356" s="65"/>
      <c r="AJ356" s="14"/>
      <c r="AK356" s="14"/>
      <c r="AL356" s="14"/>
      <c r="AM356" s="14"/>
      <c r="AN356" s="14"/>
      <c r="AO356" s="14"/>
      <c r="AP356" s="14"/>
    </row>
    <row r="357" spans="1:42" s="2" customFormat="1" ht="350.1" customHeight="1" x14ac:dyDescent="0.2">
      <c r="A357" s="73">
        <v>264</v>
      </c>
      <c r="B357" s="151">
        <v>356</v>
      </c>
      <c r="C357" s="73"/>
      <c r="D357" s="88" t="s">
        <v>1276</v>
      </c>
      <c r="E357" s="88" t="s">
        <v>18</v>
      </c>
      <c r="F357" s="86" t="s">
        <v>758</v>
      </c>
      <c r="G357" s="86" t="s">
        <v>213</v>
      </c>
      <c r="H357" s="86" t="s">
        <v>762</v>
      </c>
      <c r="I357" s="86" t="s">
        <v>760</v>
      </c>
      <c r="J357" s="88" t="s">
        <v>761</v>
      </c>
      <c r="K357" s="73">
        <v>2</v>
      </c>
      <c r="L357" s="77">
        <v>43040</v>
      </c>
      <c r="M357" s="77">
        <v>43099</v>
      </c>
      <c r="N357" s="78">
        <f t="shared" si="143"/>
        <v>8.4285714285714288</v>
      </c>
      <c r="O357" s="73" t="s">
        <v>687</v>
      </c>
      <c r="P357" s="76">
        <v>2</v>
      </c>
      <c r="Q357" s="73" t="s">
        <v>1910</v>
      </c>
      <c r="R357" s="79">
        <f t="shared" si="129"/>
        <v>100</v>
      </c>
      <c r="S357" s="89">
        <f t="shared" si="130"/>
        <v>8.4285714285714288</v>
      </c>
      <c r="T357" s="89">
        <f t="shared" si="131"/>
        <v>8.4285714285714288</v>
      </c>
      <c r="U357" s="89">
        <f t="shared" si="132"/>
        <v>8.4285714285714288</v>
      </c>
      <c r="V357" s="73"/>
      <c r="W357" s="100" t="str">
        <f t="shared" si="135"/>
        <v>CUMPLIDA</v>
      </c>
      <c r="X357" s="100" t="str">
        <f t="shared" si="133"/>
        <v>CUMPLIDO</v>
      </c>
      <c r="Y357" s="96" t="s">
        <v>228</v>
      </c>
      <c r="Z357" s="103" t="str">
        <f t="shared" si="136"/>
        <v>H11ECP</v>
      </c>
      <c r="AA357" s="103">
        <f t="shared" si="134"/>
        <v>1</v>
      </c>
      <c r="AB357" s="103" t="str">
        <f t="shared" si="137"/>
        <v>H11ECP - 1</v>
      </c>
      <c r="AC357" s="138">
        <f t="shared" si="139"/>
        <v>5</v>
      </c>
      <c r="AD357" s="138">
        <f t="shared" si="140"/>
        <v>5</v>
      </c>
      <c r="AE357" s="138" t="str">
        <f t="shared" si="141"/>
        <v>H11ECP.</v>
      </c>
      <c r="AF357" s="138" t="str">
        <f t="shared" si="142"/>
        <v>H11ECP</v>
      </c>
      <c r="AG357" s="65"/>
      <c r="AH357" s="65"/>
      <c r="AI357" s="65"/>
      <c r="AJ357" s="14"/>
      <c r="AK357" s="14"/>
      <c r="AL357" s="14"/>
      <c r="AM357" s="14"/>
      <c r="AN357" s="14"/>
      <c r="AO357" s="14"/>
      <c r="AP357" s="14"/>
    </row>
    <row r="358" spans="1:42" s="2" customFormat="1" ht="350.1" customHeight="1" x14ac:dyDescent="0.2">
      <c r="A358" s="73"/>
      <c r="B358" s="151">
        <v>357</v>
      </c>
      <c r="C358" s="73"/>
      <c r="D358" s="88"/>
      <c r="E358" s="88" t="s">
        <v>18</v>
      </c>
      <c r="F358" s="86" t="s">
        <v>759</v>
      </c>
      <c r="G358" s="86" t="s">
        <v>213</v>
      </c>
      <c r="H358" s="85" t="s">
        <v>763</v>
      </c>
      <c r="I358" s="85" t="s">
        <v>332</v>
      </c>
      <c r="J358" s="73" t="s">
        <v>816</v>
      </c>
      <c r="K358" s="101">
        <v>2</v>
      </c>
      <c r="L358" s="91">
        <v>43040</v>
      </c>
      <c r="M358" s="91">
        <v>43099</v>
      </c>
      <c r="N358" s="78">
        <f t="shared" si="143"/>
        <v>8.4285714285714288</v>
      </c>
      <c r="O358" s="73" t="s">
        <v>17</v>
      </c>
      <c r="P358" s="76">
        <v>2</v>
      </c>
      <c r="Q358" s="73" t="s">
        <v>1910</v>
      </c>
      <c r="R358" s="79">
        <f t="shared" si="129"/>
        <v>100</v>
      </c>
      <c r="S358" s="89">
        <f t="shared" si="130"/>
        <v>8.4285714285714288</v>
      </c>
      <c r="T358" s="89">
        <f t="shared" si="131"/>
        <v>8.4285714285714288</v>
      </c>
      <c r="U358" s="89">
        <f t="shared" si="132"/>
        <v>8.4285714285714288</v>
      </c>
      <c r="V358" s="73"/>
      <c r="W358" s="100" t="str">
        <f t="shared" si="135"/>
        <v>CUMPLIDA</v>
      </c>
      <c r="X358" s="100" t="str">
        <f t="shared" si="133"/>
        <v/>
      </c>
      <c r="Y358" s="96" t="s">
        <v>228</v>
      </c>
      <c r="Z358" s="103" t="str">
        <f t="shared" si="136"/>
        <v>H11ECP</v>
      </c>
      <c r="AA358" s="103">
        <f t="shared" si="134"/>
        <v>2</v>
      </c>
      <c r="AB358" s="103" t="str">
        <f t="shared" si="137"/>
        <v>H11ECP - 2</v>
      </c>
      <c r="AC358" s="138">
        <f t="shared" si="139"/>
        <v>5</v>
      </c>
      <c r="AD358" s="138">
        <f t="shared" si="140"/>
        <v>5</v>
      </c>
      <c r="AE358" s="138" t="str">
        <f t="shared" si="141"/>
        <v>H11ECP.</v>
      </c>
      <c r="AF358" s="138" t="str">
        <f t="shared" si="142"/>
        <v>H11ECP</v>
      </c>
      <c r="AG358" s="65"/>
      <c r="AH358" s="65"/>
      <c r="AI358" s="65" t="s">
        <v>229</v>
      </c>
      <c r="AJ358" s="14"/>
      <c r="AK358" s="14"/>
      <c r="AL358" s="14"/>
      <c r="AM358" s="14"/>
      <c r="AN358" s="14"/>
      <c r="AO358" s="14"/>
      <c r="AP358" s="14"/>
    </row>
    <row r="359" spans="1:42" s="2" customFormat="1" ht="350.1" customHeight="1" x14ac:dyDescent="0.2">
      <c r="A359" s="73">
        <v>265</v>
      </c>
      <c r="B359" s="151">
        <v>358</v>
      </c>
      <c r="C359" s="73"/>
      <c r="D359" s="88" t="s">
        <v>1276</v>
      </c>
      <c r="E359" s="88" t="s">
        <v>27</v>
      </c>
      <c r="F359" s="86" t="s">
        <v>311</v>
      </c>
      <c r="G359" s="86" t="s">
        <v>214</v>
      </c>
      <c r="H359" s="86" t="s">
        <v>1918</v>
      </c>
      <c r="I359" s="86" t="s">
        <v>1904</v>
      </c>
      <c r="J359" s="88" t="s">
        <v>1850</v>
      </c>
      <c r="K359" s="73">
        <v>1</v>
      </c>
      <c r="L359" s="77">
        <v>43862</v>
      </c>
      <c r="M359" s="77">
        <v>43979</v>
      </c>
      <c r="N359" s="78">
        <f t="shared" si="143"/>
        <v>16.714285714285715</v>
      </c>
      <c r="O359" s="73" t="s">
        <v>1094</v>
      </c>
      <c r="P359" s="76">
        <v>0</v>
      </c>
      <c r="Q359" s="73" t="s">
        <v>1910</v>
      </c>
      <c r="R359" s="79">
        <f t="shared" si="129"/>
        <v>0</v>
      </c>
      <c r="S359" s="89">
        <f t="shared" si="130"/>
        <v>0</v>
      </c>
      <c r="T359" s="89">
        <f t="shared" si="131"/>
        <v>0</v>
      </c>
      <c r="U359" s="89">
        <f t="shared" si="132"/>
        <v>16.714285714285715</v>
      </c>
      <c r="V359" s="73"/>
      <c r="W359" s="100" t="str">
        <f t="shared" si="135"/>
        <v>VENCIDA</v>
      </c>
      <c r="X359" s="100" t="str">
        <f t="shared" si="133"/>
        <v>VENCIDO</v>
      </c>
      <c r="Y359" s="96" t="s">
        <v>228</v>
      </c>
      <c r="Z359" s="103" t="str">
        <f t="shared" si="136"/>
        <v>H12ECP</v>
      </c>
      <c r="AA359" s="103">
        <f t="shared" si="134"/>
        <v>1</v>
      </c>
      <c r="AB359" s="103" t="str">
        <f t="shared" si="137"/>
        <v>H12ECP - 1</v>
      </c>
      <c r="AC359" s="138">
        <f t="shared" si="139"/>
        <v>1</v>
      </c>
      <c r="AD359" s="138">
        <f t="shared" si="140"/>
        <v>1</v>
      </c>
      <c r="AE359" s="138" t="str">
        <f t="shared" si="141"/>
        <v>H12ECP.</v>
      </c>
      <c r="AF359" s="138" t="str">
        <f t="shared" si="142"/>
        <v>H12ECP</v>
      </c>
      <c r="AG359" s="65"/>
      <c r="AH359" s="65"/>
      <c r="AI359" s="65"/>
      <c r="AJ359" s="14"/>
      <c r="AK359" s="14"/>
      <c r="AL359" s="14"/>
      <c r="AM359" s="14"/>
      <c r="AN359" s="14"/>
      <c r="AO359" s="14"/>
      <c r="AP359" s="14"/>
    </row>
    <row r="360" spans="1:42" s="2" customFormat="1" ht="350.1" customHeight="1" x14ac:dyDescent="0.2">
      <c r="A360" s="73">
        <v>266</v>
      </c>
      <c r="B360" s="151">
        <v>359</v>
      </c>
      <c r="C360" s="73"/>
      <c r="D360" s="88" t="s">
        <v>1046</v>
      </c>
      <c r="E360" s="88" t="s">
        <v>31</v>
      </c>
      <c r="F360" s="86" t="s">
        <v>1076</v>
      </c>
      <c r="G360" s="86" t="s">
        <v>215</v>
      </c>
      <c r="H360" s="85" t="s">
        <v>764</v>
      </c>
      <c r="I360" s="85" t="s">
        <v>765</v>
      </c>
      <c r="J360" s="73" t="s">
        <v>592</v>
      </c>
      <c r="K360" s="73">
        <v>1</v>
      </c>
      <c r="L360" s="77">
        <v>43115</v>
      </c>
      <c r="M360" s="77">
        <v>43159</v>
      </c>
      <c r="N360" s="78">
        <f t="shared" si="143"/>
        <v>6.2857142857142856</v>
      </c>
      <c r="O360" s="73" t="s">
        <v>687</v>
      </c>
      <c r="P360" s="76">
        <v>1</v>
      </c>
      <c r="Q360" s="73" t="s">
        <v>1910</v>
      </c>
      <c r="R360" s="79">
        <f t="shared" si="129"/>
        <v>100</v>
      </c>
      <c r="S360" s="89">
        <f t="shared" si="130"/>
        <v>6.2857142857142856</v>
      </c>
      <c r="T360" s="89">
        <f t="shared" si="131"/>
        <v>6.2857142857142856</v>
      </c>
      <c r="U360" s="89">
        <f t="shared" si="132"/>
        <v>6.2857142857142856</v>
      </c>
      <c r="V360" s="73"/>
      <c r="W360" s="100" t="str">
        <f t="shared" si="135"/>
        <v>CUMPLIDA</v>
      </c>
      <c r="X360" s="100" t="str">
        <f t="shared" si="133"/>
        <v>CUMPLIDO</v>
      </c>
      <c r="Y360" s="96" t="s">
        <v>228</v>
      </c>
      <c r="Z360" s="103" t="str">
        <f t="shared" si="136"/>
        <v>H13ECP</v>
      </c>
      <c r="AA360" s="103">
        <f t="shared" si="134"/>
        <v>1</v>
      </c>
      <c r="AB360" s="103" t="str">
        <f t="shared" si="137"/>
        <v>H13ECP - 1</v>
      </c>
      <c r="AC360" s="138">
        <f t="shared" si="139"/>
        <v>5</v>
      </c>
      <c r="AD360" s="138">
        <f t="shared" si="140"/>
        <v>5</v>
      </c>
      <c r="AE360" s="138" t="str">
        <f t="shared" si="141"/>
        <v>H13ECP.</v>
      </c>
      <c r="AF360" s="138" t="str">
        <f t="shared" si="142"/>
        <v>H13ECP</v>
      </c>
      <c r="AG360" s="65"/>
      <c r="AH360" s="65"/>
      <c r="AI360" s="65"/>
      <c r="AJ360" s="14"/>
      <c r="AK360" s="14"/>
      <c r="AL360" s="14"/>
      <c r="AM360" s="14"/>
      <c r="AN360" s="14"/>
      <c r="AO360" s="14"/>
      <c r="AP360" s="14"/>
    </row>
    <row r="361" spans="1:42" s="2" customFormat="1" ht="350.1" customHeight="1" x14ac:dyDescent="0.2">
      <c r="A361" s="73">
        <v>267</v>
      </c>
      <c r="B361" s="151">
        <v>360</v>
      </c>
      <c r="C361" s="73"/>
      <c r="D361" s="88" t="s">
        <v>1259</v>
      </c>
      <c r="E361" s="88" t="s">
        <v>18</v>
      </c>
      <c r="F361" s="86" t="s">
        <v>635</v>
      </c>
      <c r="G361" s="86" t="s">
        <v>216</v>
      </c>
      <c r="H361" s="85" t="s">
        <v>636</v>
      </c>
      <c r="I361" s="85" t="s">
        <v>630</v>
      </c>
      <c r="J361" s="73" t="s">
        <v>631</v>
      </c>
      <c r="K361" s="73">
        <v>1</v>
      </c>
      <c r="L361" s="77">
        <v>43040</v>
      </c>
      <c r="M361" s="77">
        <v>43281</v>
      </c>
      <c r="N361" s="78">
        <f t="shared" si="143"/>
        <v>34.428571428571431</v>
      </c>
      <c r="O361" s="73" t="s">
        <v>527</v>
      </c>
      <c r="P361" s="76">
        <v>1</v>
      </c>
      <c r="Q361" s="73" t="s">
        <v>1910</v>
      </c>
      <c r="R361" s="79">
        <f t="shared" si="129"/>
        <v>100</v>
      </c>
      <c r="S361" s="89">
        <f t="shared" si="130"/>
        <v>34.428571428571431</v>
      </c>
      <c r="T361" s="89">
        <f t="shared" si="131"/>
        <v>34.428571428571431</v>
      </c>
      <c r="U361" s="89">
        <f t="shared" si="132"/>
        <v>34.428571428571431</v>
      </c>
      <c r="V361" s="73"/>
      <c r="W361" s="100" t="str">
        <f t="shared" si="135"/>
        <v>CUMPLIDA</v>
      </c>
      <c r="X361" s="100" t="str">
        <f t="shared" si="133"/>
        <v>VENCIDO</v>
      </c>
      <c r="Y361" s="96" t="s">
        <v>228</v>
      </c>
      <c r="Z361" s="103" t="str">
        <f t="shared" si="136"/>
        <v>H15ECP</v>
      </c>
      <c r="AA361" s="103">
        <f t="shared" si="134"/>
        <v>1</v>
      </c>
      <c r="AB361" s="103" t="str">
        <f t="shared" si="137"/>
        <v>H15ECP - 1</v>
      </c>
      <c r="AC361" s="138">
        <f t="shared" si="139"/>
        <v>5</v>
      </c>
      <c r="AD361" s="138">
        <f t="shared" si="140"/>
        <v>1</v>
      </c>
      <c r="AE361" s="138" t="str">
        <f t="shared" si="141"/>
        <v>H15ECP.</v>
      </c>
      <c r="AF361" s="138" t="str">
        <f t="shared" si="142"/>
        <v>H15ECP</v>
      </c>
      <c r="AG361" s="65"/>
      <c r="AH361" s="65"/>
      <c r="AI361" s="65"/>
      <c r="AJ361" s="14"/>
      <c r="AK361" s="14"/>
      <c r="AL361" s="14"/>
      <c r="AM361" s="14"/>
      <c r="AN361" s="14"/>
      <c r="AO361" s="14"/>
      <c r="AP361" s="14"/>
    </row>
    <row r="362" spans="1:42" s="2" customFormat="1" ht="350.1" customHeight="1" x14ac:dyDescent="0.2">
      <c r="A362" s="73"/>
      <c r="B362" s="151">
        <v>361</v>
      </c>
      <c r="C362" s="73"/>
      <c r="D362" s="88"/>
      <c r="E362" s="88" t="s">
        <v>18</v>
      </c>
      <c r="F362" s="86" t="s">
        <v>981</v>
      </c>
      <c r="G362" s="86" t="s">
        <v>217</v>
      </c>
      <c r="H362" s="85" t="s">
        <v>637</v>
      </c>
      <c r="I362" s="85" t="s">
        <v>632</v>
      </c>
      <c r="J362" s="73" t="s">
        <v>9</v>
      </c>
      <c r="K362" s="73">
        <v>3</v>
      </c>
      <c r="L362" s="77">
        <v>43040</v>
      </c>
      <c r="M362" s="77">
        <v>43403</v>
      </c>
      <c r="N362" s="78">
        <f t="shared" si="143"/>
        <v>51.857142857142854</v>
      </c>
      <c r="O362" s="73" t="s">
        <v>527</v>
      </c>
      <c r="P362" s="76">
        <v>1</v>
      </c>
      <c r="Q362" s="73" t="s">
        <v>1910</v>
      </c>
      <c r="R362" s="79">
        <f t="shared" si="129"/>
        <v>33.333333333333329</v>
      </c>
      <c r="S362" s="89">
        <f t="shared" si="130"/>
        <v>17.285714285714281</v>
      </c>
      <c r="T362" s="89">
        <f t="shared" si="131"/>
        <v>17.285714285714281</v>
      </c>
      <c r="U362" s="89">
        <f t="shared" si="132"/>
        <v>51.857142857142854</v>
      </c>
      <c r="V362" s="73"/>
      <c r="W362" s="100" t="str">
        <f t="shared" si="135"/>
        <v>VENCIDA</v>
      </c>
      <c r="X362" s="100" t="str">
        <f t="shared" si="133"/>
        <v/>
      </c>
      <c r="Y362" s="96" t="s">
        <v>228</v>
      </c>
      <c r="Z362" s="103" t="str">
        <f t="shared" si="136"/>
        <v>H15ECP</v>
      </c>
      <c r="AA362" s="103">
        <f t="shared" si="134"/>
        <v>2</v>
      </c>
      <c r="AB362" s="103" t="str">
        <f t="shared" si="137"/>
        <v>H15ECP - 2</v>
      </c>
      <c r="AC362" s="138">
        <f t="shared" si="139"/>
        <v>1</v>
      </c>
      <c r="AD362" s="138">
        <f t="shared" si="140"/>
        <v>1</v>
      </c>
      <c r="AE362" s="138" t="str">
        <f t="shared" si="141"/>
        <v>H15ECP.</v>
      </c>
      <c r="AF362" s="138" t="str">
        <f t="shared" si="142"/>
        <v>H15ECP</v>
      </c>
      <c r="AG362" s="65"/>
      <c r="AH362" s="65"/>
      <c r="AI362" s="65"/>
      <c r="AJ362" s="14"/>
      <c r="AK362" s="14"/>
      <c r="AL362" s="14"/>
      <c r="AM362" s="14"/>
      <c r="AN362" s="14"/>
      <c r="AO362" s="14"/>
      <c r="AP362" s="14"/>
    </row>
    <row r="363" spans="1:42" s="2" customFormat="1" ht="350.1" customHeight="1" x14ac:dyDescent="0.2">
      <c r="A363" s="73"/>
      <c r="B363" s="151">
        <v>362</v>
      </c>
      <c r="C363" s="73"/>
      <c r="D363" s="88"/>
      <c r="E363" s="88" t="s">
        <v>18</v>
      </c>
      <c r="F363" s="86" t="s">
        <v>638</v>
      </c>
      <c r="G363" s="86" t="s">
        <v>50</v>
      </c>
      <c r="H363" s="85" t="s">
        <v>639</v>
      </c>
      <c r="I363" s="160" t="s">
        <v>633</v>
      </c>
      <c r="J363" s="73" t="s">
        <v>9</v>
      </c>
      <c r="K363" s="73">
        <v>2</v>
      </c>
      <c r="L363" s="77">
        <v>43040</v>
      </c>
      <c r="M363" s="77">
        <v>43403</v>
      </c>
      <c r="N363" s="78">
        <f t="shared" si="143"/>
        <v>51.857142857142854</v>
      </c>
      <c r="O363" s="73" t="s">
        <v>527</v>
      </c>
      <c r="P363" s="76">
        <v>0</v>
      </c>
      <c r="Q363" s="73" t="s">
        <v>1910</v>
      </c>
      <c r="R363" s="79">
        <f t="shared" si="129"/>
        <v>0</v>
      </c>
      <c r="S363" s="89">
        <f t="shared" si="130"/>
        <v>0</v>
      </c>
      <c r="T363" s="89">
        <f t="shared" si="131"/>
        <v>0</v>
      </c>
      <c r="U363" s="89">
        <f t="shared" si="132"/>
        <v>51.857142857142854</v>
      </c>
      <c r="V363" s="73"/>
      <c r="W363" s="100" t="str">
        <f t="shared" si="135"/>
        <v>VENCIDA</v>
      </c>
      <c r="X363" s="100" t="str">
        <f t="shared" si="133"/>
        <v/>
      </c>
      <c r="Y363" s="96" t="s">
        <v>228</v>
      </c>
      <c r="Z363" s="103" t="str">
        <f t="shared" si="136"/>
        <v>H15ECP</v>
      </c>
      <c r="AA363" s="103">
        <f t="shared" si="134"/>
        <v>3</v>
      </c>
      <c r="AB363" s="103" t="str">
        <f t="shared" si="137"/>
        <v>H15ECP - 3</v>
      </c>
      <c r="AC363" s="138">
        <f t="shared" si="139"/>
        <v>1</v>
      </c>
      <c r="AD363" s="138">
        <f t="shared" si="140"/>
        <v>1</v>
      </c>
      <c r="AE363" s="138" t="str">
        <f t="shared" si="141"/>
        <v>H15ECP.</v>
      </c>
      <c r="AF363" s="138" t="str">
        <f t="shared" si="142"/>
        <v>H15ECP</v>
      </c>
      <c r="AG363" s="65"/>
      <c r="AH363" s="65"/>
      <c r="AI363" s="65"/>
      <c r="AJ363" s="14"/>
      <c r="AK363" s="14"/>
      <c r="AL363" s="14"/>
      <c r="AM363" s="14"/>
      <c r="AN363" s="14"/>
      <c r="AO363" s="14"/>
      <c r="AP363" s="14"/>
    </row>
    <row r="364" spans="1:42" s="2" customFormat="1" ht="350.1" customHeight="1" x14ac:dyDescent="0.2">
      <c r="A364" s="73"/>
      <c r="B364" s="151">
        <v>363</v>
      </c>
      <c r="C364" s="73"/>
      <c r="D364" s="88"/>
      <c r="E364" s="88" t="s">
        <v>18</v>
      </c>
      <c r="F364" s="86" t="s">
        <v>640</v>
      </c>
      <c r="G364" s="86" t="s">
        <v>235</v>
      </c>
      <c r="H364" s="86" t="s">
        <v>1474</v>
      </c>
      <c r="I364" s="86" t="s">
        <v>634</v>
      </c>
      <c r="J364" s="88" t="s">
        <v>9</v>
      </c>
      <c r="K364" s="73">
        <v>3</v>
      </c>
      <c r="L364" s="77">
        <v>43040</v>
      </c>
      <c r="M364" s="77">
        <v>43403</v>
      </c>
      <c r="N364" s="78">
        <f t="shared" si="143"/>
        <v>51.857142857142854</v>
      </c>
      <c r="O364" s="73" t="s">
        <v>527</v>
      </c>
      <c r="P364" s="76">
        <v>1</v>
      </c>
      <c r="Q364" s="73" t="s">
        <v>1910</v>
      </c>
      <c r="R364" s="79">
        <f t="shared" si="129"/>
        <v>33.333333333333329</v>
      </c>
      <c r="S364" s="89">
        <f t="shared" si="130"/>
        <v>17.285714285714281</v>
      </c>
      <c r="T364" s="89">
        <f t="shared" si="131"/>
        <v>17.285714285714281</v>
      </c>
      <c r="U364" s="89">
        <f t="shared" si="132"/>
        <v>51.857142857142854</v>
      </c>
      <c r="V364" s="73"/>
      <c r="W364" s="100" t="str">
        <f t="shared" si="135"/>
        <v>VENCIDA</v>
      </c>
      <c r="X364" s="100" t="str">
        <f t="shared" si="133"/>
        <v/>
      </c>
      <c r="Y364" s="96" t="s">
        <v>228</v>
      </c>
      <c r="Z364" s="103" t="str">
        <f t="shared" si="136"/>
        <v>H15ECP</v>
      </c>
      <c r="AA364" s="103">
        <f t="shared" si="134"/>
        <v>4</v>
      </c>
      <c r="AB364" s="103" t="str">
        <f t="shared" si="137"/>
        <v>H15ECP - 4</v>
      </c>
      <c r="AC364" s="138">
        <f t="shared" si="139"/>
        <v>1</v>
      </c>
      <c r="AD364" s="138">
        <f t="shared" si="140"/>
        <v>1</v>
      </c>
      <c r="AE364" s="138" t="str">
        <f t="shared" si="141"/>
        <v>H15ECP.</v>
      </c>
      <c r="AF364" s="138" t="str">
        <f t="shared" si="142"/>
        <v>H15ECP</v>
      </c>
      <c r="AG364" s="65"/>
      <c r="AH364" s="65"/>
      <c r="AI364" s="65"/>
      <c r="AJ364" s="14"/>
      <c r="AK364" s="14"/>
      <c r="AL364" s="14"/>
      <c r="AM364" s="14"/>
      <c r="AN364" s="14"/>
      <c r="AO364" s="14"/>
      <c r="AP364" s="14"/>
    </row>
    <row r="365" spans="1:42" s="2" customFormat="1" ht="350.1" customHeight="1" x14ac:dyDescent="0.2">
      <c r="A365" s="73">
        <v>268</v>
      </c>
      <c r="B365" s="151">
        <v>364</v>
      </c>
      <c r="C365" s="73"/>
      <c r="D365" s="88" t="s">
        <v>2044</v>
      </c>
      <c r="E365" s="88" t="s">
        <v>18</v>
      </c>
      <c r="F365" s="86" t="s">
        <v>1039</v>
      </c>
      <c r="G365" s="86" t="s">
        <v>218</v>
      </c>
      <c r="H365" s="86" t="s">
        <v>768</v>
      </c>
      <c r="I365" s="86" t="s">
        <v>772</v>
      </c>
      <c r="J365" s="88" t="s">
        <v>766</v>
      </c>
      <c r="K365" s="73">
        <v>1</v>
      </c>
      <c r="L365" s="77">
        <v>43040</v>
      </c>
      <c r="M365" s="77">
        <v>43069</v>
      </c>
      <c r="N365" s="78">
        <f t="shared" si="143"/>
        <v>4.1428571428571432</v>
      </c>
      <c r="O365" s="73" t="s">
        <v>687</v>
      </c>
      <c r="P365" s="73">
        <v>1</v>
      </c>
      <c r="Q365" s="73" t="s">
        <v>1910</v>
      </c>
      <c r="R365" s="79">
        <f t="shared" si="129"/>
        <v>100</v>
      </c>
      <c r="S365" s="89">
        <f t="shared" si="130"/>
        <v>4.1428571428571432</v>
      </c>
      <c r="T365" s="89">
        <f t="shared" si="131"/>
        <v>4.1428571428571432</v>
      </c>
      <c r="U365" s="89">
        <f t="shared" si="132"/>
        <v>4.1428571428571432</v>
      </c>
      <c r="V365" s="73"/>
      <c r="W365" s="100" t="str">
        <f t="shared" si="135"/>
        <v>CUMPLIDA</v>
      </c>
      <c r="X365" s="100" t="str">
        <f t="shared" si="133"/>
        <v>CUMPLIDO</v>
      </c>
      <c r="Y365" s="96" t="s">
        <v>228</v>
      </c>
      <c r="Z365" s="103" t="str">
        <f t="shared" si="136"/>
        <v>H16ECP</v>
      </c>
      <c r="AA365" s="103">
        <f t="shared" si="134"/>
        <v>1</v>
      </c>
      <c r="AB365" s="103" t="str">
        <f t="shared" si="137"/>
        <v>H16ECP - 1</v>
      </c>
      <c r="AC365" s="138">
        <f t="shared" si="139"/>
        <v>5</v>
      </c>
      <c r="AD365" s="138">
        <f t="shared" si="140"/>
        <v>5</v>
      </c>
      <c r="AE365" s="138" t="str">
        <f t="shared" si="141"/>
        <v>H16ECP.</v>
      </c>
      <c r="AF365" s="138" t="str">
        <f t="shared" si="142"/>
        <v>H16ECP</v>
      </c>
      <c r="AG365" s="65"/>
      <c r="AH365" s="65"/>
      <c r="AI365" s="65"/>
      <c r="AJ365" s="14"/>
      <c r="AK365" s="14"/>
      <c r="AL365" s="14"/>
      <c r="AM365" s="14"/>
      <c r="AN365" s="14"/>
      <c r="AO365" s="14"/>
      <c r="AP365" s="14"/>
    </row>
    <row r="366" spans="1:42" s="2" customFormat="1" ht="350.1" customHeight="1" x14ac:dyDescent="0.2">
      <c r="A366" s="73"/>
      <c r="B366" s="151">
        <v>365</v>
      </c>
      <c r="C366" s="73"/>
      <c r="D366" s="88"/>
      <c r="E366" s="88" t="s">
        <v>18</v>
      </c>
      <c r="F366" s="86" t="s">
        <v>1077</v>
      </c>
      <c r="G366" s="86" t="s">
        <v>771</v>
      </c>
      <c r="H366" s="85" t="s">
        <v>769</v>
      </c>
      <c r="I366" s="85" t="s">
        <v>770</v>
      </c>
      <c r="J366" s="161" t="s">
        <v>767</v>
      </c>
      <c r="K366" s="73">
        <v>1</v>
      </c>
      <c r="L366" s="77">
        <v>43132</v>
      </c>
      <c r="M366" s="77">
        <v>43160</v>
      </c>
      <c r="N366" s="78">
        <f t="shared" si="143"/>
        <v>4</v>
      </c>
      <c r="O366" s="73" t="s">
        <v>687</v>
      </c>
      <c r="P366" s="76">
        <v>1</v>
      </c>
      <c r="Q366" s="73" t="s">
        <v>1910</v>
      </c>
      <c r="R366" s="79">
        <f t="shared" si="129"/>
        <v>100</v>
      </c>
      <c r="S366" s="89">
        <f t="shared" si="130"/>
        <v>4</v>
      </c>
      <c r="T366" s="89">
        <f t="shared" si="131"/>
        <v>4</v>
      </c>
      <c r="U366" s="89">
        <f t="shared" si="132"/>
        <v>4</v>
      </c>
      <c r="V366" s="73"/>
      <c r="W366" s="100" t="str">
        <f t="shared" si="135"/>
        <v>CUMPLIDA</v>
      </c>
      <c r="X366" s="100" t="str">
        <f t="shared" si="133"/>
        <v/>
      </c>
      <c r="Y366" s="96" t="s">
        <v>228</v>
      </c>
      <c r="Z366" s="103" t="str">
        <f t="shared" si="136"/>
        <v>H16ECP</v>
      </c>
      <c r="AA366" s="103">
        <f t="shared" si="134"/>
        <v>2</v>
      </c>
      <c r="AB366" s="103" t="str">
        <f t="shared" si="137"/>
        <v>H16ECP - 2</v>
      </c>
      <c r="AC366" s="138">
        <f t="shared" si="139"/>
        <v>5</v>
      </c>
      <c r="AD366" s="138">
        <f t="shared" si="140"/>
        <v>5</v>
      </c>
      <c r="AE366" s="138" t="str">
        <f t="shared" si="141"/>
        <v>H16ECP.</v>
      </c>
      <c r="AF366" s="138" t="str">
        <f t="shared" si="142"/>
        <v>H16ECP</v>
      </c>
      <c r="AG366" s="65"/>
      <c r="AH366" s="65"/>
      <c r="AI366" s="65"/>
      <c r="AJ366" s="14"/>
      <c r="AK366" s="14"/>
      <c r="AL366" s="14"/>
      <c r="AM366" s="14"/>
      <c r="AN366" s="14"/>
      <c r="AO366" s="14"/>
      <c r="AP366" s="14"/>
    </row>
    <row r="367" spans="1:42" s="2" customFormat="1" ht="350.1" customHeight="1" x14ac:dyDescent="0.2">
      <c r="A367" s="73"/>
      <c r="B367" s="151">
        <v>366</v>
      </c>
      <c r="C367" s="73"/>
      <c r="D367" s="88"/>
      <c r="E367" s="88" t="s">
        <v>18</v>
      </c>
      <c r="F367" s="86" t="s">
        <v>902</v>
      </c>
      <c r="G367" s="86" t="s">
        <v>219</v>
      </c>
      <c r="H367" s="86" t="s">
        <v>901</v>
      </c>
      <c r="I367" s="86" t="s">
        <v>566</v>
      </c>
      <c r="J367" s="88" t="s">
        <v>567</v>
      </c>
      <c r="K367" s="73">
        <v>1</v>
      </c>
      <c r="L367" s="77">
        <v>43040</v>
      </c>
      <c r="M367" s="77">
        <v>43250</v>
      </c>
      <c r="N367" s="78">
        <f t="shared" si="143"/>
        <v>30</v>
      </c>
      <c r="O367" s="73" t="s">
        <v>527</v>
      </c>
      <c r="P367" s="76">
        <v>1</v>
      </c>
      <c r="Q367" s="73" t="s">
        <v>1910</v>
      </c>
      <c r="R367" s="79">
        <f t="shared" si="129"/>
        <v>100</v>
      </c>
      <c r="S367" s="89">
        <f t="shared" si="130"/>
        <v>30</v>
      </c>
      <c r="T367" s="89">
        <f t="shared" si="131"/>
        <v>30</v>
      </c>
      <c r="U367" s="89">
        <f t="shared" si="132"/>
        <v>30</v>
      </c>
      <c r="V367" s="73"/>
      <c r="W367" s="100" t="str">
        <f t="shared" si="135"/>
        <v>CUMPLIDA</v>
      </c>
      <c r="X367" s="100" t="str">
        <f t="shared" si="133"/>
        <v/>
      </c>
      <c r="Y367" s="96" t="s">
        <v>228</v>
      </c>
      <c r="Z367" s="103" t="str">
        <f t="shared" si="136"/>
        <v>H16ECP</v>
      </c>
      <c r="AA367" s="103">
        <f t="shared" si="134"/>
        <v>3</v>
      </c>
      <c r="AB367" s="103" t="str">
        <f t="shared" si="137"/>
        <v>H16ECP - 3</v>
      </c>
      <c r="AC367" s="138">
        <f t="shared" si="139"/>
        <v>5</v>
      </c>
      <c r="AD367" s="138">
        <f t="shared" si="140"/>
        <v>5</v>
      </c>
      <c r="AE367" s="138" t="str">
        <f t="shared" si="141"/>
        <v>H16ECP.</v>
      </c>
      <c r="AF367" s="138" t="str">
        <f t="shared" si="142"/>
        <v>H16ECP</v>
      </c>
      <c r="AG367" s="65"/>
      <c r="AH367" s="65"/>
      <c r="AI367" s="65"/>
      <c r="AJ367" s="14"/>
      <c r="AK367" s="14"/>
      <c r="AL367" s="14"/>
      <c r="AM367" s="14"/>
      <c r="AN367" s="14"/>
      <c r="AO367" s="14"/>
      <c r="AP367" s="14"/>
    </row>
    <row r="368" spans="1:42" s="2" customFormat="1" ht="350.1" customHeight="1" x14ac:dyDescent="0.2">
      <c r="A368" s="73">
        <v>269</v>
      </c>
      <c r="B368" s="151">
        <v>367</v>
      </c>
      <c r="C368" s="73"/>
      <c r="D368" s="88" t="s">
        <v>1259</v>
      </c>
      <c r="E368" s="88" t="s">
        <v>30</v>
      </c>
      <c r="F368" s="86" t="s">
        <v>1851</v>
      </c>
      <c r="G368" s="86" t="s">
        <v>220</v>
      </c>
      <c r="H368" s="86" t="s">
        <v>1856</v>
      </c>
      <c r="I368" s="85" t="s">
        <v>1854</v>
      </c>
      <c r="J368" s="101" t="s">
        <v>1855</v>
      </c>
      <c r="K368" s="101">
        <v>4</v>
      </c>
      <c r="L368" s="91">
        <v>43858</v>
      </c>
      <c r="M368" s="91">
        <v>44165</v>
      </c>
      <c r="N368" s="78">
        <f t="shared" si="143"/>
        <v>43.857142857142854</v>
      </c>
      <c r="O368" s="73" t="s">
        <v>17</v>
      </c>
      <c r="P368" s="76">
        <v>4</v>
      </c>
      <c r="Q368" s="85" t="s">
        <v>2362</v>
      </c>
      <c r="R368" s="79">
        <f t="shared" si="129"/>
        <v>100</v>
      </c>
      <c r="S368" s="89">
        <f t="shared" si="130"/>
        <v>43.857142857142854</v>
      </c>
      <c r="T368" s="89">
        <f t="shared" si="131"/>
        <v>43.857142857142854</v>
      </c>
      <c r="U368" s="89">
        <f t="shared" si="132"/>
        <v>43.857142857142854</v>
      </c>
      <c r="V368" s="73"/>
      <c r="W368" s="100" t="str">
        <f t="shared" si="135"/>
        <v>CUMPLIDA</v>
      </c>
      <c r="X368" s="100" t="str">
        <f t="shared" si="133"/>
        <v>VENCIDO</v>
      </c>
      <c r="Y368" s="96" t="s">
        <v>228</v>
      </c>
      <c r="Z368" s="103" t="str">
        <f t="shared" si="136"/>
        <v>H18ECP</v>
      </c>
      <c r="AA368" s="103">
        <f t="shared" si="134"/>
        <v>1</v>
      </c>
      <c r="AB368" s="103" t="str">
        <f t="shared" si="137"/>
        <v>H18ECP - 1</v>
      </c>
      <c r="AC368" s="138">
        <f t="shared" si="139"/>
        <v>5</v>
      </c>
      <c r="AD368" s="138">
        <f t="shared" si="140"/>
        <v>1</v>
      </c>
      <c r="AE368" s="138" t="str">
        <f t="shared" si="141"/>
        <v>H18ECP.</v>
      </c>
      <c r="AF368" s="138" t="str">
        <f t="shared" si="142"/>
        <v>H18ECP</v>
      </c>
      <c r="AG368" s="65"/>
      <c r="AH368" s="65"/>
      <c r="AI368" s="65"/>
      <c r="AJ368" s="14"/>
      <c r="AK368" s="14"/>
      <c r="AL368" s="14"/>
      <c r="AM368" s="14"/>
      <c r="AN368" s="14"/>
      <c r="AO368" s="14"/>
      <c r="AP368" s="14"/>
    </row>
    <row r="369" spans="1:42" s="2" customFormat="1" ht="350.1" customHeight="1" x14ac:dyDescent="0.2">
      <c r="A369" s="73"/>
      <c r="B369" s="151">
        <v>368</v>
      </c>
      <c r="C369" s="73"/>
      <c r="D369" s="88" t="s">
        <v>1259</v>
      </c>
      <c r="E369" s="88" t="s">
        <v>30</v>
      </c>
      <c r="F369" s="86" t="s">
        <v>1852</v>
      </c>
      <c r="G369" s="86" t="s">
        <v>220</v>
      </c>
      <c r="H369" s="86" t="s">
        <v>1859</v>
      </c>
      <c r="I369" s="85" t="s">
        <v>1857</v>
      </c>
      <c r="J369" s="73" t="s">
        <v>1858</v>
      </c>
      <c r="K369" s="101">
        <v>4</v>
      </c>
      <c r="L369" s="91">
        <v>43858</v>
      </c>
      <c r="M369" s="91">
        <v>44165</v>
      </c>
      <c r="N369" s="78">
        <f t="shared" ref="N369" si="144">(+M369-L369)/7</f>
        <v>43.857142857142854</v>
      </c>
      <c r="O369" s="73" t="s">
        <v>17</v>
      </c>
      <c r="P369" s="76">
        <v>2</v>
      </c>
      <c r="Q369" s="73" t="s">
        <v>1910</v>
      </c>
      <c r="R369" s="79">
        <f t="shared" si="129"/>
        <v>50</v>
      </c>
      <c r="S369" s="89">
        <f t="shared" si="130"/>
        <v>21.928571428571427</v>
      </c>
      <c r="T369" s="89">
        <f t="shared" si="131"/>
        <v>21.928571428571427</v>
      </c>
      <c r="U369" s="89">
        <f t="shared" si="132"/>
        <v>43.857142857142854</v>
      </c>
      <c r="V369" s="73"/>
      <c r="W369" s="100" t="str">
        <f t="shared" si="135"/>
        <v>VENCIDA</v>
      </c>
      <c r="X369" s="100" t="str">
        <f t="shared" si="133"/>
        <v/>
      </c>
      <c r="Y369" s="96" t="s">
        <v>228</v>
      </c>
      <c r="Z369" s="103" t="str">
        <f t="shared" si="136"/>
        <v>H18ECP</v>
      </c>
      <c r="AA369" s="103">
        <f t="shared" si="134"/>
        <v>2</v>
      </c>
      <c r="AB369" s="103" t="str">
        <f t="shared" si="137"/>
        <v>H18ECP - 2</v>
      </c>
      <c r="AC369" s="138">
        <f t="shared" si="139"/>
        <v>1</v>
      </c>
      <c r="AD369" s="138">
        <f t="shared" si="140"/>
        <v>1</v>
      </c>
      <c r="AE369" s="138" t="str">
        <f t="shared" si="141"/>
        <v>H18ECP.</v>
      </c>
      <c r="AF369" s="138" t="str">
        <f t="shared" si="142"/>
        <v>H18ECP</v>
      </c>
      <c r="AG369" s="65"/>
      <c r="AH369" s="65"/>
      <c r="AI369" s="65"/>
      <c r="AJ369" s="14"/>
      <c r="AK369" s="14"/>
      <c r="AL369" s="14"/>
      <c r="AM369" s="14"/>
      <c r="AN369" s="14"/>
      <c r="AO369" s="14"/>
      <c r="AP369" s="14"/>
    </row>
    <row r="370" spans="1:42" s="2" customFormat="1" ht="350.1" customHeight="1" x14ac:dyDescent="0.2">
      <c r="A370" s="73">
        <v>270</v>
      </c>
      <c r="B370" s="151">
        <v>369</v>
      </c>
      <c r="C370" s="73"/>
      <c r="D370" s="88" t="s">
        <v>1046</v>
      </c>
      <c r="E370" s="88" t="s">
        <v>221</v>
      </c>
      <c r="F370" s="86" t="s">
        <v>312</v>
      </c>
      <c r="G370" s="86" t="s">
        <v>222</v>
      </c>
      <c r="H370" s="85" t="s">
        <v>948</v>
      </c>
      <c r="I370" s="85" t="s">
        <v>949</v>
      </c>
      <c r="J370" s="88" t="s">
        <v>9</v>
      </c>
      <c r="K370" s="73">
        <v>1</v>
      </c>
      <c r="L370" s="77">
        <v>43040</v>
      </c>
      <c r="M370" s="77">
        <v>43099</v>
      </c>
      <c r="N370" s="78">
        <f t="shared" si="143"/>
        <v>8.4285714285714288</v>
      </c>
      <c r="O370" s="73" t="s">
        <v>805</v>
      </c>
      <c r="P370" s="76">
        <v>0.5</v>
      </c>
      <c r="Q370" s="73" t="s">
        <v>1910</v>
      </c>
      <c r="R370" s="79">
        <f t="shared" si="129"/>
        <v>50</v>
      </c>
      <c r="S370" s="89">
        <f t="shared" si="130"/>
        <v>4.2142857142857144</v>
      </c>
      <c r="T370" s="89">
        <f t="shared" si="131"/>
        <v>4.2142857142857144</v>
      </c>
      <c r="U370" s="89">
        <f t="shared" si="132"/>
        <v>8.4285714285714288</v>
      </c>
      <c r="V370" s="73"/>
      <c r="W370" s="100" t="str">
        <f t="shared" si="135"/>
        <v>VENCIDA</v>
      </c>
      <c r="X370" s="100" t="str">
        <f t="shared" si="133"/>
        <v>VENCIDO</v>
      </c>
      <c r="Y370" s="96" t="s">
        <v>228</v>
      </c>
      <c r="Z370" s="103" t="str">
        <f t="shared" si="136"/>
        <v>H19ECP</v>
      </c>
      <c r="AA370" s="103">
        <f t="shared" si="134"/>
        <v>1</v>
      </c>
      <c r="AB370" s="103" t="str">
        <f t="shared" si="137"/>
        <v>H19ECP - 1</v>
      </c>
      <c r="AC370" s="138">
        <f t="shared" si="139"/>
        <v>1</v>
      </c>
      <c r="AD370" s="138">
        <f t="shared" si="140"/>
        <v>1</v>
      </c>
      <c r="AE370" s="138" t="str">
        <f t="shared" si="141"/>
        <v>H19ECP.</v>
      </c>
      <c r="AF370" s="138" t="str">
        <f t="shared" si="142"/>
        <v>H19ECP</v>
      </c>
      <c r="AG370" s="66"/>
      <c r="AH370" s="66"/>
      <c r="AI370" s="66"/>
    </row>
    <row r="371" spans="1:42" s="2" customFormat="1" ht="350.1" customHeight="1" x14ac:dyDescent="0.2">
      <c r="A371" s="73">
        <v>271</v>
      </c>
      <c r="B371" s="151">
        <v>370</v>
      </c>
      <c r="C371" s="73"/>
      <c r="D371" s="88" t="s">
        <v>1260</v>
      </c>
      <c r="E371" s="88" t="s">
        <v>18</v>
      </c>
      <c r="F371" s="86" t="s">
        <v>313</v>
      </c>
      <c r="G371" s="86" t="s">
        <v>1266</v>
      </c>
      <c r="H371" s="85" t="s">
        <v>642</v>
      </c>
      <c r="I371" s="85" t="s">
        <v>643</v>
      </c>
      <c r="J371" s="88" t="s">
        <v>9</v>
      </c>
      <c r="K371" s="73">
        <v>1</v>
      </c>
      <c r="L371" s="77">
        <v>43040</v>
      </c>
      <c r="M371" s="77">
        <v>43250</v>
      </c>
      <c r="N371" s="78">
        <f t="shared" si="143"/>
        <v>30</v>
      </c>
      <c r="O371" s="73" t="s">
        <v>527</v>
      </c>
      <c r="P371" s="76">
        <v>1</v>
      </c>
      <c r="Q371" s="89" t="s">
        <v>1910</v>
      </c>
      <c r="R371" s="79">
        <f t="shared" si="129"/>
        <v>100</v>
      </c>
      <c r="S371" s="89">
        <f t="shared" si="130"/>
        <v>30</v>
      </c>
      <c r="T371" s="89">
        <f t="shared" si="131"/>
        <v>30</v>
      </c>
      <c r="U371" s="89">
        <f t="shared" si="132"/>
        <v>30</v>
      </c>
      <c r="V371" s="73"/>
      <c r="W371" s="100" t="str">
        <f t="shared" si="135"/>
        <v>CUMPLIDA</v>
      </c>
      <c r="X371" s="100" t="str">
        <f t="shared" si="133"/>
        <v>CUMPLIDO</v>
      </c>
      <c r="Y371" s="96" t="s">
        <v>228</v>
      </c>
      <c r="Z371" s="103" t="str">
        <f t="shared" si="136"/>
        <v>H22ECP</v>
      </c>
      <c r="AA371" s="103">
        <f>IF(A371&lt;&gt;"",1,#REF!+1)</f>
        <v>1</v>
      </c>
      <c r="AB371" s="103" t="str">
        <f t="shared" si="137"/>
        <v>H22ECP - 1</v>
      </c>
      <c r="AC371" s="138">
        <f t="shared" si="139"/>
        <v>5</v>
      </c>
      <c r="AD371" s="138">
        <f t="shared" si="140"/>
        <v>5</v>
      </c>
      <c r="AE371" s="138" t="str">
        <f t="shared" si="141"/>
        <v>H22ECP.</v>
      </c>
      <c r="AF371" s="138" t="str">
        <f t="shared" si="142"/>
        <v>H22ECP</v>
      </c>
      <c r="AG371" s="65"/>
      <c r="AH371" s="65"/>
      <c r="AI371" s="65"/>
      <c r="AJ371" s="14"/>
      <c r="AK371" s="14"/>
      <c r="AL371" s="14"/>
      <c r="AM371" s="14"/>
      <c r="AN371" s="14"/>
      <c r="AO371" s="14"/>
      <c r="AP371" s="14"/>
    </row>
    <row r="372" spans="1:42" s="2" customFormat="1" ht="350.1" customHeight="1" x14ac:dyDescent="0.2">
      <c r="A372" s="73">
        <v>272</v>
      </c>
      <c r="B372" s="151">
        <v>371</v>
      </c>
      <c r="C372" s="73"/>
      <c r="D372" s="88" t="s">
        <v>1259</v>
      </c>
      <c r="E372" s="88" t="s">
        <v>223</v>
      </c>
      <c r="F372" s="86" t="s">
        <v>890</v>
      </c>
      <c r="G372" s="86" t="s">
        <v>224</v>
      </c>
      <c r="H372" s="86" t="s">
        <v>888</v>
      </c>
      <c r="I372" s="86" t="s">
        <v>889</v>
      </c>
      <c r="J372" s="88" t="s">
        <v>9</v>
      </c>
      <c r="K372" s="73">
        <v>1</v>
      </c>
      <c r="L372" s="77">
        <v>43040</v>
      </c>
      <c r="M372" s="77">
        <v>43099</v>
      </c>
      <c r="N372" s="78">
        <f t="shared" si="143"/>
        <v>8.4285714285714288</v>
      </c>
      <c r="O372" s="73" t="s">
        <v>805</v>
      </c>
      <c r="P372" s="76">
        <v>0</v>
      </c>
      <c r="Q372" s="73" t="s">
        <v>1910</v>
      </c>
      <c r="R372" s="79">
        <f t="shared" si="129"/>
        <v>0</v>
      </c>
      <c r="S372" s="89">
        <f t="shared" si="130"/>
        <v>0</v>
      </c>
      <c r="T372" s="89">
        <f t="shared" si="131"/>
        <v>0</v>
      </c>
      <c r="U372" s="89">
        <f t="shared" si="132"/>
        <v>8.4285714285714288</v>
      </c>
      <c r="V372" s="73"/>
      <c r="W372" s="100" t="str">
        <f t="shared" si="135"/>
        <v>VENCIDA</v>
      </c>
      <c r="X372" s="100" t="str">
        <f t="shared" si="133"/>
        <v>VENCIDO</v>
      </c>
      <c r="Y372" s="96" t="s">
        <v>228</v>
      </c>
      <c r="Z372" s="103" t="str">
        <f t="shared" si="136"/>
        <v>H24ECP</v>
      </c>
      <c r="AA372" s="103">
        <f>IF(A372&lt;&gt;"",1,#REF!+1)</f>
        <v>1</v>
      </c>
      <c r="AB372" s="103" t="str">
        <f t="shared" si="137"/>
        <v>H24ECP - 1</v>
      </c>
      <c r="AC372" s="138">
        <f t="shared" si="139"/>
        <v>1</v>
      </c>
      <c r="AD372" s="138">
        <f t="shared" si="140"/>
        <v>1</v>
      </c>
      <c r="AE372" s="138" t="str">
        <f t="shared" si="141"/>
        <v>H24ECP.</v>
      </c>
      <c r="AF372" s="138" t="str">
        <f t="shared" si="142"/>
        <v>H24ECP</v>
      </c>
      <c r="AG372" s="65"/>
      <c r="AH372" s="65"/>
      <c r="AI372" s="65"/>
      <c r="AJ372" s="14"/>
      <c r="AK372" s="14"/>
      <c r="AL372" s="14"/>
      <c r="AM372" s="14"/>
      <c r="AN372" s="14"/>
      <c r="AO372" s="14"/>
      <c r="AP372" s="14"/>
    </row>
    <row r="373" spans="1:42" s="2" customFormat="1" ht="350.1" customHeight="1" x14ac:dyDescent="0.2">
      <c r="A373" s="73">
        <v>273</v>
      </c>
      <c r="B373" s="151">
        <v>372</v>
      </c>
      <c r="C373" s="73"/>
      <c r="D373" s="88" t="s">
        <v>1260</v>
      </c>
      <c r="E373" s="88" t="s">
        <v>18</v>
      </c>
      <c r="F373" s="86" t="s">
        <v>314</v>
      </c>
      <c r="G373" s="86" t="s">
        <v>225</v>
      </c>
      <c r="H373" s="86" t="s">
        <v>891</v>
      </c>
      <c r="I373" s="86" t="s">
        <v>892</v>
      </c>
      <c r="J373" s="88" t="s">
        <v>833</v>
      </c>
      <c r="K373" s="73">
        <v>1</v>
      </c>
      <c r="L373" s="77">
        <v>43040</v>
      </c>
      <c r="M373" s="77">
        <v>43099</v>
      </c>
      <c r="N373" s="78">
        <f t="shared" si="143"/>
        <v>8.4285714285714288</v>
      </c>
      <c r="O373" s="73" t="s">
        <v>805</v>
      </c>
      <c r="P373" s="76">
        <v>1</v>
      </c>
      <c r="Q373" s="73" t="s">
        <v>1910</v>
      </c>
      <c r="R373" s="79">
        <f t="shared" si="129"/>
        <v>100</v>
      </c>
      <c r="S373" s="89">
        <f t="shared" si="130"/>
        <v>8.4285714285714288</v>
      </c>
      <c r="T373" s="89">
        <f t="shared" si="131"/>
        <v>8.4285714285714288</v>
      </c>
      <c r="U373" s="89">
        <f t="shared" si="132"/>
        <v>8.4285714285714288</v>
      </c>
      <c r="V373" s="73"/>
      <c r="W373" s="100" t="str">
        <f t="shared" si="135"/>
        <v>CUMPLIDA</v>
      </c>
      <c r="X373" s="100" t="str">
        <f t="shared" si="133"/>
        <v>CUMPLIDO</v>
      </c>
      <c r="Y373" s="96" t="s">
        <v>228</v>
      </c>
      <c r="Z373" s="103" t="str">
        <f t="shared" si="136"/>
        <v>H25ECP</v>
      </c>
      <c r="AA373" s="103">
        <f t="shared" si="134"/>
        <v>1</v>
      </c>
      <c r="AB373" s="103" t="str">
        <f t="shared" si="137"/>
        <v>H25ECP - 1</v>
      </c>
      <c r="AC373" s="138">
        <f t="shared" si="139"/>
        <v>5</v>
      </c>
      <c r="AD373" s="138">
        <f t="shared" si="140"/>
        <v>5</v>
      </c>
      <c r="AE373" s="138" t="str">
        <f t="shared" si="141"/>
        <v>H25ECP.</v>
      </c>
      <c r="AF373" s="138" t="str">
        <f t="shared" si="142"/>
        <v>H25ECP</v>
      </c>
      <c r="AG373" s="65"/>
      <c r="AH373" s="65"/>
      <c r="AI373" s="65"/>
      <c r="AJ373" s="14"/>
      <c r="AK373" s="14"/>
      <c r="AL373" s="14"/>
      <c r="AM373" s="14"/>
      <c r="AN373" s="14"/>
      <c r="AO373" s="14"/>
      <c r="AP373" s="14"/>
    </row>
    <row r="374" spans="1:42" s="2" customFormat="1" ht="350.1" customHeight="1" x14ac:dyDescent="0.2">
      <c r="A374" s="73">
        <v>274</v>
      </c>
      <c r="B374" s="151">
        <v>373</v>
      </c>
      <c r="C374" s="73"/>
      <c r="D374" s="88" t="s">
        <v>1046</v>
      </c>
      <c r="E374" s="88" t="s">
        <v>18</v>
      </c>
      <c r="F374" s="86" t="s">
        <v>315</v>
      </c>
      <c r="G374" s="86" t="s">
        <v>226</v>
      </c>
      <c r="H374" s="86" t="s">
        <v>641</v>
      </c>
      <c r="I374" s="86" t="s">
        <v>644</v>
      </c>
      <c r="J374" s="88" t="s">
        <v>191</v>
      </c>
      <c r="K374" s="73">
        <v>2</v>
      </c>
      <c r="L374" s="77">
        <v>43040</v>
      </c>
      <c r="M374" s="77">
        <v>43403</v>
      </c>
      <c r="N374" s="78">
        <f t="shared" si="143"/>
        <v>51.857142857142854</v>
      </c>
      <c r="O374" s="73" t="s">
        <v>527</v>
      </c>
      <c r="P374" s="76">
        <v>0</v>
      </c>
      <c r="Q374" s="73" t="s">
        <v>1910</v>
      </c>
      <c r="R374" s="79">
        <f t="shared" si="129"/>
        <v>0</v>
      </c>
      <c r="S374" s="89">
        <f t="shared" si="130"/>
        <v>0</v>
      </c>
      <c r="T374" s="89">
        <f t="shared" si="131"/>
        <v>0</v>
      </c>
      <c r="U374" s="89">
        <f t="shared" si="132"/>
        <v>51.857142857142854</v>
      </c>
      <c r="V374" s="73"/>
      <c r="W374" s="100" t="str">
        <f t="shared" si="135"/>
        <v>VENCIDA</v>
      </c>
      <c r="X374" s="100" t="str">
        <f t="shared" si="133"/>
        <v>VENCIDO</v>
      </c>
      <c r="Y374" s="96" t="s">
        <v>228</v>
      </c>
      <c r="Z374" s="103" t="str">
        <f t="shared" si="136"/>
        <v>H26ECP</v>
      </c>
      <c r="AA374" s="103">
        <f t="shared" si="134"/>
        <v>1</v>
      </c>
      <c r="AB374" s="103" t="str">
        <f t="shared" si="137"/>
        <v>H26ECP - 1</v>
      </c>
      <c r="AC374" s="138">
        <f t="shared" si="139"/>
        <v>1</v>
      </c>
      <c r="AD374" s="138">
        <f t="shared" si="140"/>
        <v>1</v>
      </c>
      <c r="AE374" s="138" t="str">
        <f t="shared" si="141"/>
        <v>H26ECP.</v>
      </c>
      <c r="AF374" s="138" t="str">
        <f t="shared" si="142"/>
        <v>H26ECP</v>
      </c>
      <c r="AG374" s="65"/>
      <c r="AH374" s="65"/>
      <c r="AI374" s="65"/>
      <c r="AJ374" s="14"/>
      <c r="AK374" s="14"/>
      <c r="AL374" s="14"/>
      <c r="AM374" s="14"/>
      <c r="AN374" s="14"/>
      <c r="AO374" s="14"/>
      <c r="AP374" s="14"/>
    </row>
    <row r="375" spans="1:42" s="2" customFormat="1" ht="350.1" customHeight="1" x14ac:dyDescent="0.2">
      <c r="A375" s="73">
        <v>275</v>
      </c>
      <c r="B375" s="151">
        <v>374</v>
      </c>
      <c r="C375" s="73"/>
      <c r="D375" s="88" t="s">
        <v>1259</v>
      </c>
      <c r="E375" s="88" t="s">
        <v>27</v>
      </c>
      <c r="F375" s="86" t="s">
        <v>779</v>
      </c>
      <c r="G375" s="86" t="s">
        <v>188</v>
      </c>
      <c r="H375" s="86" t="s">
        <v>777</v>
      </c>
      <c r="I375" s="86" t="s">
        <v>773</v>
      </c>
      <c r="J375" s="88" t="s">
        <v>774</v>
      </c>
      <c r="K375" s="73">
        <v>1</v>
      </c>
      <c r="L375" s="77">
        <v>43040</v>
      </c>
      <c r="M375" s="77">
        <v>43099</v>
      </c>
      <c r="N375" s="78">
        <f t="shared" si="143"/>
        <v>8.4285714285714288</v>
      </c>
      <c r="O375" s="73" t="s">
        <v>687</v>
      </c>
      <c r="P375" s="76">
        <v>1</v>
      </c>
      <c r="Q375" s="73" t="s">
        <v>1910</v>
      </c>
      <c r="R375" s="79">
        <f t="shared" si="129"/>
        <v>100</v>
      </c>
      <c r="S375" s="89">
        <f t="shared" si="130"/>
        <v>8.4285714285714288</v>
      </c>
      <c r="T375" s="89">
        <f t="shared" si="131"/>
        <v>8.4285714285714288</v>
      </c>
      <c r="U375" s="89">
        <f t="shared" si="132"/>
        <v>8.4285714285714288</v>
      </c>
      <c r="V375" s="73"/>
      <c r="W375" s="100" t="str">
        <f t="shared" si="135"/>
        <v>CUMPLIDA</v>
      </c>
      <c r="X375" s="100" t="str">
        <f t="shared" si="133"/>
        <v>CUMPLIDO</v>
      </c>
      <c r="Y375" s="96" t="s">
        <v>227</v>
      </c>
      <c r="Z375" s="103" t="str">
        <f t="shared" si="136"/>
        <v>H1EVP</v>
      </c>
      <c r="AA375" s="103">
        <f t="shared" si="134"/>
        <v>1</v>
      </c>
      <c r="AB375" s="103" t="str">
        <f t="shared" si="137"/>
        <v>H1EVP - 1</v>
      </c>
      <c r="AC375" s="138">
        <f t="shared" si="139"/>
        <v>5</v>
      </c>
      <c r="AD375" s="138">
        <f t="shared" si="140"/>
        <v>5</v>
      </c>
      <c r="AE375" s="138" t="str">
        <f t="shared" si="141"/>
        <v>H1EVP.</v>
      </c>
      <c r="AF375" s="138" t="str">
        <f t="shared" si="142"/>
        <v>H1EVP</v>
      </c>
      <c r="AG375" s="65"/>
      <c r="AH375" s="65"/>
      <c r="AI375" s="65"/>
      <c r="AJ375" s="14"/>
      <c r="AK375" s="14"/>
      <c r="AL375" s="14"/>
      <c r="AM375" s="14"/>
      <c r="AN375" s="14"/>
      <c r="AO375" s="14"/>
      <c r="AP375" s="14"/>
    </row>
    <row r="376" spans="1:42" s="2" customFormat="1" ht="350.1" customHeight="1" x14ac:dyDescent="0.2">
      <c r="A376" s="73"/>
      <c r="B376" s="151">
        <v>375</v>
      </c>
      <c r="C376" s="73"/>
      <c r="D376" s="88"/>
      <c r="E376" s="88" t="s">
        <v>27</v>
      </c>
      <c r="F376" s="85" t="s">
        <v>778</v>
      </c>
      <c r="G376" s="86" t="s">
        <v>780</v>
      </c>
      <c r="H376" s="86" t="s">
        <v>1267</v>
      </c>
      <c r="I376" s="86" t="s">
        <v>775</v>
      </c>
      <c r="J376" s="73" t="s">
        <v>776</v>
      </c>
      <c r="K376" s="73">
        <v>1</v>
      </c>
      <c r="L376" s="77">
        <v>43040</v>
      </c>
      <c r="M376" s="77">
        <v>43099</v>
      </c>
      <c r="N376" s="78">
        <f t="shared" si="143"/>
        <v>8.4285714285714288</v>
      </c>
      <c r="O376" s="73" t="s">
        <v>687</v>
      </c>
      <c r="P376" s="76">
        <v>1</v>
      </c>
      <c r="Q376" s="73" t="s">
        <v>1910</v>
      </c>
      <c r="R376" s="79">
        <f t="shared" si="129"/>
        <v>100</v>
      </c>
      <c r="S376" s="89">
        <f t="shared" si="130"/>
        <v>8.4285714285714288</v>
      </c>
      <c r="T376" s="89">
        <f t="shared" si="131"/>
        <v>8.4285714285714288</v>
      </c>
      <c r="U376" s="89">
        <f t="shared" si="132"/>
        <v>8.4285714285714288</v>
      </c>
      <c r="V376" s="73"/>
      <c r="W376" s="100" t="str">
        <f t="shared" si="135"/>
        <v>CUMPLIDA</v>
      </c>
      <c r="X376" s="100" t="str">
        <f t="shared" si="133"/>
        <v/>
      </c>
      <c r="Y376" s="96" t="s">
        <v>227</v>
      </c>
      <c r="Z376" s="103" t="str">
        <f t="shared" si="136"/>
        <v>H1EVP</v>
      </c>
      <c r="AA376" s="103">
        <f t="shared" si="134"/>
        <v>2</v>
      </c>
      <c r="AB376" s="103" t="str">
        <f t="shared" si="137"/>
        <v>H1EVP - 2</v>
      </c>
      <c r="AC376" s="138">
        <f t="shared" si="139"/>
        <v>5</v>
      </c>
      <c r="AD376" s="138">
        <f t="shared" si="140"/>
        <v>5</v>
      </c>
      <c r="AE376" s="138" t="str">
        <f t="shared" si="141"/>
        <v>H1EVP.</v>
      </c>
      <c r="AF376" s="138" t="str">
        <f t="shared" si="142"/>
        <v>H1EVP</v>
      </c>
      <c r="AG376" s="65"/>
      <c r="AH376" s="65"/>
      <c r="AI376" s="65"/>
      <c r="AJ376" s="14"/>
      <c r="AK376" s="14"/>
      <c r="AL376" s="14"/>
      <c r="AM376" s="14"/>
      <c r="AN376" s="14"/>
      <c r="AO376" s="14"/>
      <c r="AP376" s="14"/>
    </row>
    <row r="377" spans="1:42" s="2" customFormat="1" ht="350.1" customHeight="1" x14ac:dyDescent="0.2">
      <c r="A377" s="73">
        <v>276</v>
      </c>
      <c r="B377" s="151">
        <v>376</v>
      </c>
      <c r="C377" s="73"/>
      <c r="D377" s="88" t="s">
        <v>1259</v>
      </c>
      <c r="E377" s="88" t="s">
        <v>189</v>
      </c>
      <c r="F377" s="86" t="s">
        <v>1002</v>
      </c>
      <c r="G377" s="86" t="s">
        <v>190</v>
      </c>
      <c r="H377" s="86" t="s">
        <v>784</v>
      </c>
      <c r="I377" s="86" t="s">
        <v>781</v>
      </c>
      <c r="J377" s="73" t="s">
        <v>782</v>
      </c>
      <c r="K377" s="73">
        <v>1</v>
      </c>
      <c r="L377" s="77">
        <v>43040</v>
      </c>
      <c r="M377" s="77">
        <v>43099</v>
      </c>
      <c r="N377" s="78">
        <f t="shared" si="143"/>
        <v>8.4285714285714288</v>
      </c>
      <c r="O377" s="73" t="s">
        <v>687</v>
      </c>
      <c r="P377" s="76">
        <v>1</v>
      </c>
      <c r="Q377" s="73" t="s">
        <v>1910</v>
      </c>
      <c r="R377" s="79">
        <f t="shared" si="129"/>
        <v>100</v>
      </c>
      <c r="S377" s="89">
        <f t="shared" si="130"/>
        <v>8.4285714285714288</v>
      </c>
      <c r="T377" s="89">
        <f t="shared" si="131"/>
        <v>8.4285714285714288</v>
      </c>
      <c r="U377" s="89">
        <f t="shared" si="132"/>
        <v>8.4285714285714288</v>
      </c>
      <c r="V377" s="73"/>
      <c r="W377" s="100" t="str">
        <f t="shared" si="135"/>
        <v>CUMPLIDA</v>
      </c>
      <c r="X377" s="100" t="str">
        <f t="shared" si="133"/>
        <v>CUMPLIDO</v>
      </c>
      <c r="Y377" s="96" t="s">
        <v>227</v>
      </c>
      <c r="Z377" s="103" t="str">
        <f t="shared" si="136"/>
        <v>H2EVP</v>
      </c>
      <c r="AA377" s="103">
        <f t="shared" si="134"/>
        <v>1</v>
      </c>
      <c r="AB377" s="103" t="str">
        <f t="shared" si="137"/>
        <v>H2EVP - 1</v>
      </c>
      <c r="AC377" s="138">
        <f t="shared" si="139"/>
        <v>5</v>
      </c>
      <c r="AD377" s="138">
        <f t="shared" si="140"/>
        <v>5</v>
      </c>
      <c r="AE377" s="138" t="str">
        <f t="shared" si="141"/>
        <v>H2EVP.</v>
      </c>
      <c r="AF377" s="138" t="str">
        <f t="shared" si="142"/>
        <v>H2EVP</v>
      </c>
      <c r="AG377" s="65"/>
      <c r="AH377" s="65"/>
      <c r="AI377" s="65"/>
      <c r="AJ377" s="14"/>
      <c r="AK377" s="14"/>
      <c r="AL377" s="14"/>
      <c r="AM377" s="14"/>
      <c r="AN377" s="14"/>
      <c r="AO377" s="14"/>
      <c r="AP377" s="14"/>
    </row>
    <row r="378" spans="1:42" s="2" customFormat="1" ht="350.1" customHeight="1" x14ac:dyDescent="0.2">
      <c r="A378" s="73"/>
      <c r="B378" s="151">
        <v>377</v>
      </c>
      <c r="C378" s="73"/>
      <c r="D378" s="88"/>
      <c r="E378" s="88" t="s">
        <v>189</v>
      </c>
      <c r="F378" s="86" t="s">
        <v>786</v>
      </c>
      <c r="G378" s="86" t="s">
        <v>190</v>
      </c>
      <c r="H378" s="86" t="s">
        <v>785</v>
      </c>
      <c r="I378" s="86" t="s">
        <v>783</v>
      </c>
      <c r="J378" s="73" t="s">
        <v>767</v>
      </c>
      <c r="K378" s="73">
        <v>1</v>
      </c>
      <c r="L378" s="77">
        <v>43132</v>
      </c>
      <c r="M378" s="77">
        <v>43250</v>
      </c>
      <c r="N378" s="78">
        <f t="shared" si="143"/>
        <v>16.857142857142858</v>
      </c>
      <c r="O378" s="73" t="s">
        <v>687</v>
      </c>
      <c r="P378" s="76">
        <v>1</v>
      </c>
      <c r="Q378" s="73" t="s">
        <v>1910</v>
      </c>
      <c r="R378" s="79">
        <f t="shared" si="129"/>
        <v>100</v>
      </c>
      <c r="S378" s="89">
        <f t="shared" si="130"/>
        <v>16.857142857142858</v>
      </c>
      <c r="T378" s="89">
        <f t="shared" si="131"/>
        <v>16.857142857142858</v>
      </c>
      <c r="U378" s="89">
        <f t="shared" si="132"/>
        <v>16.857142857142858</v>
      </c>
      <c r="V378" s="73"/>
      <c r="W378" s="100" t="str">
        <f t="shared" si="135"/>
        <v>CUMPLIDA</v>
      </c>
      <c r="X378" s="100" t="str">
        <f t="shared" si="133"/>
        <v/>
      </c>
      <c r="Y378" s="96" t="s">
        <v>227</v>
      </c>
      <c r="Z378" s="103" t="str">
        <f t="shared" si="136"/>
        <v>H2EVP</v>
      </c>
      <c r="AA378" s="103">
        <f t="shared" si="134"/>
        <v>2</v>
      </c>
      <c r="AB378" s="103" t="str">
        <f t="shared" si="137"/>
        <v>H2EVP - 2</v>
      </c>
      <c r="AC378" s="138">
        <f t="shared" si="139"/>
        <v>5</v>
      </c>
      <c r="AD378" s="138">
        <f t="shared" si="140"/>
        <v>5</v>
      </c>
      <c r="AE378" s="138" t="str">
        <f t="shared" si="141"/>
        <v>H2EVP.</v>
      </c>
      <c r="AF378" s="138" t="str">
        <f t="shared" si="142"/>
        <v>H2EVP</v>
      </c>
      <c r="AG378" s="65"/>
      <c r="AH378" s="65"/>
      <c r="AI378" s="65"/>
      <c r="AJ378" s="14"/>
      <c r="AK378" s="14"/>
      <c r="AL378" s="14"/>
      <c r="AM378" s="14"/>
      <c r="AN378" s="14"/>
      <c r="AO378" s="14"/>
      <c r="AP378" s="14"/>
    </row>
    <row r="379" spans="1:42" s="2" customFormat="1" ht="350.1" customHeight="1" x14ac:dyDescent="0.2">
      <c r="A379" s="73">
        <v>277</v>
      </c>
      <c r="B379" s="151">
        <v>378</v>
      </c>
      <c r="C379" s="73"/>
      <c r="D379" s="88" t="s">
        <v>1259</v>
      </c>
      <c r="E379" s="88" t="s">
        <v>18</v>
      </c>
      <c r="F379" s="85" t="s">
        <v>904</v>
      </c>
      <c r="G379" s="86" t="s">
        <v>788</v>
      </c>
      <c r="H379" s="86" t="s">
        <v>903</v>
      </c>
      <c r="I379" s="86" t="s">
        <v>787</v>
      </c>
      <c r="J379" s="88" t="s">
        <v>191</v>
      </c>
      <c r="K379" s="73">
        <v>12</v>
      </c>
      <c r="L379" s="77">
        <v>43040</v>
      </c>
      <c r="M379" s="77">
        <v>43099</v>
      </c>
      <c r="N379" s="78">
        <f t="shared" si="143"/>
        <v>8.4285714285714288</v>
      </c>
      <c r="O379" s="73" t="s">
        <v>687</v>
      </c>
      <c r="P379" s="76">
        <v>12</v>
      </c>
      <c r="Q379" s="73" t="s">
        <v>1910</v>
      </c>
      <c r="R379" s="79">
        <f t="shared" si="129"/>
        <v>100</v>
      </c>
      <c r="S379" s="89">
        <f t="shared" si="130"/>
        <v>8.4285714285714288</v>
      </c>
      <c r="T379" s="89">
        <f t="shared" si="131"/>
        <v>8.4285714285714288</v>
      </c>
      <c r="U379" s="89">
        <f t="shared" si="132"/>
        <v>8.4285714285714288</v>
      </c>
      <c r="V379" s="73"/>
      <c r="W379" s="100" t="str">
        <f t="shared" si="135"/>
        <v>CUMPLIDA</v>
      </c>
      <c r="X379" s="100" t="str">
        <f t="shared" si="133"/>
        <v>CUMPLIDO</v>
      </c>
      <c r="Y379" s="96" t="s">
        <v>227</v>
      </c>
      <c r="Z379" s="103" t="str">
        <f t="shared" si="136"/>
        <v>H4EVP</v>
      </c>
      <c r="AA379" s="103">
        <f t="shared" si="134"/>
        <v>1</v>
      </c>
      <c r="AB379" s="103" t="str">
        <f t="shared" si="137"/>
        <v>H4EVP - 1</v>
      </c>
      <c r="AC379" s="138">
        <f t="shared" si="139"/>
        <v>5</v>
      </c>
      <c r="AD379" s="138">
        <f t="shared" si="140"/>
        <v>5</v>
      </c>
      <c r="AE379" s="138" t="str">
        <f t="shared" si="141"/>
        <v>H4EVP.</v>
      </c>
      <c r="AF379" s="138" t="str">
        <f t="shared" si="142"/>
        <v>H4EVP</v>
      </c>
      <c r="AG379" s="65"/>
      <c r="AH379" s="65"/>
      <c r="AI379" s="65"/>
      <c r="AJ379" s="14"/>
      <c r="AK379" s="14"/>
      <c r="AL379" s="14"/>
      <c r="AM379" s="14"/>
      <c r="AN379" s="14"/>
      <c r="AO379" s="14"/>
      <c r="AP379" s="14"/>
    </row>
    <row r="380" spans="1:42" s="2" customFormat="1" ht="350.1" customHeight="1" x14ac:dyDescent="0.2">
      <c r="A380" s="73"/>
      <c r="B380" s="151">
        <v>379</v>
      </c>
      <c r="C380" s="73"/>
      <c r="D380" s="88"/>
      <c r="E380" s="88" t="s">
        <v>18</v>
      </c>
      <c r="F380" s="85" t="s">
        <v>790</v>
      </c>
      <c r="G380" s="86" t="s">
        <v>788</v>
      </c>
      <c r="H380" s="85" t="s">
        <v>905</v>
      </c>
      <c r="I380" s="85" t="s">
        <v>817</v>
      </c>
      <c r="J380" s="73" t="s">
        <v>818</v>
      </c>
      <c r="K380" s="101">
        <v>3</v>
      </c>
      <c r="L380" s="91">
        <v>43040</v>
      </c>
      <c r="M380" s="91">
        <v>43099</v>
      </c>
      <c r="N380" s="78">
        <f t="shared" si="143"/>
        <v>8.4285714285714288</v>
      </c>
      <c r="O380" s="73" t="s">
        <v>789</v>
      </c>
      <c r="P380" s="76">
        <v>3</v>
      </c>
      <c r="Q380" s="73" t="s">
        <v>1910</v>
      </c>
      <c r="R380" s="79">
        <f t="shared" si="129"/>
        <v>100</v>
      </c>
      <c r="S380" s="89">
        <f t="shared" si="130"/>
        <v>8.4285714285714288</v>
      </c>
      <c r="T380" s="89">
        <f t="shared" si="131"/>
        <v>8.4285714285714288</v>
      </c>
      <c r="U380" s="89">
        <f t="shared" si="132"/>
        <v>8.4285714285714288</v>
      </c>
      <c r="V380" s="73"/>
      <c r="W380" s="100" t="str">
        <f t="shared" si="135"/>
        <v>CUMPLIDA</v>
      </c>
      <c r="X380" s="100" t="str">
        <f t="shared" si="133"/>
        <v/>
      </c>
      <c r="Y380" s="96" t="s">
        <v>227</v>
      </c>
      <c r="Z380" s="103" t="str">
        <f t="shared" si="136"/>
        <v>H4EVP</v>
      </c>
      <c r="AA380" s="103">
        <f t="shared" si="134"/>
        <v>2</v>
      </c>
      <c r="AB380" s="103" t="str">
        <f t="shared" si="137"/>
        <v>H4EVP - 2</v>
      </c>
      <c r="AC380" s="138">
        <f t="shared" si="139"/>
        <v>5</v>
      </c>
      <c r="AD380" s="138">
        <f t="shared" si="140"/>
        <v>5</v>
      </c>
      <c r="AE380" s="138" t="str">
        <f t="shared" si="141"/>
        <v>H4EVP.</v>
      </c>
      <c r="AF380" s="138" t="str">
        <f t="shared" si="142"/>
        <v>H4EVP</v>
      </c>
      <c r="AG380" s="65"/>
      <c r="AH380" s="65"/>
      <c r="AI380" s="65"/>
      <c r="AJ380" s="14"/>
      <c r="AK380" s="14"/>
      <c r="AL380" s="14"/>
      <c r="AM380" s="14"/>
      <c r="AN380" s="14"/>
      <c r="AO380" s="14"/>
      <c r="AP380" s="14"/>
    </row>
    <row r="381" spans="1:42" s="2" customFormat="1" ht="350.1" customHeight="1" x14ac:dyDescent="0.2">
      <c r="A381" s="73">
        <v>278</v>
      </c>
      <c r="B381" s="151">
        <v>380</v>
      </c>
      <c r="C381" s="73"/>
      <c r="D381" s="88" t="s">
        <v>1261</v>
      </c>
      <c r="E381" s="88" t="s">
        <v>192</v>
      </c>
      <c r="F381" s="86" t="s">
        <v>1078</v>
      </c>
      <c r="G381" s="86" t="s">
        <v>193</v>
      </c>
      <c r="H381" s="86" t="s">
        <v>793</v>
      </c>
      <c r="I381" s="86" t="s">
        <v>791</v>
      </c>
      <c r="J381" s="88" t="s">
        <v>792</v>
      </c>
      <c r="K381" s="73">
        <v>1</v>
      </c>
      <c r="L381" s="77">
        <v>43040</v>
      </c>
      <c r="M381" s="77">
        <v>43099</v>
      </c>
      <c r="N381" s="78">
        <f t="shared" si="143"/>
        <v>8.4285714285714288</v>
      </c>
      <c r="O381" s="73" t="s">
        <v>687</v>
      </c>
      <c r="P381" s="76">
        <v>1</v>
      </c>
      <c r="Q381" s="73" t="s">
        <v>1910</v>
      </c>
      <c r="R381" s="79">
        <f t="shared" si="129"/>
        <v>100</v>
      </c>
      <c r="S381" s="89">
        <f t="shared" si="130"/>
        <v>8.4285714285714288</v>
      </c>
      <c r="T381" s="89">
        <f t="shared" si="131"/>
        <v>8.4285714285714288</v>
      </c>
      <c r="U381" s="89">
        <f t="shared" si="132"/>
        <v>8.4285714285714288</v>
      </c>
      <c r="V381" s="73"/>
      <c r="W381" s="100" t="str">
        <f t="shared" si="135"/>
        <v>CUMPLIDA</v>
      </c>
      <c r="X381" s="100" t="str">
        <f t="shared" si="133"/>
        <v>CUMPLIDO</v>
      </c>
      <c r="Y381" s="96" t="s">
        <v>227</v>
      </c>
      <c r="Z381" s="103" t="str">
        <f t="shared" si="136"/>
        <v>H6EVP</v>
      </c>
      <c r="AA381" s="103">
        <f t="shared" si="134"/>
        <v>1</v>
      </c>
      <c r="AB381" s="103" t="str">
        <f t="shared" si="137"/>
        <v>H6EVP - 1</v>
      </c>
      <c r="AC381" s="138">
        <f t="shared" si="139"/>
        <v>5</v>
      </c>
      <c r="AD381" s="138">
        <f t="shared" si="140"/>
        <v>5</v>
      </c>
      <c r="AE381" s="138" t="str">
        <f t="shared" si="141"/>
        <v>H6EVP.</v>
      </c>
      <c r="AF381" s="138" t="str">
        <f t="shared" si="142"/>
        <v>H6EVP</v>
      </c>
      <c r="AG381" s="65"/>
      <c r="AH381" s="65"/>
      <c r="AI381" s="65"/>
      <c r="AJ381" s="14"/>
      <c r="AK381" s="14"/>
      <c r="AL381" s="14"/>
      <c r="AM381" s="14"/>
      <c r="AN381" s="14"/>
      <c r="AO381" s="14"/>
      <c r="AP381" s="14"/>
    </row>
    <row r="382" spans="1:42" s="2" customFormat="1" ht="350.1" customHeight="1" x14ac:dyDescent="0.2">
      <c r="A382" s="73"/>
      <c r="B382" s="151">
        <v>381</v>
      </c>
      <c r="C382" s="73"/>
      <c r="D382" s="88"/>
      <c r="E382" s="88" t="s">
        <v>192</v>
      </c>
      <c r="F382" s="86" t="s">
        <v>795</v>
      </c>
      <c r="G382" s="86" t="s">
        <v>193</v>
      </c>
      <c r="H382" s="86" t="s">
        <v>796</v>
      </c>
      <c r="I382" s="86" t="s">
        <v>775</v>
      </c>
      <c r="J382" s="88" t="s">
        <v>794</v>
      </c>
      <c r="K382" s="73">
        <v>1</v>
      </c>
      <c r="L382" s="77">
        <v>43040</v>
      </c>
      <c r="M382" s="77">
        <v>43099</v>
      </c>
      <c r="N382" s="78">
        <f t="shared" si="143"/>
        <v>8.4285714285714288</v>
      </c>
      <c r="O382" s="73" t="s">
        <v>687</v>
      </c>
      <c r="P382" s="76">
        <v>1</v>
      </c>
      <c r="Q382" s="73" t="s">
        <v>1910</v>
      </c>
      <c r="R382" s="79">
        <f t="shared" si="129"/>
        <v>100</v>
      </c>
      <c r="S382" s="89">
        <f t="shared" si="130"/>
        <v>8.4285714285714288</v>
      </c>
      <c r="T382" s="89">
        <f t="shared" si="131"/>
        <v>8.4285714285714288</v>
      </c>
      <c r="U382" s="89">
        <f t="shared" si="132"/>
        <v>8.4285714285714288</v>
      </c>
      <c r="V382" s="73"/>
      <c r="W382" s="100" t="str">
        <f t="shared" si="135"/>
        <v>CUMPLIDA</v>
      </c>
      <c r="X382" s="100" t="str">
        <f t="shared" si="133"/>
        <v/>
      </c>
      <c r="Y382" s="96" t="s">
        <v>227</v>
      </c>
      <c r="Z382" s="103" t="str">
        <f t="shared" si="136"/>
        <v>H6EVP</v>
      </c>
      <c r="AA382" s="103">
        <f t="shared" si="134"/>
        <v>2</v>
      </c>
      <c r="AB382" s="103" t="str">
        <f t="shared" si="137"/>
        <v>H6EVP - 2</v>
      </c>
      <c r="AC382" s="138">
        <f t="shared" si="139"/>
        <v>5</v>
      </c>
      <c r="AD382" s="138">
        <f t="shared" si="140"/>
        <v>5</v>
      </c>
      <c r="AE382" s="138" t="str">
        <f t="shared" si="141"/>
        <v>H6EVP.</v>
      </c>
      <c r="AF382" s="138" t="str">
        <f t="shared" si="142"/>
        <v>H6EVP</v>
      </c>
      <c r="AG382" s="65"/>
      <c r="AH382" s="65"/>
      <c r="AI382" s="65"/>
      <c r="AJ382" s="14"/>
      <c r="AK382" s="14"/>
      <c r="AL382" s="14"/>
      <c r="AM382" s="14"/>
      <c r="AN382" s="14"/>
      <c r="AO382" s="14"/>
      <c r="AP382" s="14"/>
    </row>
    <row r="383" spans="1:42" s="2" customFormat="1" ht="350.1" customHeight="1" x14ac:dyDescent="0.2">
      <c r="A383" s="73">
        <v>279</v>
      </c>
      <c r="B383" s="151">
        <v>382</v>
      </c>
      <c r="C383" s="73"/>
      <c r="D383" s="88" t="s">
        <v>1046</v>
      </c>
      <c r="E383" s="88" t="s">
        <v>18</v>
      </c>
      <c r="F383" s="86" t="s">
        <v>124</v>
      </c>
      <c r="G383" s="86" t="s">
        <v>125</v>
      </c>
      <c r="H383" s="86" t="s">
        <v>378</v>
      </c>
      <c r="I383" s="86" t="s">
        <v>379</v>
      </c>
      <c r="J383" s="88" t="s">
        <v>380</v>
      </c>
      <c r="K383" s="73">
        <v>3</v>
      </c>
      <c r="L383" s="77">
        <v>43040</v>
      </c>
      <c r="M383" s="77">
        <v>43312</v>
      </c>
      <c r="N383" s="78">
        <f t="shared" si="143"/>
        <v>38.857142857142854</v>
      </c>
      <c r="O383" s="76" t="s">
        <v>1532</v>
      </c>
      <c r="P383" s="76">
        <v>3</v>
      </c>
      <c r="Q383" s="73" t="s">
        <v>1910</v>
      </c>
      <c r="R383" s="79">
        <f t="shared" ref="R383:R445" si="145">IF(P383/K383&gt;1,100,+P383/K383*100)</f>
        <v>100</v>
      </c>
      <c r="S383" s="89">
        <f t="shared" ref="S383:S445" si="146">+N383*R383/100</f>
        <v>38.857142857142854</v>
      </c>
      <c r="T383" s="89">
        <f t="shared" ref="T383:T445" si="147">IF(M383&lt;=$AH$1,S383,0)</f>
        <v>38.857142857142854</v>
      </c>
      <c r="U383" s="89">
        <f t="shared" ref="U383:U445" si="148">IF($AH$1&gt;=M383,N383,0)</f>
        <v>38.857142857142854</v>
      </c>
      <c r="V383" s="73"/>
      <c r="W383" s="100" t="str">
        <f t="shared" si="135"/>
        <v>CUMPLIDA</v>
      </c>
      <c r="X383" s="100" t="str">
        <f t="shared" ref="X383:X445" si="149">IF(A383&lt;&gt;"",IF(AD383=1,"VENCIDO",IF(AD383=2,"PRÓXIMO A VENCER",IF(AD383=3,"EN TERMINO",IF(AD383=4,"CON AVANCE",IF(AD383=5,"CUMPLIDO",))))),"")</f>
        <v>CUMPLIDO</v>
      </c>
      <c r="Y383" s="96" t="s">
        <v>200</v>
      </c>
      <c r="Z383" s="103" t="str">
        <f t="shared" si="136"/>
        <v>H1R15</v>
      </c>
      <c r="AA383" s="103">
        <f t="shared" ref="AA383:AA445" si="150">IF(A383&lt;&gt;"",1,AA382+1)</f>
        <v>1</v>
      </c>
      <c r="AB383" s="103" t="str">
        <f t="shared" si="137"/>
        <v>H1R15 - 1</v>
      </c>
      <c r="AC383" s="138">
        <f t="shared" si="139"/>
        <v>5</v>
      </c>
      <c r="AD383" s="138">
        <f t="shared" si="140"/>
        <v>5</v>
      </c>
      <c r="AE383" s="138" t="str">
        <f t="shared" si="141"/>
        <v>H1R15.</v>
      </c>
      <c r="AF383" s="138" t="str">
        <f t="shared" si="142"/>
        <v>H1R15</v>
      </c>
      <c r="AG383" s="65"/>
      <c r="AH383" s="65"/>
      <c r="AI383" s="65"/>
      <c r="AJ383" s="14"/>
      <c r="AK383" s="14"/>
      <c r="AL383" s="14"/>
      <c r="AM383" s="14"/>
      <c r="AN383" s="14"/>
      <c r="AO383" s="14"/>
      <c r="AP383" s="14"/>
    </row>
    <row r="384" spans="1:42" s="2" customFormat="1" ht="350.1" customHeight="1" x14ac:dyDescent="0.2">
      <c r="A384" s="73">
        <v>280</v>
      </c>
      <c r="B384" s="151">
        <v>383</v>
      </c>
      <c r="C384" s="73"/>
      <c r="D384" s="88" t="s">
        <v>1261</v>
      </c>
      <c r="E384" s="88" t="s">
        <v>126</v>
      </c>
      <c r="F384" s="86" t="s">
        <v>2158</v>
      </c>
      <c r="G384" s="86" t="s">
        <v>127</v>
      </c>
      <c r="H384" s="86" t="s">
        <v>2166</v>
      </c>
      <c r="I384" s="85" t="s">
        <v>2160</v>
      </c>
      <c r="J384" s="73" t="s">
        <v>2161</v>
      </c>
      <c r="K384" s="73">
        <v>3</v>
      </c>
      <c r="L384" s="77">
        <v>44044</v>
      </c>
      <c r="M384" s="77">
        <v>44316</v>
      </c>
      <c r="N384" s="78">
        <f t="shared" si="143"/>
        <v>38.857142857142854</v>
      </c>
      <c r="O384" s="73" t="s">
        <v>527</v>
      </c>
      <c r="P384" s="76">
        <v>0</v>
      </c>
      <c r="Q384" s="85" t="s">
        <v>2154</v>
      </c>
      <c r="R384" s="79">
        <f t="shared" si="145"/>
        <v>0</v>
      </c>
      <c r="S384" s="89">
        <f t="shared" si="146"/>
        <v>0</v>
      </c>
      <c r="T384" s="89">
        <f t="shared" si="147"/>
        <v>0</v>
      </c>
      <c r="U384" s="89">
        <f t="shared" si="148"/>
        <v>0</v>
      </c>
      <c r="V384" s="73"/>
      <c r="W384" s="100" t="str">
        <f t="shared" ref="W384:W446" si="151">IF(R384=100,"CUMPLIDA",IF(M384-$AH$1&lt;0,"VENCIDA",IF(M384-$AH$1&lt;=30,"PRÓXIMA A VENCER",IF(R384&gt;0,"CON AVANCE","EN TERMINO"))))</f>
        <v>EN TERMINO</v>
      </c>
      <c r="X384" s="100" t="str">
        <f t="shared" si="149"/>
        <v>EN TERMINO</v>
      </c>
      <c r="Y384" s="96" t="s">
        <v>200</v>
      </c>
      <c r="Z384" s="103" t="str">
        <f t="shared" ref="Z384:Z446" si="152">AF384</f>
        <v>H2R15</v>
      </c>
      <c r="AA384" s="103">
        <f t="shared" si="150"/>
        <v>1</v>
      </c>
      <c r="AB384" s="103" t="str">
        <f t="shared" ref="AB384:AB446" si="153">CONCATENATE(Z384," - ",AA384)</f>
        <v>H2R15 - 1</v>
      </c>
      <c r="AC384" s="138">
        <f t="shared" si="139"/>
        <v>3</v>
      </c>
      <c r="AD384" s="138">
        <f t="shared" si="140"/>
        <v>3</v>
      </c>
      <c r="AE384" s="138" t="str">
        <f t="shared" si="141"/>
        <v>H2R15.</v>
      </c>
      <c r="AF384" s="138" t="str">
        <f t="shared" si="142"/>
        <v>H2R15</v>
      </c>
      <c r="AG384" s="65"/>
      <c r="AH384" s="65"/>
      <c r="AI384" s="65"/>
      <c r="AJ384" s="14"/>
      <c r="AK384" s="14"/>
      <c r="AL384" s="14"/>
      <c r="AM384" s="14"/>
      <c r="AN384" s="14"/>
      <c r="AO384" s="14"/>
      <c r="AP384" s="14"/>
    </row>
    <row r="385" spans="1:42" s="2" customFormat="1" ht="350.1" customHeight="1" x14ac:dyDescent="0.2">
      <c r="A385" s="73"/>
      <c r="B385" s="151">
        <v>384</v>
      </c>
      <c r="C385" s="73"/>
      <c r="D385" s="88"/>
      <c r="E385" s="88" t="s">
        <v>126</v>
      </c>
      <c r="F385" s="86" t="s">
        <v>2159</v>
      </c>
      <c r="G385" s="86" t="s">
        <v>127</v>
      </c>
      <c r="H385" s="86" t="s">
        <v>2165</v>
      </c>
      <c r="I385" s="85" t="s">
        <v>2162</v>
      </c>
      <c r="J385" s="73" t="s">
        <v>2163</v>
      </c>
      <c r="K385" s="73">
        <v>3</v>
      </c>
      <c r="L385" s="77">
        <v>44044</v>
      </c>
      <c r="M385" s="77">
        <v>44316</v>
      </c>
      <c r="N385" s="78">
        <f t="shared" si="143"/>
        <v>38.857142857142854</v>
      </c>
      <c r="O385" s="73" t="s">
        <v>527</v>
      </c>
      <c r="P385" s="76">
        <v>0</v>
      </c>
      <c r="Q385" s="85" t="s">
        <v>2164</v>
      </c>
      <c r="R385" s="79">
        <f t="shared" ref="R385" si="154">IF(P385/K385&gt;1,100,+P385/K385*100)</f>
        <v>0</v>
      </c>
      <c r="S385" s="89">
        <f t="shared" ref="S385" si="155">+N385*R385/100</f>
        <v>0</v>
      </c>
      <c r="T385" s="89">
        <f t="shared" ref="T385" si="156">IF(M385&lt;=$AH$1,S385,0)</f>
        <v>0</v>
      </c>
      <c r="U385" s="89">
        <f t="shared" ref="U385" si="157">IF($AH$1&gt;=M385,N385,0)</f>
        <v>0</v>
      </c>
      <c r="V385" s="73"/>
      <c r="W385" s="100" t="str">
        <f t="shared" ref="W385" si="158">IF(R385=100,"CUMPLIDA",IF(M385-$AH$1&lt;0,"VENCIDA",IF(M385-$AH$1&lt;=30,"PRÓXIMA A VENCER",IF(R385&gt;0,"CON AVANCE","EN TERMINO"))))</f>
        <v>EN TERMINO</v>
      </c>
      <c r="X385" s="100" t="str">
        <f t="shared" ref="X385" si="159">IF(A385&lt;&gt;"",IF(AD385=1,"VENCIDO",IF(AD385=2,"PRÓXIMO A VENCER",IF(AD385=3,"EN TERMINO",IF(AD385=4,"CON AVANCE",IF(AD385=5,"CUMPLIDO",))))),"")</f>
        <v/>
      </c>
      <c r="Y385" s="96" t="s">
        <v>200</v>
      </c>
      <c r="Z385" s="103" t="str">
        <f t="shared" ref="Z385" si="160">AF385</f>
        <v>H2R15</v>
      </c>
      <c r="AA385" s="103">
        <f t="shared" ref="AA385" si="161">IF(A385&lt;&gt;"",1,AA384+1)</f>
        <v>2</v>
      </c>
      <c r="AB385" s="103" t="str">
        <f t="shared" ref="AB385" si="162">CONCATENATE(Z385," - ",AA385)</f>
        <v>H2R15 - 2</v>
      </c>
      <c r="AC385" s="138">
        <f t="shared" si="139"/>
        <v>3</v>
      </c>
      <c r="AD385" s="138">
        <f t="shared" si="140"/>
        <v>3</v>
      </c>
      <c r="AE385" s="138" t="str">
        <f t="shared" si="141"/>
        <v>H2R15.</v>
      </c>
      <c r="AF385" s="138" t="str">
        <f t="shared" si="142"/>
        <v>H2R15</v>
      </c>
      <c r="AG385" s="65"/>
      <c r="AH385" s="65"/>
      <c r="AI385" s="65"/>
      <c r="AJ385" s="14"/>
      <c r="AK385" s="14"/>
      <c r="AL385" s="14"/>
      <c r="AM385" s="14"/>
      <c r="AN385" s="14"/>
      <c r="AO385" s="14"/>
      <c r="AP385" s="14"/>
    </row>
    <row r="386" spans="1:42" s="2" customFormat="1" ht="350.1" customHeight="1" x14ac:dyDescent="0.2">
      <c r="A386" s="73">
        <v>281</v>
      </c>
      <c r="B386" s="151">
        <v>385</v>
      </c>
      <c r="C386" s="73"/>
      <c r="D386" s="88" t="s">
        <v>1259</v>
      </c>
      <c r="E386" s="88" t="s">
        <v>128</v>
      </c>
      <c r="F386" s="85" t="s">
        <v>593</v>
      </c>
      <c r="G386" s="86" t="s">
        <v>129</v>
      </c>
      <c r="H386" s="86" t="s">
        <v>594</v>
      </c>
      <c r="I386" s="86" t="s">
        <v>1953</v>
      </c>
      <c r="J386" s="88" t="s">
        <v>595</v>
      </c>
      <c r="K386" s="73">
        <v>1</v>
      </c>
      <c r="L386" s="77">
        <v>43040</v>
      </c>
      <c r="M386" s="77">
        <v>43099</v>
      </c>
      <c r="N386" s="78">
        <f t="shared" si="143"/>
        <v>8.4285714285714288</v>
      </c>
      <c r="O386" s="73" t="s">
        <v>527</v>
      </c>
      <c r="P386" s="76">
        <v>1</v>
      </c>
      <c r="Q386" s="73" t="s">
        <v>1910</v>
      </c>
      <c r="R386" s="79">
        <f t="shared" si="145"/>
        <v>100</v>
      </c>
      <c r="S386" s="89">
        <f t="shared" si="146"/>
        <v>8.4285714285714288</v>
      </c>
      <c r="T386" s="89">
        <f t="shared" si="147"/>
        <v>8.4285714285714288</v>
      </c>
      <c r="U386" s="89">
        <f t="shared" si="148"/>
        <v>8.4285714285714288</v>
      </c>
      <c r="V386" s="73"/>
      <c r="W386" s="100" t="str">
        <f t="shared" si="151"/>
        <v>CUMPLIDA</v>
      </c>
      <c r="X386" s="100" t="str">
        <f t="shared" si="149"/>
        <v>CUMPLIDO</v>
      </c>
      <c r="Y386" s="96" t="s">
        <v>200</v>
      </c>
      <c r="Z386" s="103" t="str">
        <f t="shared" si="152"/>
        <v>H3R15</v>
      </c>
      <c r="AA386" s="103">
        <f>IF(A386&lt;&gt;"",1,AA384+1)</f>
        <v>1</v>
      </c>
      <c r="AB386" s="103" t="str">
        <f t="shared" si="153"/>
        <v>H3R15 - 1</v>
      </c>
      <c r="AC386" s="138">
        <f t="shared" si="139"/>
        <v>5</v>
      </c>
      <c r="AD386" s="138">
        <f t="shared" si="140"/>
        <v>5</v>
      </c>
      <c r="AE386" s="138" t="str">
        <f t="shared" si="141"/>
        <v>H3R15.</v>
      </c>
      <c r="AF386" s="138" t="str">
        <f t="shared" si="142"/>
        <v>H3R15</v>
      </c>
      <c r="AG386" s="65"/>
      <c r="AH386" s="65"/>
      <c r="AI386" s="65"/>
      <c r="AJ386" s="14"/>
      <c r="AK386" s="14"/>
      <c r="AL386" s="14"/>
      <c r="AM386" s="14"/>
      <c r="AN386" s="14"/>
      <c r="AO386" s="14"/>
      <c r="AP386" s="14"/>
    </row>
    <row r="387" spans="1:42" s="2" customFormat="1" ht="350.1" customHeight="1" x14ac:dyDescent="0.2">
      <c r="A387" s="73">
        <v>282</v>
      </c>
      <c r="B387" s="151">
        <v>386</v>
      </c>
      <c r="C387" s="73"/>
      <c r="D387" s="88" t="s">
        <v>1259</v>
      </c>
      <c r="E387" s="88" t="s">
        <v>30</v>
      </c>
      <c r="F387" s="85" t="s">
        <v>1268</v>
      </c>
      <c r="G387" s="86" t="s">
        <v>130</v>
      </c>
      <c r="H387" s="85" t="s">
        <v>327</v>
      </c>
      <c r="I387" s="85" t="s">
        <v>319</v>
      </c>
      <c r="J387" s="101" t="s">
        <v>53</v>
      </c>
      <c r="K387" s="101">
        <v>3</v>
      </c>
      <c r="L387" s="91">
        <v>43040</v>
      </c>
      <c r="M387" s="91">
        <v>43342</v>
      </c>
      <c r="N387" s="78">
        <f t="shared" si="143"/>
        <v>43.142857142857146</v>
      </c>
      <c r="O387" s="73" t="s">
        <v>17</v>
      </c>
      <c r="P387" s="76">
        <v>3</v>
      </c>
      <c r="Q387" s="73" t="s">
        <v>1910</v>
      </c>
      <c r="R387" s="79">
        <f t="shared" si="145"/>
        <v>100</v>
      </c>
      <c r="S387" s="89">
        <f t="shared" si="146"/>
        <v>43.142857142857146</v>
      </c>
      <c r="T387" s="89">
        <f t="shared" si="147"/>
        <v>43.142857142857146</v>
      </c>
      <c r="U387" s="89">
        <f t="shared" si="148"/>
        <v>43.142857142857146</v>
      </c>
      <c r="V387" s="73"/>
      <c r="W387" s="100" t="str">
        <f t="shared" si="151"/>
        <v>CUMPLIDA</v>
      </c>
      <c r="X387" s="100" t="str">
        <f t="shared" si="149"/>
        <v>CUMPLIDO</v>
      </c>
      <c r="Y387" s="96" t="s">
        <v>200</v>
      </c>
      <c r="Z387" s="103" t="str">
        <f t="shared" si="152"/>
        <v>H5R15</v>
      </c>
      <c r="AA387" s="103">
        <f t="shared" si="150"/>
        <v>1</v>
      </c>
      <c r="AB387" s="103" t="str">
        <f t="shared" si="153"/>
        <v>H5R15 - 1</v>
      </c>
      <c r="AC387" s="138">
        <f t="shared" si="139"/>
        <v>5</v>
      </c>
      <c r="AD387" s="138">
        <f t="shared" si="140"/>
        <v>5</v>
      </c>
      <c r="AE387" s="138" t="str">
        <f t="shared" si="141"/>
        <v>H5R15.</v>
      </c>
      <c r="AF387" s="138" t="str">
        <f t="shared" si="142"/>
        <v>H5R15</v>
      </c>
      <c r="AG387" s="65"/>
      <c r="AH387" s="65"/>
      <c r="AI387" s="65"/>
      <c r="AJ387" s="14"/>
      <c r="AK387" s="14"/>
      <c r="AL387" s="14"/>
      <c r="AM387" s="14"/>
      <c r="AN387" s="14"/>
      <c r="AO387" s="14"/>
      <c r="AP387" s="14"/>
    </row>
    <row r="388" spans="1:42" s="2" customFormat="1" ht="350.1" customHeight="1" x14ac:dyDescent="0.2">
      <c r="A388" s="73">
        <v>283</v>
      </c>
      <c r="B388" s="151">
        <v>387</v>
      </c>
      <c r="C388" s="73"/>
      <c r="D388" s="88" t="s">
        <v>1046</v>
      </c>
      <c r="E388" s="88" t="s">
        <v>27</v>
      </c>
      <c r="F388" s="85" t="s">
        <v>1794</v>
      </c>
      <c r="G388" s="86" t="s">
        <v>906</v>
      </c>
      <c r="H388" s="86" t="s">
        <v>828</v>
      </c>
      <c r="I388" s="86" t="s">
        <v>829</v>
      </c>
      <c r="J388" s="88" t="s">
        <v>907</v>
      </c>
      <c r="K388" s="73">
        <v>1</v>
      </c>
      <c r="L388" s="77">
        <v>43040</v>
      </c>
      <c r="M388" s="77">
        <v>43099</v>
      </c>
      <c r="N388" s="78">
        <f t="shared" si="143"/>
        <v>8.4285714285714288</v>
      </c>
      <c r="O388" s="73" t="s">
        <v>805</v>
      </c>
      <c r="P388" s="76">
        <v>1</v>
      </c>
      <c r="Q388" s="73" t="s">
        <v>1910</v>
      </c>
      <c r="R388" s="79">
        <f t="shared" si="145"/>
        <v>100</v>
      </c>
      <c r="S388" s="89">
        <f t="shared" si="146"/>
        <v>8.4285714285714288</v>
      </c>
      <c r="T388" s="89">
        <f t="shared" si="147"/>
        <v>8.4285714285714288</v>
      </c>
      <c r="U388" s="89">
        <f t="shared" si="148"/>
        <v>8.4285714285714288</v>
      </c>
      <c r="V388" s="73"/>
      <c r="W388" s="100" t="str">
        <f t="shared" si="151"/>
        <v>CUMPLIDA</v>
      </c>
      <c r="X388" s="100" t="str">
        <f t="shared" si="149"/>
        <v>CUMPLIDO</v>
      </c>
      <c r="Y388" s="96" t="s">
        <v>200</v>
      </c>
      <c r="Z388" s="103" t="str">
        <f t="shared" si="152"/>
        <v>H6R15</v>
      </c>
      <c r="AA388" s="103">
        <f t="shared" si="150"/>
        <v>1</v>
      </c>
      <c r="AB388" s="103" t="str">
        <f t="shared" si="153"/>
        <v>H6R15 - 1</v>
      </c>
      <c r="AC388" s="138">
        <f t="shared" si="139"/>
        <v>5</v>
      </c>
      <c r="AD388" s="138">
        <f t="shared" si="140"/>
        <v>5</v>
      </c>
      <c r="AE388" s="138" t="str">
        <f t="shared" si="141"/>
        <v>H6R15.</v>
      </c>
      <c r="AF388" s="138" t="str">
        <f t="shared" si="142"/>
        <v>H6R15</v>
      </c>
      <c r="AG388" s="65"/>
      <c r="AH388" s="65"/>
      <c r="AI388" s="65"/>
      <c r="AJ388" s="14"/>
      <c r="AK388" s="14"/>
      <c r="AL388" s="14"/>
      <c r="AM388" s="14"/>
      <c r="AN388" s="14"/>
      <c r="AO388" s="14"/>
      <c r="AP388" s="14"/>
    </row>
    <row r="389" spans="1:42" s="2" customFormat="1" ht="350.1" customHeight="1" x14ac:dyDescent="0.2">
      <c r="A389" s="73">
        <v>284</v>
      </c>
      <c r="B389" s="151">
        <v>388</v>
      </c>
      <c r="C389" s="73"/>
      <c r="D389" s="88" t="s">
        <v>1259</v>
      </c>
      <c r="E389" s="88" t="s">
        <v>40</v>
      </c>
      <c r="F389" s="85" t="s">
        <v>1079</v>
      </c>
      <c r="G389" s="86" t="s">
        <v>131</v>
      </c>
      <c r="H389" s="86" t="s">
        <v>830</v>
      </c>
      <c r="I389" s="86" t="s">
        <v>829</v>
      </c>
      <c r="J389" s="88" t="s">
        <v>907</v>
      </c>
      <c r="K389" s="73">
        <v>1</v>
      </c>
      <c r="L389" s="77">
        <v>43040</v>
      </c>
      <c r="M389" s="77">
        <v>43099</v>
      </c>
      <c r="N389" s="78">
        <f t="shared" si="143"/>
        <v>8.4285714285714288</v>
      </c>
      <c r="O389" s="73" t="s">
        <v>805</v>
      </c>
      <c r="P389" s="76">
        <v>1</v>
      </c>
      <c r="Q389" s="73" t="s">
        <v>1910</v>
      </c>
      <c r="R389" s="79">
        <f t="shared" si="145"/>
        <v>100</v>
      </c>
      <c r="S389" s="89">
        <f t="shared" si="146"/>
        <v>8.4285714285714288</v>
      </c>
      <c r="T389" s="89">
        <f t="shared" si="147"/>
        <v>8.4285714285714288</v>
      </c>
      <c r="U389" s="89">
        <f t="shared" si="148"/>
        <v>8.4285714285714288</v>
      </c>
      <c r="V389" s="73"/>
      <c r="W389" s="100" t="str">
        <f t="shared" si="151"/>
        <v>CUMPLIDA</v>
      </c>
      <c r="X389" s="100" t="str">
        <f t="shared" si="149"/>
        <v>CUMPLIDO</v>
      </c>
      <c r="Y389" s="96" t="s">
        <v>200</v>
      </c>
      <c r="Z389" s="103" t="str">
        <f t="shared" si="152"/>
        <v>H7R15</v>
      </c>
      <c r="AA389" s="103">
        <f t="shared" si="150"/>
        <v>1</v>
      </c>
      <c r="AB389" s="103" t="str">
        <f t="shared" si="153"/>
        <v>H7R15 - 1</v>
      </c>
      <c r="AC389" s="138">
        <f t="shared" si="139"/>
        <v>5</v>
      </c>
      <c r="AD389" s="138">
        <f t="shared" si="140"/>
        <v>5</v>
      </c>
      <c r="AE389" s="138" t="str">
        <f t="shared" si="141"/>
        <v>H7R15.</v>
      </c>
      <c r="AF389" s="138" t="str">
        <f t="shared" si="142"/>
        <v>H7R15</v>
      </c>
      <c r="AG389" s="65"/>
      <c r="AH389" s="65"/>
      <c r="AI389" s="65"/>
      <c r="AJ389" s="14"/>
      <c r="AK389" s="14"/>
      <c r="AL389" s="14"/>
      <c r="AM389" s="14"/>
      <c r="AN389" s="14"/>
      <c r="AO389" s="14"/>
      <c r="AP389" s="14"/>
    </row>
    <row r="390" spans="1:42" s="2" customFormat="1" ht="350.1" customHeight="1" x14ac:dyDescent="0.2">
      <c r="A390" s="73">
        <v>285</v>
      </c>
      <c r="B390" s="151">
        <v>389</v>
      </c>
      <c r="C390" s="73"/>
      <c r="D390" s="88" t="s">
        <v>1259</v>
      </c>
      <c r="E390" s="88" t="s">
        <v>27</v>
      </c>
      <c r="F390" s="85" t="s">
        <v>1508</v>
      </c>
      <c r="G390" s="86" t="s">
        <v>132</v>
      </c>
      <c r="H390" s="86" t="s">
        <v>831</v>
      </c>
      <c r="I390" s="85" t="s">
        <v>832</v>
      </c>
      <c r="J390" s="73" t="s">
        <v>9</v>
      </c>
      <c r="K390" s="73">
        <v>1</v>
      </c>
      <c r="L390" s="77">
        <v>43040</v>
      </c>
      <c r="M390" s="77">
        <v>43099</v>
      </c>
      <c r="N390" s="78">
        <f t="shared" si="143"/>
        <v>8.4285714285714288</v>
      </c>
      <c r="O390" s="73" t="s">
        <v>805</v>
      </c>
      <c r="P390" s="76">
        <v>1</v>
      </c>
      <c r="Q390" s="73" t="s">
        <v>1910</v>
      </c>
      <c r="R390" s="79">
        <f t="shared" si="145"/>
        <v>100</v>
      </c>
      <c r="S390" s="89">
        <f t="shared" si="146"/>
        <v>8.4285714285714288</v>
      </c>
      <c r="T390" s="89">
        <f t="shared" si="147"/>
        <v>8.4285714285714288</v>
      </c>
      <c r="U390" s="89">
        <f t="shared" si="148"/>
        <v>8.4285714285714288</v>
      </c>
      <c r="V390" s="73"/>
      <c r="W390" s="100" t="str">
        <f t="shared" si="151"/>
        <v>CUMPLIDA</v>
      </c>
      <c r="X390" s="100" t="str">
        <f t="shared" si="149"/>
        <v>CUMPLIDO</v>
      </c>
      <c r="Y390" s="96" t="s">
        <v>200</v>
      </c>
      <c r="Z390" s="103" t="str">
        <f t="shared" si="152"/>
        <v>H8R15</v>
      </c>
      <c r="AA390" s="103">
        <f t="shared" si="150"/>
        <v>1</v>
      </c>
      <c r="AB390" s="103" t="str">
        <f t="shared" si="153"/>
        <v>H8R15 - 1</v>
      </c>
      <c r="AC390" s="138">
        <f t="shared" si="139"/>
        <v>5</v>
      </c>
      <c r="AD390" s="138">
        <f t="shared" si="140"/>
        <v>5</v>
      </c>
      <c r="AE390" s="138" t="str">
        <f t="shared" si="141"/>
        <v>H8R15.</v>
      </c>
      <c r="AF390" s="138" t="str">
        <f t="shared" si="142"/>
        <v>H8R15</v>
      </c>
      <c r="AG390" s="65"/>
      <c r="AH390" s="65"/>
      <c r="AI390" s="65"/>
      <c r="AJ390" s="14"/>
      <c r="AK390" s="14"/>
      <c r="AL390" s="14"/>
      <c r="AM390" s="14"/>
      <c r="AN390" s="14"/>
      <c r="AO390" s="14"/>
      <c r="AP390" s="14"/>
    </row>
    <row r="391" spans="1:42" s="2" customFormat="1" ht="350.1" customHeight="1" x14ac:dyDescent="0.2">
      <c r="A391" s="73">
        <v>286</v>
      </c>
      <c r="B391" s="151">
        <v>390</v>
      </c>
      <c r="C391" s="73"/>
      <c r="D391" s="88" t="s">
        <v>1259</v>
      </c>
      <c r="E391" s="88" t="s">
        <v>18</v>
      </c>
      <c r="F391" s="85" t="s">
        <v>1533</v>
      </c>
      <c r="G391" s="86" t="s">
        <v>133</v>
      </c>
      <c r="H391" s="86" t="s">
        <v>834</v>
      </c>
      <c r="I391" s="85" t="s">
        <v>835</v>
      </c>
      <c r="J391" s="73" t="s">
        <v>9</v>
      </c>
      <c r="K391" s="73">
        <v>1</v>
      </c>
      <c r="L391" s="77">
        <v>43040</v>
      </c>
      <c r="M391" s="77">
        <v>43099</v>
      </c>
      <c r="N391" s="78">
        <f t="shared" si="143"/>
        <v>8.4285714285714288</v>
      </c>
      <c r="O391" s="73" t="s">
        <v>805</v>
      </c>
      <c r="P391" s="76">
        <v>0.4</v>
      </c>
      <c r="Q391" s="73" t="s">
        <v>1910</v>
      </c>
      <c r="R391" s="79">
        <f t="shared" si="145"/>
        <v>40</v>
      </c>
      <c r="S391" s="89">
        <f t="shared" si="146"/>
        <v>3.3714285714285719</v>
      </c>
      <c r="T391" s="89">
        <f t="shared" si="147"/>
        <v>3.3714285714285719</v>
      </c>
      <c r="U391" s="89">
        <f t="shared" si="148"/>
        <v>8.4285714285714288</v>
      </c>
      <c r="V391" s="73"/>
      <c r="W391" s="100" t="str">
        <f t="shared" si="151"/>
        <v>VENCIDA</v>
      </c>
      <c r="X391" s="100" t="str">
        <f t="shared" si="149"/>
        <v>VENCIDO</v>
      </c>
      <c r="Y391" s="96" t="s">
        <v>200</v>
      </c>
      <c r="Z391" s="103" t="str">
        <f t="shared" si="152"/>
        <v>H9R15</v>
      </c>
      <c r="AA391" s="103">
        <f t="shared" si="150"/>
        <v>1</v>
      </c>
      <c r="AB391" s="103" t="str">
        <f t="shared" si="153"/>
        <v>H9R15 - 1</v>
      </c>
      <c r="AC391" s="138">
        <f t="shared" si="139"/>
        <v>1</v>
      </c>
      <c r="AD391" s="138">
        <f t="shared" si="140"/>
        <v>1</v>
      </c>
      <c r="AE391" s="138" t="str">
        <f t="shared" si="141"/>
        <v>H9R15.</v>
      </c>
      <c r="AF391" s="138" t="str">
        <f t="shared" si="142"/>
        <v>H9R15</v>
      </c>
      <c r="AG391" s="65"/>
      <c r="AH391" s="65"/>
      <c r="AI391" s="65"/>
      <c r="AJ391" s="14"/>
      <c r="AK391" s="14"/>
      <c r="AL391" s="14"/>
      <c r="AM391" s="14"/>
      <c r="AN391" s="14"/>
      <c r="AO391" s="14"/>
      <c r="AP391" s="14"/>
    </row>
    <row r="392" spans="1:42" s="2" customFormat="1" ht="350.1" customHeight="1" x14ac:dyDescent="0.2">
      <c r="A392" s="73">
        <v>287</v>
      </c>
      <c r="B392" s="151">
        <v>391</v>
      </c>
      <c r="C392" s="73"/>
      <c r="D392" s="88" t="s">
        <v>1259</v>
      </c>
      <c r="E392" s="88" t="s">
        <v>31</v>
      </c>
      <c r="F392" s="85" t="s">
        <v>1080</v>
      </c>
      <c r="G392" s="86" t="s">
        <v>134</v>
      </c>
      <c r="H392" s="85" t="s">
        <v>836</v>
      </c>
      <c r="I392" s="85" t="s">
        <v>837</v>
      </c>
      <c r="J392" s="73" t="s">
        <v>757</v>
      </c>
      <c r="K392" s="73">
        <v>1</v>
      </c>
      <c r="L392" s="77">
        <v>43040</v>
      </c>
      <c r="M392" s="77">
        <v>43099</v>
      </c>
      <c r="N392" s="78">
        <f t="shared" si="143"/>
        <v>8.4285714285714288</v>
      </c>
      <c r="O392" s="73" t="s">
        <v>805</v>
      </c>
      <c r="P392" s="76">
        <v>1</v>
      </c>
      <c r="Q392" s="73" t="s">
        <v>1910</v>
      </c>
      <c r="R392" s="79">
        <f t="shared" si="145"/>
        <v>100</v>
      </c>
      <c r="S392" s="89">
        <f t="shared" si="146"/>
        <v>8.4285714285714288</v>
      </c>
      <c r="T392" s="89">
        <f t="shared" si="147"/>
        <v>8.4285714285714288</v>
      </c>
      <c r="U392" s="89">
        <f t="shared" si="148"/>
        <v>8.4285714285714288</v>
      </c>
      <c r="V392" s="73"/>
      <c r="W392" s="100" t="str">
        <f t="shared" si="151"/>
        <v>CUMPLIDA</v>
      </c>
      <c r="X392" s="100" t="str">
        <f t="shared" si="149"/>
        <v>CUMPLIDO</v>
      </c>
      <c r="Y392" s="96" t="s">
        <v>200</v>
      </c>
      <c r="Z392" s="103" t="str">
        <f t="shared" si="152"/>
        <v>H10R15</v>
      </c>
      <c r="AA392" s="103">
        <f t="shared" si="150"/>
        <v>1</v>
      </c>
      <c r="AB392" s="103" t="str">
        <f t="shared" si="153"/>
        <v>H10R15 - 1</v>
      </c>
      <c r="AC392" s="138">
        <f t="shared" si="139"/>
        <v>5</v>
      </c>
      <c r="AD392" s="138">
        <f t="shared" si="140"/>
        <v>5</v>
      </c>
      <c r="AE392" s="138" t="str">
        <f t="shared" si="141"/>
        <v>H10R15.</v>
      </c>
      <c r="AF392" s="138" t="str">
        <f t="shared" si="142"/>
        <v>H10R15</v>
      </c>
      <c r="AG392" s="65"/>
      <c r="AH392" s="65"/>
      <c r="AI392" s="65"/>
      <c r="AJ392" s="14"/>
      <c r="AK392" s="14"/>
      <c r="AL392" s="14"/>
      <c r="AM392" s="14"/>
      <c r="AN392" s="14"/>
      <c r="AO392" s="14"/>
      <c r="AP392" s="14"/>
    </row>
    <row r="393" spans="1:42" s="2" customFormat="1" ht="350.1" customHeight="1" x14ac:dyDescent="0.2">
      <c r="A393" s="73">
        <v>288</v>
      </c>
      <c r="B393" s="151">
        <v>392</v>
      </c>
      <c r="C393" s="73"/>
      <c r="D393" s="88" t="s">
        <v>1259</v>
      </c>
      <c r="E393" s="88" t="s">
        <v>108</v>
      </c>
      <c r="F393" s="85" t="s">
        <v>135</v>
      </c>
      <c r="G393" s="86" t="s">
        <v>136</v>
      </c>
      <c r="H393" s="85" t="s">
        <v>838</v>
      </c>
      <c r="I393" s="85" t="s">
        <v>839</v>
      </c>
      <c r="J393" s="73" t="s">
        <v>950</v>
      </c>
      <c r="K393" s="73">
        <v>1</v>
      </c>
      <c r="L393" s="77">
        <v>43040</v>
      </c>
      <c r="M393" s="77">
        <v>43099</v>
      </c>
      <c r="N393" s="78">
        <f t="shared" si="143"/>
        <v>8.4285714285714288</v>
      </c>
      <c r="O393" s="73" t="s">
        <v>805</v>
      </c>
      <c r="P393" s="76">
        <v>1</v>
      </c>
      <c r="Q393" s="73" t="s">
        <v>1910</v>
      </c>
      <c r="R393" s="79">
        <f t="shared" si="145"/>
        <v>100</v>
      </c>
      <c r="S393" s="89">
        <f t="shared" si="146"/>
        <v>8.4285714285714288</v>
      </c>
      <c r="T393" s="89">
        <f t="shared" si="147"/>
        <v>8.4285714285714288</v>
      </c>
      <c r="U393" s="89">
        <f t="shared" si="148"/>
        <v>8.4285714285714288</v>
      </c>
      <c r="V393" s="73"/>
      <c r="W393" s="100" t="str">
        <f t="shared" si="151"/>
        <v>CUMPLIDA</v>
      </c>
      <c r="X393" s="100" t="str">
        <f t="shared" si="149"/>
        <v>CUMPLIDO</v>
      </c>
      <c r="Y393" s="96" t="s">
        <v>200</v>
      </c>
      <c r="Z393" s="103" t="str">
        <f t="shared" si="152"/>
        <v>H11R15</v>
      </c>
      <c r="AA393" s="103">
        <f t="shared" si="150"/>
        <v>1</v>
      </c>
      <c r="AB393" s="103" t="str">
        <f t="shared" si="153"/>
        <v>H11R15 - 1</v>
      </c>
      <c r="AC393" s="138">
        <f t="shared" si="139"/>
        <v>5</v>
      </c>
      <c r="AD393" s="138">
        <f t="shared" si="140"/>
        <v>5</v>
      </c>
      <c r="AE393" s="138" t="str">
        <f t="shared" si="141"/>
        <v>H11R15.</v>
      </c>
      <c r="AF393" s="138" t="str">
        <f t="shared" si="142"/>
        <v>H11R15</v>
      </c>
      <c r="AG393" s="65"/>
      <c r="AH393" s="65"/>
      <c r="AI393" s="65"/>
      <c r="AJ393" s="14"/>
      <c r="AK393" s="14"/>
      <c r="AL393" s="14"/>
      <c r="AM393" s="14"/>
      <c r="AN393" s="14"/>
      <c r="AO393" s="14"/>
      <c r="AP393" s="14"/>
    </row>
    <row r="394" spans="1:42" s="2" customFormat="1" ht="350.1" customHeight="1" x14ac:dyDescent="0.2">
      <c r="A394" s="73">
        <v>289</v>
      </c>
      <c r="B394" s="151">
        <v>393</v>
      </c>
      <c r="C394" s="73"/>
      <c r="D394" s="88" t="s">
        <v>1046</v>
      </c>
      <c r="E394" s="88" t="s">
        <v>27</v>
      </c>
      <c r="F394" s="85" t="s">
        <v>137</v>
      </c>
      <c r="G394" s="86" t="s">
        <v>138</v>
      </c>
      <c r="H394" s="85" t="s">
        <v>982</v>
      </c>
      <c r="I394" s="85" t="s">
        <v>728</v>
      </c>
      <c r="J394" s="73" t="s">
        <v>9</v>
      </c>
      <c r="K394" s="73">
        <v>1</v>
      </c>
      <c r="L394" s="77">
        <v>43040</v>
      </c>
      <c r="M394" s="77">
        <v>43099</v>
      </c>
      <c r="N394" s="78">
        <f t="shared" si="143"/>
        <v>8.4285714285714288</v>
      </c>
      <c r="O394" s="73" t="s">
        <v>687</v>
      </c>
      <c r="P394" s="76">
        <v>1</v>
      </c>
      <c r="Q394" s="73" t="s">
        <v>1910</v>
      </c>
      <c r="R394" s="79">
        <f t="shared" si="145"/>
        <v>100</v>
      </c>
      <c r="S394" s="89">
        <f t="shared" si="146"/>
        <v>8.4285714285714288</v>
      </c>
      <c r="T394" s="89">
        <f t="shared" si="147"/>
        <v>8.4285714285714288</v>
      </c>
      <c r="U394" s="89">
        <f t="shared" si="148"/>
        <v>8.4285714285714288</v>
      </c>
      <c r="V394" s="73"/>
      <c r="W394" s="100" t="str">
        <f t="shared" si="151"/>
        <v>CUMPLIDA</v>
      </c>
      <c r="X394" s="100" t="str">
        <f t="shared" si="149"/>
        <v>CUMPLIDO</v>
      </c>
      <c r="Y394" s="96" t="s">
        <v>200</v>
      </c>
      <c r="Z394" s="103" t="str">
        <f t="shared" si="152"/>
        <v>H13R15</v>
      </c>
      <c r="AA394" s="103">
        <f t="shared" si="150"/>
        <v>1</v>
      </c>
      <c r="AB394" s="103" t="str">
        <f t="shared" si="153"/>
        <v>H13R15 - 1</v>
      </c>
      <c r="AC394" s="138">
        <f t="shared" si="139"/>
        <v>5</v>
      </c>
      <c r="AD394" s="138">
        <f t="shared" si="140"/>
        <v>5</v>
      </c>
      <c r="AE394" s="138" t="str">
        <f t="shared" si="141"/>
        <v>H13R15.</v>
      </c>
      <c r="AF394" s="138" t="str">
        <f t="shared" si="142"/>
        <v>H13R15</v>
      </c>
      <c r="AG394" s="65"/>
      <c r="AH394" s="65"/>
      <c r="AI394" s="65"/>
      <c r="AJ394" s="14"/>
      <c r="AK394" s="14"/>
      <c r="AL394" s="14"/>
      <c r="AM394" s="14"/>
      <c r="AN394" s="14"/>
      <c r="AO394" s="14"/>
      <c r="AP394" s="14"/>
    </row>
    <row r="395" spans="1:42" s="2" customFormat="1" ht="350.1" customHeight="1" x14ac:dyDescent="0.2">
      <c r="A395" s="73">
        <v>290</v>
      </c>
      <c r="B395" s="151">
        <v>394</v>
      </c>
      <c r="C395" s="73"/>
      <c r="D395" s="88" t="s">
        <v>1046</v>
      </c>
      <c r="E395" s="88" t="s">
        <v>27</v>
      </c>
      <c r="F395" s="85" t="s">
        <v>1325</v>
      </c>
      <c r="G395" s="86" t="s">
        <v>316</v>
      </c>
      <c r="H395" s="86" t="s">
        <v>1322</v>
      </c>
      <c r="I395" s="85" t="s">
        <v>738</v>
      </c>
      <c r="J395" s="73" t="s">
        <v>8</v>
      </c>
      <c r="K395" s="73">
        <v>1</v>
      </c>
      <c r="L395" s="77">
        <v>43040</v>
      </c>
      <c r="M395" s="77">
        <v>43099</v>
      </c>
      <c r="N395" s="78">
        <f t="shared" ref="N395:N442" si="163">(+M395-L395)/7</f>
        <v>8.4285714285714288</v>
      </c>
      <c r="O395" s="73" t="s">
        <v>913</v>
      </c>
      <c r="P395" s="76">
        <v>1</v>
      </c>
      <c r="Q395" s="73" t="s">
        <v>1910</v>
      </c>
      <c r="R395" s="79">
        <f t="shared" si="145"/>
        <v>100</v>
      </c>
      <c r="S395" s="89">
        <f t="shared" si="146"/>
        <v>8.4285714285714288</v>
      </c>
      <c r="T395" s="89">
        <f t="shared" si="147"/>
        <v>8.4285714285714288</v>
      </c>
      <c r="U395" s="89">
        <f t="shared" si="148"/>
        <v>8.4285714285714288</v>
      </c>
      <c r="V395" s="73"/>
      <c r="W395" s="100" t="str">
        <f t="shared" si="151"/>
        <v>CUMPLIDA</v>
      </c>
      <c r="X395" s="100" t="str">
        <f t="shared" si="149"/>
        <v>CUMPLIDO</v>
      </c>
      <c r="Y395" s="96" t="s">
        <v>200</v>
      </c>
      <c r="Z395" s="103" t="str">
        <f t="shared" si="152"/>
        <v>H14R15</v>
      </c>
      <c r="AA395" s="103">
        <f t="shared" si="150"/>
        <v>1</v>
      </c>
      <c r="AB395" s="103" t="str">
        <f t="shared" si="153"/>
        <v>H14R15 - 1</v>
      </c>
      <c r="AC395" s="138">
        <f t="shared" si="139"/>
        <v>5</v>
      </c>
      <c r="AD395" s="138">
        <f t="shared" si="140"/>
        <v>5</v>
      </c>
      <c r="AE395" s="138" t="str">
        <f t="shared" si="141"/>
        <v>H14R15.</v>
      </c>
      <c r="AF395" s="138" t="str">
        <f t="shared" si="142"/>
        <v>H14R15</v>
      </c>
      <c r="AG395" s="65"/>
      <c r="AH395" s="65"/>
      <c r="AI395" s="65"/>
      <c r="AJ395" s="14"/>
      <c r="AK395" s="14"/>
      <c r="AL395" s="14"/>
      <c r="AM395" s="14"/>
      <c r="AN395" s="14"/>
      <c r="AO395" s="14"/>
      <c r="AP395" s="14"/>
    </row>
    <row r="396" spans="1:42" s="2" customFormat="1" ht="350.1" customHeight="1" x14ac:dyDescent="0.2">
      <c r="A396" s="73">
        <v>291</v>
      </c>
      <c r="B396" s="151">
        <v>395</v>
      </c>
      <c r="C396" s="73"/>
      <c r="D396" s="88" t="s">
        <v>1259</v>
      </c>
      <c r="E396" s="148" t="s">
        <v>108</v>
      </c>
      <c r="F396" s="86" t="s">
        <v>1081</v>
      </c>
      <c r="G396" s="86" t="s">
        <v>139</v>
      </c>
      <c r="H396" s="86" t="s">
        <v>739</v>
      </c>
      <c r="I396" s="86" t="s">
        <v>740</v>
      </c>
      <c r="J396" s="73" t="s">
        <v>741</v>
      </c>
      <c r="K396" s="73">
        <v>1</v>
      </c>
      <c r="L396" s="77">
        <v>43040</v>
      </c>
      <c r="M396" s="77">
        <v>43099</v>
      </c>
      <c r="N396" s="78">
        <f t="shared" si="163"/>
        <v>8.4285714285714288</v>
      </c>
      <c r="O396" s="73" t="s">
        <v>687</v>
      </c>
      <c r="P396" s="76">
        <v>1</v>
      </c>
      <c r="Q396" s="73" t="s">
        <v>1910</v>
      </c>
      <c r="R396" s="79">
        <f t="shared" si="145"/>
        <v>100</v>
      </c>
      <c r="S396" s="89">
        <f t="shared" si="146"/>
        <v>8.4285714285714288</v>
      </c>
      <c r="T396" s="89">
        <f t="shared" si="147"/>
        <v>8.4285714285714288</v>
      </c>
      <c r="U396" s="89">
        <f t="shared" si="148"/>
        <v>8.4285714285714288</v>
      </c>
      <c r="V396" s="73"/>
      <c r="W396" s="100" t="str">
        <f t="shared" si="151"/>
        <v>CUMPLIDA</v>
      </c>
      <c r="X396" s="100" t="str">
        <f t="shared" si="149"/>
        <v>CUMPLIDO</v>
      </c>
      <c r="Y396" s="96" t="s">
        <v>200</v>
      </c>
      <c r="Z396" s="103" t="str">
        <f t="shared" si="152"/>
        <v>H15R15</v>
      </c>
      <c r="AA396" s="103">
        <f t="shared" si="150"/>
        <v>1</v>
      </c>
      <c r="AB396" s="103" t="str">
        <f t="shared" si="153"/>
        <v>H15R15 - 1</v>
      </c>
      <c r="AC396" s="138">
        <f t="shared" si="139"/>
        <v>5</v>
      </c>
      <c r="AD396" s="138">
        <f t="shared" si="140"/>
        <v>5</v>
      </c>
      <c r="AE396" s="138" t="str">
        <f t="shared" si="141"/>
        <v>H15R15.</v>
      </c>
      <c r="AF396" s="138" t="str">
        <f t="shared" si="142"/>
        <v>H15R15</v>
      </c>
      <c r="AG396" s="65"/>
      <c r="AH396" s="65"/>
      <c r="AI396" s="65"/>
      <c r="AJ396" s="14"/>
      <c r="AK396" s="14"/>
      <c r="AL396" s="14"/>
      <c r="AM396" s="14"/>
      <c r="AN396" s="14"/>
      <c r="AO396" s="14"/>
      <c r="AP396" s="14"/>
    </row>
    <row r="397" spans="1:42" s="2" customFormat="1" ht="350.1" customHeight="1" x14ac:dyDescent="0.2">
      <c r="A397" s="73">
        <v>292</v>
      </c>
      <c r="B397" s="151">
        <v>396</v>
      </c>
      <c r="C397" s="73"/>
      <c r="D397" s="88" t="s">
        <v>1259</v>
      </c>
      <c r="E397" s="88" t="s">
        <v>18</v>
      </c>
      <c r="F397" s="86" t="s">
        <v>1082</v>
      </c>
      <c r="G397" s="86" t="s">
        <v>139</v>
      </c>
      <c r="H397" s="85" t="s">
        <v>1922</v>
      </c>
      <c r="I397" s="85" t="s">
        <v>1923</v>
      </c>
      <c r="J397" s="101" t="s">
        <v>1924</v>
      </c>
      <c r="K397" s="101">
        <v>10</v>
      </c>
      <c r="L397" s="91">
        <v>43862</v>
      </c>
      <c r="M397" s="91">
        <v>44165</v>
      </c>
      <c r="N397" s="78">
        <f t="shared" si="163"/>
        <v>43.285714285714285</v>
      </c>
      <c r="O397" s="73" t="s">
        <v>1639</v>
      </c>
      <c r="P397" s="76">
        <v>0</v>
      </c>
      <c r="Q397" s="73" t="s">
        <v>1910</v>
      </c>
      <c r="R397" s="79">
        <f t="shared" si="145"/>
        <v>0</v>
      </c>
      <c r="S397" s="89">
        <f t="shared" si="146"/>
        <v>0</v>
      </c>
      <c r="T397" s="89">
        <f t="shared" si="147"/>
        <v>0</v>
      </c>
      <c r="U397" s="89">
        <f t="shared" si="148"/>
        <v>43.285714285714285</v>
      </c>
      <c r="V397" s="73"/>
      <c r="W397" s="100" t="str">
        <f t="shared" si="151"/>
        <v>VENCIDA</v>
      </c>
      <c r="X397" s="100" t="str">
        <f t="shared" si="149"/>
        <v>VENCIDO</v>
      </c>
      <c r="Y397" s="96" t="s">
        <v>200</v>
      </c>
      <c r="Z397" s="103" t="str">
        <f t="shared" si="152"/>
        <v>H16R15</v>
      </c>
      <c r="AA397" s="103">
        <f t="shared" si="150"/>
        <v>1</v>
      </c>
      <c r="AB397" s="103" t="str">
        <f t="shared" si="153"/>
        <v>H16R15 - 1</v>
      </c>
      <c r="AC397" s="138">
        <f t="shared" si="139"/>
        <v>1</v>
      </c>
      <c r="AD397" s="138">
        <f t="shared" si="140"/>
        <v>1</v>
      </c>
      <c r="AE397" s="138" t="str">
        <f t="shared" si="141"/>
        <v>H16R15.</v>
      </c>
      <c r="AF397" s="138" t="str">
        <f t="shared" si="142"/>
        <v>H16R15</v>
      </c>
      <c r="AG397" s="65"/>
      <c r="AH397" s="65"/>
      <c r="AI397" s="65"/>
      <c r="AJ397" s="14"/>
      <c r="AK397" s="14"/>
      <c r="AL397" s="14"/>
      <c r="AM397" s="14"/>
      <c r="AN397" s="14"/>
      <c r="AO397" s="14"/>
      <c r="AP397" s="14"/>
    </row>
    <row r="398" spans="1:42" s="2" customFormat="1" ht="350.1" customHeight="1" x14ac:dyDescent="0.2">
      <c r="A398" s="73">
        <v>293</v>
      </c>
      <c r="B398" s="151">
        <v>397</v>
      </c>
      <c r="C398" s="73"/>
      <c r="D398" s="88" t="s">
        <v>1046</v>
      </c>
      <c r="E398" s="88" t="s">
        <v>27</v>
      </c>
      <c r="F398" s="86" t="s">
        <v>1083</v>
      </c>
      <c r="G398" s="86" t="s">
        <v>140</v>
      </c>
      <c r="H398" s="85" t="s">
        <v>742</v>
      </c>
      <c r="I398" s="85" t="s">
        <v>743</v>
      </c>
      <c r="J398" s="73" t="s">
        <v>744</v>
      </c>
      <c r="K398" s="73">
        <v>1</v>
      </c>
      <c r="L398" s="77">
        <v>43040</v>
      </c>
      <c r="M398" s="77">
        <v>43099</v>
      </c>
      <c r="N398" s="78">
        <f t="shared" si="163"/>
        <v>8.4285714285714288</v>
      </c>
      <c r="O398" s="73" t="s">
        <v>687</v>
      </c>
      <c r="P398" s="76">
        <v>1</v>
      </c>
      <c r="Q398" s="73" t="s">
        <v>1910</v>
      </c>
      <c r="R398" s="79">
        <f t="shared" si="145"/>
        <v>100</v>
      </c>
      <c r="S398" s="89">
        <f t="shared" si="146"/>
        <v>8.4285714285714288</v>
      </c>
      <c r="T398" s="89">
        <f t="shared" si="147"/>
        <v>8.4285714285714288</v>
      </c>
      <c r="U398" s="89">
        <f t="shared" si="148"/>
        <v>8.4285714285714288</v>
      </c>
      <c r="V398" s="73"/>
      <c r="W398" s="100" t="str">
        <f t="shared" si="151"/>
        <v>CUMPLIDA</v>
      </c>
      <c r="X398" s="100" t="str">
        <f t="shared" si="149"/>
        <v>CUMPLIDO</v>
      </c>
      <c r="Y398" s="96" t="s">
        <v>200</v>
      </c>
      <c r="Z398" s="103" t="str">
        <f t="shared" si="152"/>
        <v>H17R15</v>
      </c>
      <c r="AA398" s="103">
        <f t="shared" si="150"/>
        <v>1</v>
      </c>
      <c r="AB398" s="103" t="str">
        <f t="shared" si="153"/>
        <v>H17R15 - 1</v>
      </c>
      <c r="AC398" s="138">
        <f t="shared" ref="AC398:AC461" si="164">IF(W398="VENCIDA",1,IF(W398="PRÓXIMA A VENCER",2,IF(W398="EN TERMINO",3,IF(W398="CON AVANCE",4,IF(W398="CUMPLIDA",5,)))))</f>
        <v>5</v>
      </c>
      <c r="AD398" s="138">
        <f t="shared" ref="AD398:AD461" si="165">IF(AA399=AA398+1,MIN(AC398,AD399),AC398)</f>
        <v>5</v>
      </c>
      <c r="AE398" s="138" t="str">
        <f t="shared" ref="AE398:AE461" si="166">IF(A398&lt;&gt;"",MID(F398,1,FIND(" ",F398,1)-1),AE397)</f>
        <v>H17R15.</v>
      </c>
      <c r="AF398" s="138" t="str">
        <f t="shared" ref="AF398:AF461" si="167">IFERROR(MID(AE398,1,FIND(".",AE398,1)-1),AE398)</f>
        <v>H17R15</v>
      </c>
      <c r="AG398" s="65"/>
      <c r="AH398" s="65"/>
      <c r="AI398" s="65"/>
      <c r="AJ398" s="14"/>
      <c r="AK398" s="14"/>
      <c r="AL398" s="14"/>
      <c r="AM398" s="14"/>
      <c r="AN398" s="14"/>
      <c r="AO398" s="14"/>
      <c r="AP398" s="14"/>
    </row>
    <row r="399" spans="1:42" s="2" customFormat="1" ht="350.1" customHeight="1" x14ac:dyDescent="0.2">
      <c r="A399" s="73">
        <v>294</v>
      </c>
      <c r="B399" s="151">
        <v>398</v>
      </c>
      <c r="C399" s="73"/>
      <c r="D399" s="88" t="s">
        <v>1277</v>
      </c>
      <c r="E399" s="88" t="s">
        <v>108</v>
      </c>
      <c r="F399" s="86" t="s">
        <v>141</v>
      </c>
      <c r="G399" s="86" t="s">
        <v>139</v>
      </c>
      <c r="H399" s="85" t="s">
        <v>745</v>
      </c>
      <c r="I399" s="85" t="s">
        <v>746</v>
      </c>
      <c r="J399" s="73" t="s">
        <v>747</v>
      </c>
      <c r="K399" s="73">
        <v>2</v>
      </c>
      <c r="L399" s="77">
        <v>43040</v>
      </c>
      <c r="M399" s="77">
        <v>43099</v>
      </c>
      <c r="N399" s="78">
        <f t="shared" si="163"/>
        <v>8.4285714285714288</v>
      </c>
      <c r="O399" s="73" t="s">
        <v>687</v>
      </c>
      <c r="P399" s="76">
        <v>2</v>
      </c>
      <c r="Q399" s="73" t="s">
        <v>1910</v>
      </c>
      <c r="R399" s="79">
        <f t="shared" si="145"/>
        <v>100</v>
      </c>
      <c r="S399" s="89">
        <f t="shared" si="146"/>
        <v>8.4285714285714288</v>
      </c>
      <c r="T399" s="89">
        <f t="shared" si="147"/>
        <v>8.4285714285714288</v>
      </c>
      <c r="U399" s="89">
        <f t="shared" si="148"/>
        <v>8.4285714285714288</v>
      </c>
      <c r="V399" s="73"/>
      <c r="W399" s="100" t="str">
        <f t="shared" si="151"/>
        <v>CUMPLIDA</v>
      </c>
      <c r="X399" s="100" t="str">
        <f t="shared" si="149"/>
        <v>CUMPLIDO</v>
      </c>
      <c r="Y399" s="96" t="s">
        <v>200</v>
      </c>
      <c r="Z399" s="103" t="str">
        <f t="shared" si="152"/>
        <v>H18R15</v>
      </c>
      <c r="AA399" s="103">
        <f t="shared" si="150"/>
        <v>1</v>
      </c>
      <c r="AB399" s="103" t="str">
        <f t="shared" si="153"/>
        <v>H18R15 - 1</v>
      </c>
      <c r="AC399" s="138">
        <f t="shared" si="164"/>
        <v>5</v>
      </c>
      <c r="AD399" s="138">
        <f t="shared" si="165"/>
        <v>5</v>
      </c>
      <c r="AE399" s="138" t="str">
        <f t="shared" si="166"/>
        <v>H18R15.</v>
      </c>
      <c r="AF399" s="138" t="str">
        <f t="shared" si="167"/>
        <v>H18R15</v>
      </c>
      <c r="AG399" s="65"/>
      <c r="AH399" s="65"/>
      <c r="AI399" s="65"/>
      <c r="AJ399" s="14"/>
      <c r="AK399" s="14"/>
      <c r="AL399" s="14"/>
      <c r="AM399" s="14"/>
      <c r="AN399" s="14"/>
      <c r="AO399" s="14"/>
      <c r="AP399" s="14"/>
    </row>
    <row r="400" spans="1:42" s="2" customFormat="1" ht="350.1" customHeight="1" x14ac:dyDescent="0.2">
      <c r="A400" s="73">
        <v>295</v>
      </c>
      <c r="B400" s="151">
        <v>399</v>
      </c>
      <c r="C400" s="73"/>
      <c r="D400" s="88" t="s">
        <v>1277</v>
      </c>
      <c r="E400" s="88" t="s">
        <v>108</v>
      </c>
      <c r="F400" s="86" t="s">
        <v>1231</v>
      </c>
      <c r="G400" s="86" t="s">
        <v>142</v>
      </c>
      <c r="H400" s="85" t="s">
        <v>745</v>
      </c>
      <c r="I400" s="85" t="s">
        <v>748</v>
      </c>
      <c r="J400" s="73" t="s">
        <v>747</v>
      </c>
      <c r="K400" s="73">
        <v>2</v>
      </c>
      <c r="L400" s="77">
        <v>43040</v>
      </c>
      <c r="M400" s="77">
        <v>43099</v>
      </c>
      <c r="N400" s="78">
        <f t="shared" si="163"/>
        <v>8.4285714285714288</v>
      </c>
      <c r="O400" s="73" t="s">
        <v>687</v>
      </c>
      <c r="P400" s="76">
        <v>2</v>
      </c>
      <c r="Q400" s="73" t="s">
        <v>1910</v>
      </c>
      <c r="R400" s="79">
        <f t="shared" si="145"/>
        <v>100</v>
      </c>
      <c r="S400" s="89">
        <f t="shared" si="146"/>
        <v>8.4285714285714288</v>
      </c>
      <c r="T400" s="89">
        <f t="shared" si="147"/>
        <v>8.4285714285714288</v>
      </c>
      <c r="U400" s="89">
        <f t="shared" si="148"/>
        <v>8.4285714285714288</v>
      </c>
      <c r="V400" s="73"/>
      <c r="W400" s="100" t="str">
        <f t="shared" si="151"/>
        <v>CUMPLIDA</v>
      </c>
      <c r="X400" s="100" t="str">
        <f t="shared" si="149"/>
        <v>CUMPLIDO</v>
      </c>
      <c r="Y400" s="96" t="s">
        <v>200</v>
      </c>
      <c r="Z400" s="103" t="str">
        <f t="shared" si="152"/>
        <v>H19R15</v>
      </c>
      <c r="AA400" s="103">
        <f t="shared" si="150"/>
        <v>1</v>
      </c>
      <c r="AB400" s="103" t="str">
        <f t="shared" si="153"/>
        <v>H19R15 - 1</v>
      </c>
      <c r="AC400" s="138">
        <f t="shared" si="164"/>
        <v>5</v>
      </c>
      <c r="AD400" s="138">
        <f t="shared" si="165"/>
        <v>5</v>
      </c>
      <c r="AE400" s="138" t="str">
        <f t="shared" si="166"/>
        <v>H19R15.</v>
      </c>
      <c r="AF400" s="138" t="str">
        <f t="shared" si="167"/>
        <v>H19R15</v>
      </c>
      <c r="AG400" s="65"/>
      <c r="AH400" s="65"/>
      <c r="AI400" s="65"/>
      <c r="AJ400" s="14"/>
      <c r="AK400" s="14"/>
      <c r="AL400" s="14"/>
      <c r="AM400" s="14"/>
      <c r="AN400" s="14"/>
      <c r="AO400" s="14"/>
      <c r="AP400" s="14"/>
    </row>
    <row r="401" spans="1:42" s="2" customFormat="1" ht="350.1" customHeight="1" x14ac:dyDescent="0.2">
      <c r="A401" s="73">
        <v>296</v>
      </c>
      <c r="B401" s="151">
        <v>400</v>
      </c>
      <c r="C401" s="73"/>
      <c r="D401" s="88" t="s">
        <v>1046</v>
      </c>
      <c r="E401" s="88" t="s">
        <v>27</v>
      </c>
      <c r="F401" s="86" t="s">
        <v>596</v>
      </c>
      <c r="G401" s="86" t="s">
        <v>143</v>
      </c>
      <c r="H401" s="85" t="s">
        <v>597</v>
      </c>
      <c r="I401" s="85" t="s">
        <v>598</v>
      </c>
      <c r="J401" s="73" t="s">
        <v>599</v>
      </c>
      <c r="K401" s="73">
        <v>2</v>
      </c>
      <c r="L401" s="77">
        <v>43040</v>
      </c>
      <c r="M401" s="77">
        <v>43403</v>
      </c>
      <c r="N401" s="78">
        <f t="shared" si="163"/>
        <v>51.857142857142854</v>
      </c>
      <c r="O401" s="73" t="s">
        <v>527</v>
      </c>
      <c r="P401" s="76">
        <v>2</v>
      </c>
      <c r="Q401" s="85" t="s">
        <v>2113</v>
      </c>
      <c r="R401" s="79">
        <f t="shared" si="145"/>
        <v>100</v>
      </c>
      <c r="S401" s="89">
        <f t="shared" si="146"/>
        <v>51.857142857142854</v>
      </c>
      <c r="T401" s="89">
        <f t="shared" si="147"/>
        <v>51.857142857142854</v>
      </c>
      <c r="U401" s="89">
        <f t="shared" si="148"/>
        <v>51.857142857142854</v>
      </c>
      <c r="V401" s="73"/>
      <c r="W401" s="100" t="str">
        <f t="shared" si="151"/>
        <v>CUMPLIDA</v>
      </c>
      <c r="X401" s="100" t="str">
        <f t="shared" si="149"/>
        <v>CUMPLIDO</v>
      </c>
      <c r="Y401" s="96" t="s">
        <v>200</v>
      </c>
      <c r="Z401" s="103" t="str">
        <f t="shared" si="152"/>
        <v>H20R15</v>
      </c>
      <c r="AA401" s="103">
        <f t="shared" si="150"/>
        <v>1</v>
      </c>
      <c r="AB401" s="103" t="str">
        <f t="shared" si="153"/>
        <v>H20R15 - 1</v>
      </c>
      <c r="AC401" s="138">
        <f t="shared" si="164"/>
        <v>5</v>
      </c>
      <c r="AD401" s="138">
        <f t="shared" si="165"/>
        <v>5</v>
      </c>
      <c r="AE401" s="138" t="str">
        <f t="shared" si="166"/>
        <v>H20R15.</v>
      </c>
      <c r="AF401" s="138" t="str">
        <f t="shared" si="167"/>
        <v>H20R15</v>
      </c>
      <c r="AG401" s="65"/>
      <c r="AH401" s="65"/>
      <c r="AI401" s="65"/>
      <c r="AJ401" s="14"/>
      <c r="AK401" s="14"/>
      <c r="AL401" s="14"/>
      <c r="AM401" s="14"/>
      <c r="AN401" s="14"/>
      <c r="AO401" s="14"/>
      <c r="AP401" s="14"/>
    </row>
    <row r="402" spans="1:42" s="2" customFormat="1" ht="350.1" customHeight="1" x14ac:dyDescent="0.2">
      <c r="A402" s="73">
        <v>297</v>
      </c>
      <c r="B402" s="151">
        <v>401</v>
      </c>
      <c r="C402" s="73"/>
      <c r="D402" s="88" t="s">
        <v>1046</v>
      </c>
      <c r="E402" s="88" t="s">
        <v>34</v>
      </c>
      <c r="F402" s="86" t="s">
        <v>603</v>
      </c>
      <c r="G402" s="86" t="s">
        <v>144</v>
      </c>
      <c r="H402" s="85" t="s">
        <v>600</v>
      </c>
      <c r="I402" s="85" t="s">
        <v>601</v>
      </c>
      <c r="J402" s="73" t="s">
        <v>602</v>
      </c>
      <c r="K402" s="73">
        <v>2</v>
      </c>
      <c r="L402" s="77">
        <v>43040</v>
      </c>
      <c r="M402" s="77">
        <v>43403</v>
      </c>
      <c r="N402" s="78">
        <f t="shared" si="163"/>
        <v>51.857142857142854</v>
      </c>
      <c r="O402" s="73" t="s">
        <v>527</v>
      </c>
      <c r="P402" s="76">
        <v>2</v>
      </c>
      <c r="Q402" s="85" t="s">
        <v>2113</v>
      </c>
      <c r="R402" s="79">
        <f t="shared" si="145"/>
        <v>100</v>
      </c>
      <c r="S402" s="89">
        <f t="shared" si="146"/>
        <v>51.857142857142854</v>
      </c>
      <c r="T402" s="89">
        <f t="shared" si="147"/>
        <v>51.857142857142854</v>
      </c>
      <c r="U402" s="89">
        <f t="shared" si="148"/>
        <v>51.857142857142854</v>
      </c>
      <c r="V402" s="73"/>
      <c r="W402" s="100" t="str">
        <f t="shared" si="151"/>
        <v>CUMPLIDA</v>
      </c>
      <c r="X402" s="100" t="str">
        <f t="shared" si="149"/>
        <v>CUMPLIDO</v>
      </c>
      <c r="Y402" s="96" t="s">
        <v>200</v>
      </c>
      <c r="Z402" s="103" t="str">
        <f t="shared" si="152"/>
        <v>H21R15</v>
      </c>
      <c r="AA402" s="103">
        <f t="shared" si="150"/>
        <v>1</v>
      </c>
      <c r="AB402" s="103" t="str">
        <f t="shared" si="153"/>
        <v>H21R15 - 1</v>
      </c>
      <c r="AC402" s="138">
        <f t="shared" si="164"/>
        <v>5</v>
      </c>
      <c r="AD402" s="138">
        <f t="shared" si="165"/>
        <v>5</v>
      </c>
      <c r="AE402" s="138" t="str">
        <f t="shared" si="166"/>
        <v>H21R15.</v>
      </c>
      <c r="AF402" s="138" t="str">
        <f t="shared" si="167"/>
        <v>H21R15</v>
      </c>
      <c r="AG402" s="65"/>
      <c r="AH402" s="65"/>
      <c r="AI402" s="65"/>
      <c r="AJ402" s="14"/>
      <c r="AK402" s="14"/>
      <c r="AL402" s="14"/>
      <c r="AM402" s="14"/>
      <c r="AN402" s="14"/>
      <c r="AO402" s="14"/>
      <c r="AP402" s="14"/>
    </row>
    <row r="403" spans="1:42" s="2" customFormat="1" ht="350.1" customHeight="1" x14ac:dyDescent="0.2">
      <c r="A403" s="73">
        <v>298</v>
      </c>
      <c r="B403" s="151">
        <v>402</v>
      </c>
      <c r="C403" s="73"/>
      <c r="D403" s="88" t="s">
        <v>1259</v>
      </c>
      <c r="E403" s="88" t="s">
        <v>27</v>
      </c>
      <c r="F403" s="86" t="s">
        <v>1232</v>
      </c>
      <c r="G403" s="86" t="s">
        <v>145</v>
      </c>
      <c r="H403" s="85" t="s">
        <v>328</v>
      </c>
      <c r="I403" s="85" t="s">
        <v>329</v>
      </c>
      <c r="J403" s="101" t="s">
        <v>9</v>
      </c>
      <c r="K403" s="101">
        <v>1</v>
      </c>
      <c r="L403" s="91">
        <v>43040</v>
      </c>
      <c r="M403" s="91">
        <v>43099</v>
      </c>
      <c r="N403" s="78">
        <f t="shared" si="163"/>
        <v>8.4285714285714288</v>
      </c>
      <c r="O403" s="73" t="s">
        <v>17</v>
      </c>
      <c r="P403" s="73">
        <v>1</v>
      </c>
      <c r="Q403" s="73" t="s">
        <v>1910</v>
      </c>
      <c r="R403" s="79">
        <f t="shared" si="145"/>
        <v>100</v>
      </c>
      <c r="S403" s="89">
        <f t="shared" si="146"/>
        <v>8.4285714285714288</v>
      </c>
      <c r="T403" s="89">
        <f t="shared" si="147"/>
        <v>8.4285714285714288</v>
      </c>
      <c r="U403" s="89">
        <f t="shared" si="148"/>
        <v>8.4285714285714288</v>
      </c>
      <c r="V403" s="73"/>
      <c r="W403" s="100" t="str">
        <f t="shared" si="151"/>
        <v>CUMPLIDA</v>
      </c>
      <c r="X403" s="100" t="str">
        <f t="shared" si="149"/>
        <v>CUMPLIDO</v>
      </c>
      <c r="Y403" s="96" t="s">
        <v>200</v>
      </c>
      <c r="Z403" s="103" t="str">
        <f t="shared" si="152"/>
        <v xml:space="preserve">
H22R15</v>
      </c>
      <c r="AA403" s="103">
        <f t="shared" si="150"/>
        <v>1</v>
      </c>
      <c r="AB403" s="103" t="str">
        <f t="shared" si="153"/>
        <v xml:space="preserve">
H22R15 - 1</v>
      </c>
      <c r="AC403" s="138">
        <f t="shared" si="164"/>
        <v>5</v>
      </c>
      <c r="AD403" s="138">
        <f t="shared" si="165"/>
        <v>5</v>
      </c>
      <c r="AE403" s="138" t="str">
        <f t="shared" si="166"/>
        <v xml:space="preserve">
H22R15.</v>
      </c>
      <c r="AF403" s="138" t="str">
        <f t="shared" si="167"/>
        <v xml:space="preserve">
H22R15</v>
      </c>
      <c r="AG403" s="65"/>
      <c r="AH403" s="65"/>
      <c r="AI403" s="65"/>
      <c r="AJ403" s="14"/>
      <c r="AK403" s="14"/>
      <c r="AL403" s="14"/>
      <c r="AM403" s="14"/>
      <c r="AN403" s="14"/>
      <c r="AO403" s="14"/>
      <c r="AP403" s="14"/>
    </row>
    <row r="404" spans="1:42" s="2" customFormat="1" ht="350.1" customHeight="1" x14ac:dyDescent="0.2">
      <c r="A404" s="73">
        <v>299</v>
      </c>
      <c r="B404" s="151">
        <v>403</v>
      </c>
      <c r="C404" s="73"/>
      <c r="D404" s="88" t="s">
        <v>1259</v>
      </c>
      <c r="E404" s="88" t="s">
        <v>28</v>
      </c>
      <c r="F404" s="86" t="s">
        <v>604</v>
      </c>
      <c r="G404" s="86" t="s">
        <v>1269</v>
      </c>
      <c r="H404" s="85" t="s">
        <v>605</v>
      </c>
      <c r="I404" s="86" t="s">
        <v>606</v>
      </c>
      <c r="J404" s="88" t="s">
        <v>607</v>
      </c>
      <c r="K404" s="73">
        <v>3</v>
      </c>
      <c r="L404" s="77">
        <v>43040</v>
      </c>
      <c r="M404" s="77">
        <v>43403</v>
      </c>
      <c r="N404" s="78">
        <f t="shared" si="163"/>
        <v>51.857142857142854</v>
      </c>
      <c r="O404" s="73" t="s">
        <v>527</v>
      </c>
      <c r="P404" s="76">
        <v>0</v>
      </c>
      <c r="Q404" s="73" t="s">
        <v>1910</v>
      </c>
      <c r="R404" s="79">
        <f t="shared" si="145"/>
        <v>0</v>
      </c>
      <c r="S404" s="89">
        <f t="shared" si="146"/>
        <v>0</v>
      </c>
      <c r="T404" s="89">
        <f t="shared" si="147"/>
        <v>0</v>
      </c>
      <c r="U404" s="89">
        <f t="shared" si="148"/>
        <v>51.857142857142854</v>
      </c>
      <c r="V404" s="73"/>
      <c r="W404" s="100" t="str">
        <f t="shared" si="151"/>
        <v>VENCIDA</v>
      </c>
      <c r="X404" s="100" t="str">
        <f t="shared" si="149"/>
        <v>VENCIDO</v>
      </c>
      <c r="Y404" s="96" t="s">
        <v>200</v>
      </c>
      <c r="Z404" s="103" t="str">
        <f t="shared" si="152"/>
        <v>H23R15</v>
      </c>
      <c r="AA404" s="103">
        <f t="shared" si="150"/>
        <v>1</v>
      </c>
      <c r="AB404" s="103" t="str">
        <f t="shared" si="153"/>
        <v>H23R15 - 1</v>
      </c>
      <c r="AC404" s="138">
        <f t="shared" si="164"/>
        <v>1</v>
      </c>
      <c r="AD404" s="138">
        <f t="shared" si="165"/>
        <v>1</v>
      </c>
      <c r="AE404" s="138" t="str">
        <f t="shared" si="166"/>
        <v>H23R15.</v>
      </c>
      <c r="AF404" s="138" t="str">
        <f t="shared" si="167"/>
        <v>H23R15</v>
      </c>
      <c r="AG404" s="65"/>
      <c r="AH404" s="65"/>
      <c r="AI404" s="65"/>
      <c r="AJ404" s="14"/>
      <c r="AK404" s="14"/>
      <c r="AL404" s="14"/>
      <c r="AM404" s="14"/>
      <c r="AN404" s="14"/>
      <c r="AO404" s="14"/>
      <c r="AP404" s="14"/>
    </row>
    <row r="405" spans="1:42" s="2" customFormat="1" ht="350.1" customHeight="1" x14ac:dyDescent="0.2">
      <c r="A405" s="73">
        <v>300</v>
      </c>
      <c r="B405" s="151">
        <v>404</v>
      </c>
      <c r="C405" s="73"/>
      <c r="D405" s="88" t="s">
        <v>1047</v>
      </c>
      <c r="E405" s="88" t="s">
        <v>28</v>
      </c>
      <c r="F405" s="86" t="s">
        <v>615</v>
      </c>
      <c r="G405" s="86" t="s">
        <v>614</v>
      </c>
      <c r="H405" s="85" t="s">
        <v>608</v>
      </c>
      <c r="I405" s="86" t="s">
        <v>951</v>
      </c>
      <c r="J405" s="88" t="s">
        <v>607</v>
      </c>
      <c r="K405" s="73">
        <v>3</v>
      </c>
      <c r="L405" s="77">
        <v>43040</v>
      </c>
      <c r="M405" s="77">
        <v>43403</v>
      </c>
      <c r="N405" s="78">
        <f t="shared" si="163"/>
        <v>51.857142857142854</v>
      </c>
      <c r="O405" s="73" t="s">
        <v>527</v>
      </c>
      <c r="P405" s="76">
        <v>0</v>
      </c>
      <c r="Q405" s="73" t="s">
        <v>1910</v>
      </c>
      <c r="R405" s="79">
        <f t="shared" si="145"/>
        <v>0</v>
      </c>
      <c r="S405" s="89">
        <f t="shared" si="146"/>
        <v>0</v>
      </c>
      <c r="T405" s="89">
        <f t="shared" si="147"/>
        <v>0</v>
      </c>
      <c r="U405" s="89">
        <f t="shared" si="148"/>
        <v>51.857142857142854</v>
      </c>
      <c r="V405" s="73"/>
      <c r="W405" s="100" t="str">
        <f t="shared" si="151"/>
        <v>VENCIDA</v>
      </c>
      <c r="X405" s="100" t="str">
        <f t="shared" si="149"/>
        <v>VENCIDO</v>
      </c>
      <c r="Y405" s="96" t="s">
        <v>200</v>
      </c>
      <c r="Z405" s="103" t="str">
        <f t="shared" si="152"/>
        <v>H24R15</v>
      </c>
      <c r="AA405" s="103">
        <f t="shared" si="150"/>
        <v>1</v>
      </c>
      <c r="AB405" s="103" t="str">
        <f t="shared" si="153"/>
        <v>H24R15 - 1</v>
      </c>
      <c r="AC405" s="138">
        <f t="shared" si="164"/>
        <v>1</v>
      </c>
      <c r="AD405" s="138">
        <f t="shared" si="165"/>
        <v>1</v>
      </c>
      <c r="AE405" s="138" t="str">
        <f t="shared" si="166"/>
        <v>H24R15.</v>
      </c>
      <c r="AF405" s="138" t="str">
        <f t="shared" si="167"/>
        <v>H24R15</v>
      </c>
      <c r="AG405" s="65"/>
      <c r="AH405" s="65"/>
      <c r="AI405" s="65"/>
      <c r="AJ405" s="14"/>
      <c r="AK405" s="14"/>
      <c r="AL405" s="14"/>
      <c r="AM405" s="14"/>
      <c r="AN405" s="14"/>
      <c r="AO405" s="14"/>
      <c r="AP405" s="14"/>
    </row>
    <row r="406" spans="1:42" s="2" customFormat="1" ht="350.1" customHeight="1" x14ac:dyDescent="0.2">
      <c r="A406" s="73">
        <v>301</v>
      </c>
      <c r="B406" s="151">
        <v>405</v>
      </c>
      <c r="C406" s="73"/>
      <c r="D406" s="88" t="s">
        <v>1281</v>
      </c>
      <c r="E406" s="88" t="s">
        <v>28</v>
      </c>
      <c r="F406" s="86" t="s">
        <v>616</v>
      </c>
      <c r="G406" s="86" t="s">
        <v>617</v>
      </c>
      <c r="H406" s="85" t="s">
        <v>609</v>
      </c>
      <c r="I406" s="86" t="s">
        <v>610</v>
      </c>
      <c r="J406" s="88" t="s">
        <v>9</v>
      </c>
      <c r="K406" s="73">
        <v>1</v>
      </c>
      <c r="L406" s="77">
        <v>43040</v>
      </c>
      <c r="M406" s="77">
        <v>43403</v>
      </c>
      <c r="N406" s="78">
        <f t="shared" si="163"/>
        <v>51.857142857142854</v>
      </c>
      <c r="O406" s="73" t="s">
        <v>527</v>
      </c>
      <c r="P406" s="76">
        <v>0</v>
      </c>
      <c r="Q406" s="73" t="s">
        <v>1910</v>
      </c>
      <c r="R406" s="79">
        <f t="shared" si="145"/>
        <v>0</v>
      </c>
      <c r="S406" s="89">
        <f t="shared" si="146"/>
        <v>0</v>
      </c>
      <c r="T406" s="89">
        <f t="shared" si="147"/>
        <v>0</v>
      </c>
      <c r="U406" s="89">
        <f t="shared" si="148"/>
        <v>51.857142857142854</v>
      </c>
      <c r="V406" s="73"/>
      <c r="W406" s="100" t="str">
        <f t="shared" si="151"/>
        <v>VENCIDA</v>
      </c>
      <c r="X406" s="100" t="str">
        <f t="shared" si="149"/>
        <v>VENCIDO</v>
      </c>
      <c r="Y406" s="96" t="s">
        <v>200</v>
      </c>
      <c r="Z406" s="103" t="str">
        <f t="shared" si="152"/>
        <v>H25R15</v>
      </c>
      <c r="AA406" s="103">
        <f t="shared" si="150"/>
        <v>1</v>
      </c>
      <c r="AB406" s="103" t="str">
        <f t="shared" si="153"/>
        <v>H25R15 - 1</v>
      </c>
      <c r="AC406" s="138">
        <f t="shared" si="164"/>
        <v>1</v>
      </c>
      <c r="AD406" s="138">
        <f t="shared" si="165"/>
        <v>1</v>
      </c>
      <c r="AE406" s="138" t="str">
        <f t="shared" si="166"/>
        <v>H25R15.</v>
      </c>
      <c r="AF406" s="138" t="str">
        <f t="shared" si="167"/>
        <v>H25R15</v>
      </c>
      <c r="AG406" s="65"/>
      <c r="AH406" s="65"/>
      <c r="AI406" s="65"/>
      <c r="AJ406" s="14"/>
      <c r="AK406" s="14"/>
      <c r="AL406" s="14"/>
      <c r="AM406" s="14"/>
      <c r="AN406" s="14"/>
      <c r="AO406" s="14"/>
      <c r="AP406" s="14"/>
    </row>
    <row r="407" spans="1:42" s="2" customFormat="1" ht="350.1" customHeight="1" x14ac:dyDescent="0.2">
      <c r="A407" s="73">
        <v>302</v>
      </c>
      <c r="B407" s="151">
        <v>406</v>
      </c>
      <c r="C407" s="73"/>
      <c r="D407" s="88" t="s">
        <v>2122</v>
      </c>
      <c r="E407" s="88" t="s">
        <v>28</v>
      </c>
      <c r="F407" s="86" t="s">
        <v>618</v>
      </c>
      <c r="G407" s="86" t="s">
        <v>619</v>
      </c>
      <c r="H407" s="85" t="s">
        <v>1475</v>
      </c>
      <c r="I407" s="86" t="s">
        <v>952</v>
      </c>
      <c r="J407" s="88" t="s">
        <v>611</v>
      </c>
      <c r="K407" s="73">
        <v>10</v>
      </c>
      <c r="L407" s="77">
        <v>43040</v>
      </c>
      <c r="M407" s="77">
        <v>43403</v>
      </c>
      <c r="N407" s="78">
        <f t="shared" si="163"/>
        <v>51.857142857142854</v>
      </c>
      <c r="O407" s="73" t="s">
        <v>527</v>
      </c>
      <c r="P407" s="76">
        <v>0</v>
      </c>
      <c r="Q407" s="73" t="s">
        <v>1910</v>
      </c>
      <c r="R407" s="79">
        <f t="shared" si="145"/>
        <v>0</v>
      </c>
      <c r="S407" s="89">
        <f t="shared" si="146"/>
        <v>0</v>
      </c>
      <c r="T407" s="89">
        <f t="shared" si="147"/>
        <v>0</v>
      </c>
      <c r="U407" s="89">
        <f t="shared" si="148"/>
        <v>51.857142857142854</v>
      </c>
      <c r="V407" s="73"/>
      <c r="W407" s="100" t="str">
        <f t="shared" si="151"/>
        <v>VENCIDA</v>
      </c>
      <c r="X407" s="100" t="str">
        <f t="shared" si="149"/>
        <v>VENCIDO</v>
      </c>
      <c r="Y407" s="96" t="s">
        <v>200</v>
      </c>
      <c r="Z407" s="103" t="str">
        <f t="shared" si="152"/>
        <v>H26R15</v>
      </c>
      <c r="AA407" s="103">
        <f t="shared" si="150"/>
        <v>1</v>
      </c>
      <c r="AB407" s="103" t="str">
        <f t="shared" si="153"/>
        <v>H26R15 - 1</v>
      </c>
      <c r="AC407" s="138">
        <f t="shared" si="164"/>
        <v>1</v>
      </c>
      <c r="AD407" s="138">
        <f t="shared" si="165"/>
        <v>1</v>
      </c>
      <c r="AE407" s="138" t="str">
        <f t="shared" si="166"/>
        <v>H26R15.</v>
      </c>
      <c r="AF407" s="138" t="str">
        <f t="shared" si="167"/>
        <v>H26R15</v>
      </c>
      <c r="AG407" s="65"/>
      <c r="AH407" s="65"/>
      <c r="AI407" s="65"/>
      <c r="AJ407" s="14"/>
      <c r="AK407" s="14"/>
      <c r="AL407" s="14"/>
      <c r="AM407" s="14"/>
      <c r="AN407" s="14"/>
      <c r="AO407" s="14"/>
      <c r="AP407" s="14"/>
    </row>
    <row r="408" spans="1:42" s="2" customFormat="1" ht="350.1" customHeight="1" x14ac:dyDescent="0.2">
      <c r="A408" s="73">
        <v>303</v>
      </c>
      <c r="B408" s="151">
        <v>407</v>
      </c>
      <c r="C408" s="73"/>
      <c r="D408" s="88" t="s">
        <v>1047</v>
      </c>
      <c r="E408" s="88" t="s">
        <v>28</v>
      </c>
      <c r="F408" s="86" t="s">
        <v>620</v>
      </c>
      <c r="G408" s="86" t="s">
        <v>621</v>
      </c>
      <c r="H408" s="85" t="s">
        <v>2167</v>
      </c>
      <c r="I408" s="86" t="s">
        <v>2168</v>
      </c>
      <c r="J408" s="88" t="s">
        <v>2169</v>
      </c>
      <c r="K408" s="73">
        <v>2</v>
      </c>
      <c r="L408" s="77">
        <v>44044</v>
      </c>
      <c r="M408" s="77">
        <v>44255</v>
      </c>
      <c r="N408" s="78">
        <f t="shared" si="163"/>
        <v>30.142857142857142</v>
      </c>
      <c r="O408" s="73" t="s">
        <v>527</v>
      </c>
      <c r="P408" s="76">
        <v>2</v>
      </c>
      <c r="Q408" s="85" t="s">
        <v>2381</v>
      </c>
      <c r="R408" s="79">
        <f t="shared" si="145"/>
        <v>100</v>
      </c>
      <c r="S408" s="89">
        <f t="shared" si="146"/>
        <v>30.142857142857142</v>
      </c>
      <c r="T408" s="89">
        <f t="shared" si="147"/>
        <v>0</v>
      </c>
      <c r="U408" s="89">
        <f t="shared" si="148"/>
        <v>0</v>
      </c>
      <c r="V408" s="73"/>
      <c r="W408" s="100" t="str">
        <f t="shared" si="151"/>
        <v>CUMPLIDA</v>
      </c>
      <c r="X408" s="100" t="str">
        <f t="shared" si="149"/>
        <v>CUMPLIDO</v>
      </c>
      <c r="Y408" s="96" t="s">
        <v>200</v>
      </c>
      <c r="Z408" s="103" t="str">
        <f t="shared" si="152"/>
        <v>H27R15</v>
      </c>
      <c r="AA408" s="103">
        <f t="shared" si="150"/>
        <v>1</v>
      </c>
      <c r="AB408" s="103" t="str">
        <f t="shared" si="153"/>
        <v>H27R15 - 1</v>
      </c>
      <c r="AC408" s="138">
        <f t="shared" si="164"/>
        <v>5</v>
      </c>
      <c r="AD408" s="138">
        <f t="shared" si="165"/>
        <v>5</v>
      </c>
      <c r="AE408" s="138" t="str">
        <f t="shared" si="166"/>
        <v>H27R15.</v>
      </c>
      <c r="AF408" s="138" t="str">
        <f t="shared" si="167"/>
        <v>H27R15</v>
      </c>
      <c r="AG408" s="65"/>
      <c r="AH408" s="65"/>
      <c r="AI408" s="65"/>
      <c r="AJ408" s="14"/>
      <c r="AK408" s="14"/>
      <c r="AL408" s="14"/>
      <c r="AM408" s="14"/>
      <c r="AN408" s="14"/>
      <c r="AO408" s="14"/>
      <c r="AP408" s="14"/>
    </row>
    <row r="409" spans="1:42" s="2" customFormat="1" ht="350.1" customHeight="1" x14ac:dyDescent="0.2">
      <c r="A409" s="73">
        <v>304</v>
      </c>
      <c r="B409" s="151">
        <v>408</v>
      </c>
      <c r="C409" s="73"/>
      <c r="D409" s="88" t="s">
        <v>1046</v>
      </c>
      <c r="E409" s="88" t="s">
        <v>28</v>
      </c>
      <c r="F409" s="85" t="s">
        <v>622</v>
      </c>
      <c r="G409" s="86" t="s">
        <v>623</v>
      </c>
      <c r="H409" s="85" t="s">
        <v>612</v>
      </c>
      <c r="I409" s="85" t="s">
        <v>613</v>
      </c>
      <c r="J409" s="73" t="s">
        <v>9</v>
      </c>
      <c r="K409" s="73">
        <v>2</v>
      </c>
      <c r="L409" s="77">
        <v>43040</v>
      </c>
      <c r="M409" s="77">
        <v>43403</v>
      </c>
      <c r="N409" s="78">
        <f t="shared" si="163"/>
        <v>51.857142857142854</v>
      </c>
      <c r="O409" s="73" t="s">
        <v>527</v>
      </c>
      <c r="P409" s="76">
        <v>2</v>
      </c>
      <c r="Q409" s="73" t="s">
        <v>1910</v>
      </c>
      <c r="R409" s="79">
        <f t="shared" si="145"/>
        <v>100</v>
      </c>
      <c r="S409" s="89">
        <f t="shared" si="146"/>
        <v>51.857142857142854</v>
      </c>
      <c r="T409" s="89">
        <f t="shared" si="147"/>
        <v>51.857142857142854</v>
      </c>
      <c r="U409" s="89">
        <f t="shared" si="148"/>
        <v>51.857142857142854</v>
      </c>
      <c r="V409" s="73"/>
      <c r="W409" s="100" t="str">
        <f t="shared" si="151"/>
        <v>CUMPLIDA</v>
      </c>
      <c r="X409" s="100" t="str">
        <f t="shared" si="149"/>
        <v>CUMPLIDO</v>
      </c>
      <c r="Y409" s="96" t="s">
        <v>200</v>
      </c>
      <c r="Z409" s="103" t="str">
        <f t="shared" si="152"/>
        <v>H28R15</v>
      </c>
      <c r="AA409" s="103">
        <f t="shared" si="150"/>
        <v>1</v>
      </c>
      <c r="AB409" s="103" t="str">
        <f t="shared" si="153"/>
        <v>H28R15 - 1</v>
      </c>
      <c r="AC409" s="138">
        <f t="shared" si="164"/>
        <v>5</v>
      </c>
      <c r="AD409" s="138">
        <f t="shared" si="165"/>
        <v>5</v>
      </c>
      <c r="AE409" s="138" t="str">
        <f t="shared" si="166"/>
        <v>H28R15.</v>
      </c>
      <c r="AF409" s="138" t="str">
        <f t="shared" si="167"/>
        <v>H28R15</v>
      </c>
      <c r="AG409" s="65"/>
      <c r="AH409" s="65"/>
      <c r="AI409" s="65"/>
      <c r="AJ409" s="14"/>
      <c r="AK409" s="14"/>
      <c r="AL409" s="14"/>
      <c r="AM409" s="14"/>
      <c r="AN409" s="14"/>
      <c r="AO409" s="14"/>
      <c r="AP409" s="14"/>
    </row>
    <row r="410" spans="1:42" s="2" customFormat="1" ht="350.1" customHeight="1" x14ac:dyDescent="0.2">
      <c r="A410" s="73">
        <v>305</v>
      </c>
      <c r="B410" s="151">
        <v>409</v>
      </c>
      <c r="C410" s="73"/>
      <c r="D410" s="88" t="s">
        <v>1259</v>
      </c>
      <c r="E410" s="88" t="s">
        <v>146</v>
      </c>
      <c r="F410" s="85" t="s">
        <v>909</v>
      </c>
      <c r="G410" s="86" t="s">
        <v>147</v>
      </c>
      <c r="H410" s="86" t="s">
        <v>910</v>
      </c>
      <c r="I410" s="86" t="s">
        <v>749</v>
      </c>
      <c r="J410" s="88" t="s">
        <v>750</v>
      </c>
      <c r="K410" s="73">
        <v>2</v>
      </c>
      <c r="L410" s="77">
        <v>43040</v>
      </c>
      <c r="M410" s="77">
        <v>43099</v>
      </c>
      <c r="N410" s="78">
        <f t="shared" si="163"/>
        <v>8.4285714285714288</v>
      </c>
      <c r="O410" s="73" t="s">
        <v>687</v>
      </c>
      <c r="P410" s="76">
        <v>2</v>
      </c>
      <c r="Q410" s="73" t="s">
        <v>1910</v>
      </c>
      <c r="R410" s="79">
        <f t="shared" si="145"/>
        <v>100</v>
      </c>
      <c r="S410" s="89">
        <f t="shared" si="146"/>
        <v>8.4285714285714288</v>
      </c>
      <c r="T410" s="89">
        <f t="shared" si="147"/>
        <v>8.4285714285714288</v>
      </c>
      <c r="U410" s="89">
        <f t="shared" si="148"/>
        <v>8.4285714285714288</v>
      </c>
      <c r="V410" s="73"/>
      <c r="W410" s="100" t="str">
        <f t="shared" si="151"/>
        <v>CUMPLIDA</v>
      </c>
      <c r="X410" s="100" t="str">
        <f t="shared" si="149"/>
        <v>CUMPLIDO</v>
      </c>
      <c r="Y410" s="96" t="s">
        <v>200</v>
      </c>
      <c r="Z410" s="103" t="str">
        <f t="shared" si="152"/>
        <v>H30R15</v>
      </c>
      <c r="AA410" s="103">
        <f t="shared" si="150"/>
        <v>1</v>
      </c>
      <c r="AB410" s="103" t="str">
        <f t="shared" si="153"/>
        <v>H30R15 - 1</v>
      </c>
      <c r="AC410" s="138">
        <f t="shared" si="164"/>
        <v>5</v>
      </c>
      <c r="AD410" s="138">
        <f t="shared" si="165"/>
        <v>5</v>
      </c>
      <c r="AE410" s="138" t="str">
        <f t="shared" si="166"/>
        <v>H30R15.</v>
      </c>
      <c r="AF410" s="138" t="str">
        <f t="shared" si="167"/>
        <v>H30R15</v>
      </c>
      <c r="AG410" s="65"/>
      <c r="AH410" s="65"/>
      <c r="AI410" s="65"/>
      <c r="AJ410" s="14"/>
      <c r="AK410" s="14"/>
      <c r="AL410" s="14"/>
      <c r="AM410" s="14"/>
      <c r="AN410" s="14"/>
      <c r="AO410" s="14"/>
      <c r="AP410" s="14"/>
    </row>
    <row r="411" spans="1:42" s="14" customFormat="1" ht="350.1" customHeight="1" x14ac:dyDescent="0.2">
      <c r="A411" s="73"/>
      <c r="B411" s="151">
        <v>410</v>
      </c>
      <c r="C411" s="73"/>
      <c r="D411" s="88"/>
      <c r="E411" s="88" t="s">
        <v>146</v>
      </c>
      <c r="F411" s="85" t="s">
        <v>914</v>
      </c>
      <c r="G411" s="86" t="s">
        <v>147</v>
      </c>
      <c r="H411" s="86" t="s">
        <v>911</v>
      </c>
      <c r="I411" s="86" t="s">
        <v>912</v>
      </c>
      <c r="J411" s="88" t="s">
        <v>908</v>
      </c>
      <c r="K411" s="73">
        <v>1</v>
      </c>
      <c r="L411" s="77">
        <v>43040</v>
      </c>
      <c r="M411" s="77">
        <v>43099</v>
      </c>
      <c r="N411" s="78">
        <f t="shared" si="163"/>
        <v>8.4285714285714288</v>
      </c>
      <c r="O411" s="73" t="s">
        <v>913</v>
      </c>
      <c r="P411" s="76">
        <v>1</v>
      </c>
      <c r="Q411" s="73" t="s">
        <v>1910</v>
      </c>
      <c r="R411" s="79">
        <f t="shared" si="145"/>
        <v>100</v>
      </c>
      <c r="S411" s="89">
        <f t="shared" si="146"/>
        <v>8.4285714285714288</v>
      </c>
      <c r="T411" s="89">
        <f t="shared" si="147"/>
        <v>8.4285714285714288</v>
      </c>
      <c r="U411" s="89">
        <f t="shared" si="148"/>
        <v>8.4285714285714288</v>
      </c>
      <c r="V411" s="73"/>
      <c r="W411" s="100" t="str">
        <f t="shared" si="151"/>
        <v>CUMPLIDA</v>
      </c>
      <c r="X411" s="100" t="str">
        <f t="shared" si="149"/>
        <v/>
      </c>
      <c r="Y411" s="96" t="s">
        <v>200</v>
      </c>
      <c r="Z411" s="103" t="str">
        <f t="shared" si="152"/>
        <v>H30R15</v>
      </c>
      <c r="AA411" s="103">
        <f t="shared" si="150"/>
        <v>2</v>
      </c>
      <c r="AB411" s="103" t="str">
        <f t="shared" si="153"/>
        <v>H30R15 - 2</v>
      </c>
      <c r="AC411" s="138">
        <f t="shared" si="164"/>
        <v>5</v>
      </c>
      <c r="AD411" s="138">
        <f t="shared" si="165"/>
        <v>5</v>
      </c>
      <c r="AE411" s="138" t="str">
        <f t="shared" si="166"/>
        <v>H30R15.</v>
      </c>
      <c r="AF411" s="138" t="str">
        <f t="shared" si="167"/>
        <v>H30R15</v>
      </c>
      <c r="AG411" s="65"/>
      <c r="AH411" s="65"/>
      <c r="AI411" s="65"/>
    </row>
    <row r="412" spans="1:42" s="2" customFormat="1" ht="350.1" customHeight="1" x14ac:dyDescent="0.2">
      <c r="A412" s="73">
        <v>306</v>
      </c>
      <c r="B412" s="151">
        <v>411</v>
      </c>
      <c r="C412" s="73"/>
      <c r="D412" s="88" t="s">
        <v>1282</v>
      </c>
      <c r="E412" s="88" t="s">
        <v>108</v>
      </c>
      <c r="F412" s="85" t="s">
        <v>1233</v>
      </c>
      <c r="G412" s="86" t="s">
        <v>139</v>
      </c>
      <c r="H412" s="86" t="s">
        <v>751</v>
      </c>
      <c r="I412" s="86" t="s">
        <v>752</v>
      </c>
      <c r="J412" s="88" t="s">
        <v>753</v>
      </c>
      <c r="K412" s="73">
        <v>3</v>
      </c>
      <c r="L412" s="77">
        <v>43040</v>
      </c>
      <c r="M412" s="77">
        <v>43342</v>
      </c>
      <c r="N412" s="78">
        <f t="shared" si="163"/>
        <v>43.142857142857146</v>
      </c>
      <c r="O412" s="73" t="s">
        <v>687</v>
      </c>
      <c r="P412" s="76">
        <v>3</v>
      </c>
      <c r="Q412" s="85" t="s">
        <v>1301</v>
      </c>
      <c r="R412" s="79">
        <f t="shared" si="145"/>
        <v>100</v>
      </c>
      <c r="S412" s="89">
        <f t="shared" si="146"/>
        <v>43.142857142857146</v>
      </c>
      <c r="T412" s="89">
        <f t="shared" si="147"/>
        <v>43.142857142857146</v>
      </c>
      <c r="U412" s="89">
        <f t="shared" si="148"/>
        <v>43.142857142857146</v>
      </c>
      <c r="V412" s="73"/>
      <c r="W412" s="100" t="str">
        <f t="shared" si="151"/>
        <v>CUMPLIDA</v>
      </c>
      <c r="X412" s="100" t="str">
        <f t="shared" si="149"/>
        <v>CUMPLIDO</v>
      </c>
      <c r="Y412" s="96" t="s">
        <v>200</v>
      </c>
      <c r="Z412" s="103" t="str">
        <f t="shared" si="152"/>
        <v>H31R15</v>
      </c>
      <c r="AA412" s="103">
        <f t="shared" si="150"/>
        <v>1</v>
      </c>
      <c r="AB412" s="103" t="str">
        <f t="shared" si="153"/>
        <v>H31R15 - 1</v>
      </c>
      <c r="AC412" s="138">
        <f t="shared" si="164"/>
        <v>5</v>
      </c>
      <c r="AD412" s="138">
        <f t="shared" si="165"/>
        <v>5</v>
      </c>
      <c r="AE412" s="138" t="str">
        <f t="shared" si="166"/>
        <v>H31R15.</v>
      </c>
      <c r="AF412" s="138" t="str">
        <f t="shared" si="167"/>
        <v>H31R15</v>
      </c>
      <c r="AG412" s="65"/>
      <c r="AH412" s="65"/>
      <c r="AI412" s="65"/>
      <c r="AJ412" s="14"/>
      <c r="AK412" s="14"/>
      <c r="AL412" s="14"/>
      <c r="AM412" s="14"/>
      <c r="AN412" s="14"/>
      <c r="AO412" s="14"/>
      <c r="AP412" s="14"/>
    </row>
    <row r="413" spans="1:42" s="2" customFormat="1" ht="350.1" customHeight="1" x14ac:dyDescent="0.2">
      <c r="A413" s="73">
        <v>307</v>
      </c>
      <c r="B413" s="151">
        <v>412</v>
      </c>
      <c r="C413" s="73"/>
      <c r="D413" s="88" t="s">
        <v>1283</v>
      </c>
      <c r="E413" s="88" t="s">
        <v>108</v>
      </c>
      <c r="F413" s="85" t="s">
        <v>1234</v>
      </c>
      <c r="G413" s="86" t="s">
        <v>148</v>
      </c>
      <c r="H413" s="86" t="s">
        <v>1918</v>
      </c>
      <c r="I413" s="86" t="s">
        <v>1905</v>
      </c>
      <c r="J413" s="88" t="s">
        <v>1850</v>
      </c>
      <c r="K413" s="73">
        <v>1</v>
      </c>
      <c r="L413" s="77">
        <v>43862</v>
      </c>
      <c r="M413" s="77">
        <v>43979</v>
      </c>
      <c r="N413" s="78">
        <f t="shared" si="163"/>
        <v>16.714285714285715</v>
      </c>
      <c r="O413" s="73" t="s">
        <v>1094</v>
      </c>
      <c r="P413" s="76">
        <v>0</v>
      </c>
      <c r="Q413" s="73" t="s">
        <v>1910</v>
      </c>
      <c r="R413" s="79">
        <f t="shared" si="145"/>
        <v>0</v>
      </c>
      <c r="S413" s="89">
        <f t="shared" si="146"/>
        <v>0</v>
      </c>
      <c r="T413" s="89">
        <f t="shared" si="147"/>
        <v>0</v>
      </c>
      <c r="U413" s="89">
        <f t="shared" si="148"/>
        <v>16.714285714285715</v>
      </c>
      <c r="V413" s="73"/>
      <c r="W413" s="100" t="str">
        <f t="shared" si="151"/>
        <v>VENCIDA</v>
      </c>
      <c r="X413" s="100" t="str">
        <f t="shared" si="149"/>
        <v>VENCIDO</v>
      </c>
      <c r="Y413" s="96" t="s">
        <v>200</v>
      </c>
      <c r="Z413" s="103" t="str">
        <f t="shared" si="152"/>
        <v>H32R15</v>
      </c>
      <c r="AA413" s="103">
        <f t="shared" si="150"/>
        <v>1</v>
      </c>
      <c r="AB413" s="103" t="str">
        <f t="shared" si="153"/>
        <v>H32R15 - 1</v>
      </c>
      <c r="AC413" s="138">
        <f t="shared" si="164"/>
        <v>1</v>
      </c>
      <c r="AD413" s="138">
        <f t="shared" si="165"/>
        <v>1</v>
      </c>
      <c r="AE413" s="138" t="str">
        <f t="shared" si="166"/>
        <v>H32R15.</v>
      </c>
      <c r="AF413" s="138" t="str">
        <f t="shared" si="167"/>
        <v>H32R15</v>
      </c>
      <c r="AG413" s="65"/>
      <c r="AH413" s="65"/>
      <c r="AI413" s="65" t="s">
        <v>229</v>
      </c>
      <c r="AJ413" s="14"/>
      <c r="AK413" s="14"/>
      <c r="AL413" s="14"/>
      <c r="AM413" s="14"/>
      <c r="AN413" s="14"/>
      <c r="AO413" s="14"/>
      <c r="AP413" s="14"/>
    </row>
    <row r="414" spans="1:42" s="2" customFormat="1" ht="350.1" customHeight="1" x14ac:dyDescent="0.2">
      <c r="A414" s="73">
        <v>308</v>
      </c>
      <c r="B414" s="151">
        <v>413</v>
      </c>
      <c r="C414" s="73"/>
      <c r="D414" s="88" t="s">
        <v>1259</v>
      </c>
      <c r="E414" s="88" t="s">
        <v>108</v>
      </c>
      <c r="F414" s="85" t="s">
        <v>1235</v>
      </c>
      <c r="G414" s="86" t="s">
        <v>954</v>
      </c>
      <c r="H414" s="86" t="s">
        <v>737</v>
      </c>
      <c r="I414" s="86" t="s">
        <v>738</v>
      </c>
      <c r="J414" s="88" t="s">
        <v>8</v>
      </c>
      <c r="K414" s="73">
        <v>1</v>
      </c>
      <c r="L414" s="77">
        <v>43040</v>
      </c>
      <c r="M414" s="77">
        <v>43099</v>
      </c>
      <c r="N414" s="78">
        <f t="shared" si="163"/>
        <v>8.4285714285714288</v>
      </c>
      <c r="O414" s="73" t="s">
        <v>687</v>
      </c>
      <c r="P414" s="76">
        <v>1</v>
      </c>
      <c r="Q414" s="73" t="s">
        <v>1910</v>
      </c>
      <c r="R414" s="79">
        <f t="shared" si="145"/>
        <v>100</v>
      </c>
      <c r="S414" s="89">
        <f t="shared" si="146"/>
        <v>8.4285714285714288</v>
      </c>
      <c r="T414" s="89">
        <f t="shared" si="147"/>
        <v>8.4285714285714288</v>
      </c>
      <c r="U414" s="89">
        <f t="shared" si="148"/>
        <v>8.4285714285714288</v>
      </c>
      <c r="V414" s="73"/>
      <c r="W414" s="100" t="str">
        <f t="shared" si="151"/>
        <v>CUMPLIDA</v>
      </c>
      <c r="X414" s="100" t="str">
        <f t="shared" si="149"/>
        <v>CUMPLIDO</v>
      </c>
      <c r="Y414" s="96" t="s">
        <v>200</v>
      </c>
      <c r="Z414" s="103" t="str">
        <f t="shared" si="152"/>
        <v>H38R15</v>
      </c>
      <c r="AA414" s="103">
        <f>IF(A414&lt;&gt;"",1,#REF!+1)</f>
        <v>1</v>
      </c>
      <c r="AB414" s="103" t="str">
        <f t="shared" si="153"/>
        <v>H38R15 - 1</v>
      </c>
      <c r="AC414" s="138">
        <f t="shared" si="164"/>
        <v>5</v>
      </c>
      <c r="AD414" s="138">
        <f t="shared" si="165"/>
        <v>5</v>
      </c>
      <c r="AE414" s="138" t="str">
        <f t="shared" si="166"/>
        <v>H38R15.</v>
      </c>
      <c r="AF414" s="138" t="str">
        <f t="shared" si="167"/>
        <v>H38R15</v>
      </c>
      <c r="AG414" s="65"/>
      <c r="AH414" s="65"/>
      <c r="AI414" s="65" t="s">
        <v>229</v>
      </c>
      <c r="AJ414" s="14"/>
      <c r="AK414" s="14"/>
      <c r="AL414" s="14"/>
      <c r="AM414" s="14"/>
      <c r="AN414" s="14"/>
      <c r="AO414" s="14"/>
      <c r="AP414" s="14"/>
    </row>
    <row r="415" spans="1:42" s="2" customFormat="1" ht="350.1" customHeight="1" x14ac:dyDescent="0.2">
      <c r="A415" s="73">
        <v>309</v>
      </c>
      <c r="B415" s="151">
        <v>414</v>
      </c>
      <c r="C415" s="73"/>
      <c r="D415" s="88" t="s">
        <v>1259</v>
      </c>
      <c r="E415" s="88" t="s">
        <v>32</v>
      </c>
      <c r="F415" s="85" t="s">
        <v>953</v>
      </c>
      <c r="G415" s="86" t="s">
        <v>955</v>
      </c>
      <c r="H415" s="86" t="s">
        <v>983</v>
      </c>
      <c r="I415" s="86" t="s">
        <v>984</v>
      </c>
      <c r="J415" s="88" t="s">
        <v>8</v>
      </c>
      <c r="K415" s="73">
        <v>1</v>
      </c>
      <c r="L415" s="77">
        <v>43040</v>
      </c>
      <c r="M415" s="77">
        <v>43099</v>
      </c>
      <c r="N415" s="78">
        <f t="shared" si="163"/>
        <v>8.4285714285714288</v>
      </c>
      <c r="O415" s="73" t="s">
        <v>687</v>
      </c>
      <c r="P415" s="76">
        <v>1</v>
      </c>
      <c r="Q415" s="73" t="s">
        <v>1910</v>
      </c>
      <c r="R415" s="79">
        <f t="shared" si="145"/>
        <v>100</v>
      </c>
      <c r="S415" s="89">
        <f t="shared" si="146"/>
        <v>8.4285714285714288</v>
      </c>
      <c r="T415" s="89">
        <f t="shared" si="147"/>
        <v>8.4285714285714288</v>
      </c>
      <c r="U415" s="89">
        <f t="shared" si="148"/>
        <v>8.4285714285714288</v>
      </c>
      <c r="V415" s="73"/>
      <c r="W415" s="100" t="str">
        <f t="shared" si="151"/>
        <v>CUMPLIDA</v>
      </c>
      <c r="X415" s="100" t="str">
        <f t="shared" si="149"/>
        <v>CUMPLIDO</v>
      </c>
      <c r="Y415" s="96" t="s">
        <v>200</v>
      </c>
      <c r="Z415" s="103" t="str">
        <f t="shared" si="152"/>
        <v>H39R15</v>
      </c>
      <c r="AA415" s="103">
        <f t="shared" si="150"/>
        <v>1</v>
      </c>
      <c r="AB415" s="103" t="str">
        <f t="shared" si="153"/>
        <v>H39R15 - 1</v>
      </c>
      <c r="AC415" s="138">
        <f t="shared" si="164"/>
        <v>5</v>
      </c>
      <c r="AD415" s="138">
        <f t="shared" si="165"/>
        <v>5</v>
      </c>
      <c r="AE415" s="138" t="str">
        <f t="shared" si="166"/>
        <v>H39R15.</v>
      </c>
      <c r="AF415" s="138" t="str">
        <f t="shared" si="167"/>
        <v>H39R15</v>
      </c>
      <c r="AG415" s="65"/>
      <c r="AH415" s="65"/>
      <c r="AI415" s="65"/>
      <c r="AJ415" s="14"/>
      <c r="AK415" s="14"/>
      <c r="AL415" s="14"/>
      <c r="AM415" s="14"/>
      <c r="AN415" s="14"/>
      <c r="AO415" s="14"/>
      <c r="AP415" s="14"/>
    </row>
    <row r="416" spans="1:42" s="2" customFormat="1" ht="350.1" customHeight="1" x14ac:dyDescent="0.2">
      <c r="A416" s="73">
        <v>310</v>
      </c>
      <c r="B416" s="151">
        <v>415</v>
      </c>
      <c r="C416" s="73"/>
      <c r="D416" s="88" t="s">
        <v>1259</v>
      </c>
      <c r="E416" s="88" t="s">
        <v>108</v>
      </c>
      <c r="F416" s="85" t="s">
        <v>1236</v>
      </c>
      <c r="G416" s="86" t="s">
        <v>149</v>
      </c>
      <c r="H416" s="86" t="s">
        <v>840</v>
      </c>
      <c r="I416" s="86" t="s">
        <v>841</v>
      </c>
      <c r="J416" s="88" t="s">
        <v>8</v>
      </c>
      <c r="K416" s="73">
        <v>1</v>
      </c>
      <c r="L416" s="77">
        <v>43040</v>
      </c>
      <c r="M416" s="77">
        <v>43099</v>
      </c>
      <c r="N416" s="78">
        <f t="shared" si="163"/>
        <v>8.4285714285714288</v>
      </c>
      <c r="O416" s="73" t="s">
        <v>805</v>
      </c>
      <c r="P416" s="76">
        <v>1</v>
      </c>
      <c r="Q416" s="73" t="s">
        <v>1910</v>
      </c>
      <c r="R416" s="79">
        <f t="shared" si="145"/>
        <v>100</v>
      </c>
      <c r="S416" s="89">
        <f t="shared" si="146"/>
        <v>8.4285714285714288</v>
      </c>
      <c r="T416" s="89">
        <f t="shared" si="147"/>
        <v>8.4285714285714288</v>
      </c>
      <c r="U416" s="89">
        <f t="shared" si="148"/>
        <v>8.4285714285714288</v>
      </c>
      <c r="V416" s="73"/>
      <c r="W416" s="100" t="str">
        <f t="shared" si="151"/>
        <v>CUMPLIDA</v>
      </c>
      <c r="X416" s="100" t="str">
        <f t="shared" si="149"/>
        <v>CUMPLIDO</v>
      </c>
      <c r="Y416" s="96" t="s">
        <v>200</v>
      </c>
      <c r="Z416" s="103" t="str">
        <f t="shared" si="152"/>
        <v>H40R15</v>
      </c>
      <c r="AA416" s="103">
        <f t="shared" si="150"/>
        <v>1</v>
      </c>
      <c r="AB416" s="103" t="str">
        <f t="shared" si="153"/>
        <v>H40R15 - 1</v>
      </c>
      <c r="AC416" s="138">
        <f t="shared" si="164"/>
        <v>5</v>
      </c>
      <c r="AD416" s="138">
        <f t="shared" si="165"/>
        <v>5</v>
      </c>
      <c r="AE416" s="138" t="str">
        <f t="shared" si="166"/>
        <v>H40R15.</v>
      </c>
      <c r="AF416" s="138" t="str">
        <f t="shared" si="167"/>
        <v>H40R15</v>
      </c>
      <c r="AG416" s="65"/>
      <c r="AH416" s="65"/>
      <c r="AI416" s="65"/>
      <c r="AJ416" s="14"/>
      <c r="AK416" s="14"/>
      <c r="AL416" s="14"/>
      <c r="AM416" s="14"/>
      <c r="AN416" s="14"/>
      <c r="AO416" s="14"/>
      <c r="AP416" s="14"/>
    </row>
    <row r="417" spans="1:42" s="2" customFormat="1" ht="350.1" customHeight="1" x14ac:dyDescent="0.2">
      <c r="A417" s="73">
        <v>311</v>
      </c>
      <c r="B417" s="151">
        <v>416</v>
      </c>
      <c r="C417" s="73"/>
      <c r="D417" s="88" t="s">
        <v>1259</v>
      </c>
      <c r="E417" s="88" t="s">
        <v>108</v>
      </c>
      <c r="F417" s="85" t="s">
        <v>956</v>
      </c>
      <c r="G417" s="86" t="s">
        <v>150</v>
      </c>
      <c r="H417" s="85" t="s">
        <v>840</v>
      </c>
      <c r="I417" s="85" t="s">
        <v>841</v>
      </c>
      <c r="J417" s="73" t="s">
        <v>8</v>
      </c>
      <c r="K417" s="73">
        <v>1</v>
      </c>
      <c r="L417" s="77">
        <v>43040</v>
      </c>
      <c r="M417" s="77">
        <v>43099</v>
      </c>
      <c r="N417" s="78">
        <f t="shared" si="163"/>
        <v>8.4285714285714288</v>
      </c>
      <c r="O417" s="73" t="s">
        <v>805</v>
      </c>
      <c r="P417" s="76">
        <v>1</v>
      </c>
      <c r="Q417" s="73" t="s">
        <v>1910</v>
      </c>
      <c r="R417" s="79">
        <f t="shared" si="145"/>
        <v>100</v>
      </c>
      <c r="S417" s="89">
        <f t="shared" si="146"/>
        <v>8.4285714285714288</v>
      </c>
      <c r="T417" s="89">
        <f t="shared" si="147"/>
        <v>8.4285714285714288</v>
      </c>
      <c r="U417" s="89">
        <f t="shared" si="148"/>
        <v>8.4285714285714288</v>
      </c>
      <c r="V417" s="73"/>
      <c r="W417" s="100" t="str">
        <f t="shared" si="151"/>
        <v>CUMPLIDA</v>
      </c>
      <c r="X417" s="100" t="str">
        <f t="shared" si="149"/>
        <v>CUMPLIDO</v>
      </c>
      <c r="Y417" s="96" t="s">
        <v>200</v>
      </c>
      <c r="Z417" s="103" t="str">
        <f t="shared" si="152"/>
        <v>H42R15</v>
      </c>
      <c r="AA417" s="103">
        <f t="shared" si="150"/>
        <v>1</v>
      </c>
      <c r="AB417" s="103" t="str">
        <f t="shared" si="153"/>
        <v>H42R15 - 1</v>
      </c>
      <c r="AC417" s="138">
        <f t="shared" si="164"/>
        <v>5</v>
      </c>
      <c r="AD417" s="138">
        <f t="shared" si="165"/>
        <v>5</v>
      </c>
      <c r="AE417" s="138" t="str">
        <f t="shared" si="166"/>
        <v>H42R15.</v>
      </c>
      <c r="AF417" s="138" t="str">
        <f t="shared" si="167"/>
        <v>H42R15</v>
      </c>
      <c r="AG417" s="65"/>
      <c r="AH417" s="65"/>
      <c r="AI417" s="65"/>
      <c r="AJ417" s="14"/>
      <c r="AK417" s="14"/>
      <c r="AL417" s="14"/>
      <c r="AM417" s="14"/>
      <c r="AN417" s="14"/>
      <c r="AO417" s="14"/>
      <c r="AP417" s="14"/>
    </row>
    <row r="418" spans="1:42" s="2" customFormat="1" ht="350.1" customHeight="1" x14ac:dyDescent="0.2">
      <c r="A418" s="73">
        <v>312</v>
      </c>
      <c r="B418" s="151">
        <v>417</v>
      </c>
      <c r="C418" s="73"/>
      <c r="D418" s="88" t="s">
        <v>1046</v>
      </c>
      <c r="E418" s="88" t="s">
        <v>18</v>
      </c>
      <c r="F418" s="85" t="s">
        <v>957</v>
      </c>
      <c r="G418" s="86" t="s">
        <v>958</v>
      </c>
      <c r="H418" s="86" t="s">
        <v>842</v>
      </c>
      <c r="I418" s="86" t="s">
        <v>843</v>
      </c>
      <c r="J418" s="88" t="s">
        <v>9</v>
      </c>
      <c r="K418" s="73">
        <v>1</v>
      </c>
      <c r="L418" s="77">
        <v>43040</v>
      </c>
      <c r="M418" s="77">
        <v>43099</v>
      </c>
      <c r="N418" s="78">
        <f t="shared" si="163"/>
        <v>8.4285714285714288</v>
      </c>
      <c r="O418" s="73" t="s">
        <v>805</v>
      </c>
      <c r="P418" s="76">
        <v>1</v>
      </c>
      <c r="Q418" s="73" t="s">
        <v>1910</v>
      </c>
      <c r="R418" s="79">
        <f t="shared" si="145"/>
        <v>100</v>
      </c>
      <c r="S418" s="89">
        <f t="shared" si="146"/>
        <v>8.4285714285714288</v>
      </c>
      <c r="T418" s="89">
        <f t="shared" si="147"/>
        <v>8.4285714285714288</v>
      </c>
      <c r="U418" s="89">
        <f t="shared" si="148"/>
        <v>8.4285714285714288</v>
      </c>
      <c r="V418" s="73"/>
      <c r="W418" s="100" t="str">
        <f t="shared" si="151"/>
        <v>CUMPLIDA</v>
      </c>
      <c r="X418" s="100" t="str">
        <f t="shared" si="149"/>
        <v>CUMPLIDO</v>
      </c>
      <c r="Y418" s="96" t="s">
        <v>200</v>
      </c>
      <c r="Z418" s="103" t="str">
        <f t="shared" si="152"/>
        <v>H43R15</v>
      </c>
      <c r="AA418" s="103">
        <f t="shared" si="150"/>
        <v>1</v>
      </c>
      <c r="AB418" s="103" t="str">
        <f t="shared" si="153"/>
        <v>H43R15 - 1</v>
      </c>
      <c r="AC418" s="138">
        <f t="shared" si="164"/>
        <v>5</v>
      </c>
      <c r="AD418" s="138">
        <f t="shared" si="165"/>
        <v>5</v>
      </c>
      <c r="AE418" s="138" t="str">
        <f t="shared" si="166"/>
        <v>H43R15.</v>
      </c>
      <c r="AF418" s="138" t="str">
        <f t="shared" si="167"/>
        <v>H43R15</v>
      </c>
      <c r="AG418" s="65"/>
      <c r="AH418" s="65"/>
      <c r="AI418" s="65"/>
      <c r="AJ418" s="14"/>
      <c r="AK418" s="14"/>
      <c r="AL418" s="14"/>
      <c r="AM418" s="14"/>
      <c r="AN418" s="14"/>
      <c r="AO418" s="14"/>
      <c r="AP418" s="14"/>
    </row>
    <row r="419" spans="1:42" s="2" customFormat="1" ht="350.1" customHeight="1" x14ac:dyDescent="0.2">
      <c r="A419" s="73">
        <v>313</v>
      </c>
      <c r="B419" s="151">
        <v>418</v>
      </c>
      <c r="C419" s="73"/>
      <c r="D419" s="88" t="s">
        <v>1259</v>
      </c>
      <c r="E419" s="88" t="s">
        <v>151</v>
      </c>
      <c r="F419" s="85" t="s">
        <v>1237</v>
      </c>
      <c r="G419" s="86" t="s">
        <v>152</v>
      </c>
      <c r="H419" s="86" t="s">
        <v>844</v>
      </c>
      <c r="I419" s="86" t="s">
        <v>845</v>
      </c>
      <c r="J419" s="88" t="s">
        <v>8</v>
      </c>
      <c r="K419" s="73">
        <v>1</v>
      </c>
      <c r="L419" s="77">
        <v>43040</v>
      </c>
      <c r="M419" s="77">
        <v>43099</v>
      </c>
      <c r="N419" s="78">
        <f t="shared" si="163"/>
        <v>8.4285714285714288</v>
      </c>
      <c r="O419" s="73" t="s">
        <v>805</v>
      </c>
      <c r="P419" s="76">
        <v>1</v>
      </c>
      <c r="Q419" s="73" t="s">
        <v>1910</v>
      </c>
      <c r="R419" s="79">
        <f t="shared" si="145"/>
        <v>100</v>
      </c>
      <c r="S419" s="89">
        <f t="shared" si="146"/>
        <v>8.4285714285714288</v>
      </c>
      <c r="T419" s="89">
        <f t="shared" si="147"/>
        <v>8.4285714285714288</v>
      </c>
      <c r="U419" s="89">
        <f t="shared" si="148"/>
        <v>8.4285714285714288</v>
      </c>
      <c r="V419" s="73"/>
      <c r="W419" s="100" t="str">
        <f t="shared" si="151"/>
        <v>CUMPLIDA</v>
      </c>
      <c r="X419" s="100" t="str">
        <f t="shared" si="149"/>
        <v>CUMPLIDO</v>
      </c>
      <c r="Y419" s="96" t="s">
        <v>200</v>
      </c>
      <c r="Z419" s="103" t="str">
        <f t="shared" si="152"/>
        <v>H48R15</v>
      </c>
      <c r="AA419" s="103">
        <f t="shared" si="150"/>
        <v>1</v>
      </c>
      <c r="AB419" s="103" t="str">
        <f t="shared" si="153"/>
        <v>H48R15 - 1</v>
      </c>
      <c r="AC419" s="138">
        <f t="shared" si="164"/>
        <v>5</v>
      </c>
      <c r="AD419" s="138">
        <f t="shared" si="165"/>
        <v>5</v>
      </c>
      <c r="AE419" s="138" t="str">
        <f t="shared" si="166"/>
        <v>H48R15.</v>
      </c>
      <c r="AF419" s="138" t="str">
        <f t="shared" si="167"/>
        <v>H48R15</v>
      </c>
      <c r="AG419" s="65"/>
      <c r="AH419" s="65"/>
      <c r="AI419" s="65"/>
      <c r="AJ419" s="14"/>
      <c r="AK419" s="14"/>
      <c r="AL419" s="14"/>
      <c r="AM419" s="14"/>
      <c r="AN419" s="14"/>
      <c r="AO419" s="14"/>
      <c r="AP419" s="14"/>
    </row>
    <row r="420" spans="1:42" s="2" customFormat="1" ht="350.1" customHeight="1" x14ac:dyDescent="0.2">
      <c r="A420" s="73">
        <v>314</v>
      </c>
      <c r="B420" s="151">
        <v>419</v>
      </c>
      <c r="C420" s="73"/>
      <c r="D420" s="88" t="s">
        <v>1259</v>
      </c>
      <c r="E420" s="88" t="s">
        <v>151</v>
      </c>
      <c r="F420" s="85" t="s">
        <v>1238</v>
      </c>
      <c r="G420" s="86" t="s">
        <v>152</v>
      </c>
      <c r="H420" s="86" t="s">
        <v>846</v>
      </c>
      <c r="I420" s="86" t="s">
        <v>847</v>
      </c>
      <c r="J420" s="88" t="s">
        <v>8</v>
      </c>
      <c r="K420" s="73">
        <v>1</v>
      </c>
      <c r="L420" s="77">
        <v>43040</v>
      </c>
      <c r="M420" s="77">
        <v>43099</v>
      </c>
      <c r="N420" s="78">
        <f t="shared" si="163"/>
        <v>8.4285714285714288</v>
      </c>
      <c r="O420" s="73" t="s">
        <v>805</v>
      </c>
      <c r="P420" s="76">
        <v>1</v>
      </c>
      <c r="Q420" s="73" t="s">
        <v>1910</v>
      </c>
      <c r="R420" s="79">
        <f t="shared" si="145"/>
        <v>100</v>
      </c>
      <c r="S420" s="89">
        <f t="shared" si="146"/>
        <v>8.4285714285714288</v>
      </c>
      <c r="T420" s="89">
        <f t="shared" si="147"/>
        <v>8.4285714285714288</v>
      </c>
      <c r="U420" s="89">
        <f t="shared" si="148"/>
        <v>8.4285714285714288</v>
      </c>
      <c r="V420" s="73"/>
      <c r="W420" s="100" t="str">
        <f t="shared" si="151"/>
        <v>CUMPLIDA</v>
      </c>
      <c r="X420" s="100" t="str">
        <f t="shared" si="149"/>
        <v>CUMPLIDO</v>
      </c>
      <c r="Y420" s="96" t="s">
        <v>200</v>
      </c>
      <c r="Z420" s="103" t="str">
        <f t="shared" si="152"/>
        <v>H49R15</v>
      </c>
      <c r="AA420" s="103">
        <f t="shared" si="150"/>
        <v>1</v>
      </c>
      <c r="AB420" s="103" t="str">
        <f t="shared" si="153"/>
        <v>H49R15 - 1</v>
      </c>
      <c r="AC420" s="138">
        <f t="shared" si="164"/>
        <v>5</v>
      </c>
      <c r="AD420" s="138">
        <f t="shared" si="165"/>
        <v>5</v>
      </c>
      <c r="AE420" s="138" t="str">
        <f t="shared" si="166"/>
        <v>H49R15.</v>
      </c>
      <c r="AF420" s="138" t="str">
        <f t="shared" si="167"/>
        <v>H49R15</v>
      </c>
      <c r="AG420" s="65"/>
      <c r="AH420" s="65"/>
      <c r="AI420" s="65"/>
      <c r="AJ420" s="14"/>
      <c r="AK420" s="14"/>
      <c r="AL420" s="14"/>
      <c r="AM420" s="14"/>
      <c r="AN420" s="14"/>
      <c r="AO420" s="14"/>
      <c r="AP420" s="14"/>
    </row>
    <row r="421" spans="1:42" s="2" customFormat="1" ht="350.1" customHeight="1" x14ac:dyDescent="0.2">
      <c r="A421" s="73">
        <v>315</v>
      </c>
      <c r="B421" s="151">
        <v>420</v>
      </c>
      <c r="C421" s="73"/>
      <c r="D421" s="88" t="s">
        <v>1046</v>
      </c>
      <c r="E421" s="88" t="s">
        <v>151</v>
      </c>
      <c r="F421" s="85" t="s">
        <v>851</v>
      </c>
      <c r="G421" s="86" t="s">
        <v>152</v>
      </c>
      <c r="H421" s="86" t="s">
        <v>848</v>
      </c>
      <c r="I421" s="86" t="s">
        <v>847</v>
      </c>
      <c r="J421" s="88" t="s">
        <v>8</v>
      </c>
      <c r="K421" s="73">
        <v>1</v>
      </c>
      <c r="L421" s="77">
        <v>43040</v>
      </c>
      <c r="M421" s="77">
        <v>43099</v>
      </c>
      <c r="N421" s="78">
        <f t="shared" si="163"/>
        <v>8.4285714285714288</v>
      </c>
      <c r="O421" s="73" t="s">
        <v>805</v>
      </c>
      <c r="P421" s="76">
        <v>0.5</v>
      </c>
      <c r="Q421" s="73" t="s">
        <v>1910</v>
      </c>
      <c r="R421" s="79">
        <f t="shared" si="145"/>
        <v>50</v>
      </c>
      <c r="S421" s="89">
        <f t="shared" si="146"/>
        <v>4.2142857142857144</v>
      </c>
      <c r="T421" s="89">
        <f t="shared" si="147"/>
        <v>4.2142857142857144</v>
      </c>
      <c r="U421" s="89">
        <f t="shared" si="148"/>
        <v>8.4285714285714288</v>
      </c>
      <c r="V421" s="73"/>
      <c r="W421" s="100" t="str">
        <f t="shared" si="151"/>
        <v>VENCIDA</v>
      </c>
      <c r="X421" s="100" t="str">
        <f t="shared" si="149"/>
        <v>VENCIDO</v>
      </c>
      <c r="Y421" s="96" t="s">
        <v>200</v>
      </c>
      <c r="Z421" s="103" t="str">
        <f t="shared" si="152"/>
        <v>H50R15</v>
      </c>
      <c r="AA421" s="103">
        <f t="shared" si="150"/>
        <v>1</v>
      </c>
      <c r="AB421" s="103" t="str">
        <f t="shared" si="153"/>
        <v>H50R15 - 1</v>
      </c>
      <c r="AC421" s="138">
        <f t="shared" si="164"/>
        <v>1</v>
      </c>
      <c r="AD421" s="138">
        <f t="shared" si="165"/>
        <v>1</v>
      </c>
      <c r="AE421" s="138" t="str">
        <f t="shared" si="166"/>
        <v>H50R15.</v>
      </c>
      <c r="AF421" s="138" t="str">
        <f t="shared" si="167"/>
        <v>H50R15</v>
      </c>
      <c r="AG421" s="65"/>
      <c r="AH421" s="65"/>
      <c r="AI421" s="65"/>
      <c r="AJ421" s="14"/>
      <c r="AK421" s="14"/>
      <c r="AL421" s="14"/>
      <c r="AM421" s="14"/>
      <c r="AN421" s="14"/>
      <c r="AO421" s="14"/>
      <c r="AP421" s="14"/>
    </row>
    <row r="422" spans="1:42" s="2" customFormat="1" ht="350.1" customHeight="1" x14ac:dyDescent="0.2">
      <c r="A422" s="73">
        <v>316</v>
      </c>
      <c r="B422" s="151">
        <v>421</v>
      </c>
      <c r="C422" s="73"/>
      <c r="D422" s="88" t="s">
        <v>1046</v>
      </c>
      <c r="E422" s="88" t="s">
        <v>108</v>
      </c>
      <c r="F422" s="85" t="s">
        <v>959</v>
      </c>
      <c r="G422" s="86" t="s">
        <v>852</v>
      </c>
      <c r="H422" s="86" t="s">
        <v>849</v>
      </c>
      <c r="I422" s="86" t="s">
        <v>850</v>
      </c>
      <c r="J422" s="88" t="s">
        <v>53</v>
      </c>
      <c r="K422" s="73">
        <v>3</v>
      </c>
      <c r="L422" s="77">
        <v>43040</v>
      </c>
      <c r="M422" s="77">
        <v>43342</v>
      </c>
      <c r="N422" s="78">
        <f t="shared" si="163"/>
        <v>43.142857142857146</v>
      </c>
      <c r="O422" s="73" t="s">
        <v>805</v>
      </c>
      <c r="P422" s="76">
        <v>0</v>
      </c>
      <c r="Q422" s="73" t="s">
        <v>1910</v>
      </c>
      <c r="R422" s="79">
        <f t="shared" si="145"/>
        <v>0</v>
      </c>
      <c r="S422" s="89">
        <f t="shared" si="146"/>
        <v>0</v>
      </c>
      <c r="T422" s="89">
        <f t="shared" si="147"/>
        <v>0</v>
      </c>
      <c r="U422" s="89">
        <f t="shared" si="148"/>
        <v>43.142857142857146</v>
      </c>
      <c r="V422" s="73"/>
      <c r="W422" s="100" t="str">
        <f t="shared" si="151"/>
        <v>VENCIDA</v>
      </c>
      <c r="X422" s="100" t="str">
        <f t="shared" si="149"/>
        <v>VENCIDO</v>
      </c>
      <c r="Y422" s="96" t="s">
        <v>200</v>
      </c>
      <c r="Z422" s="103" t="str">
        <f t="shared" si="152"/>
        <v>H51R15</v>
      </c>
      <c r="AA422" s="103">
        <f t="shared" si="150"/>
        <v>1</v>
      </c>
      <c r="AB422" s="103" t="str">
        <f t="shared" si="153"/>
        <v>H51R15 - 1</v>
      </c>
      <c r="AC422" s="138">
        <f t="shared" si="164"/>
        <v>1</v>
      </c>
      <c r="AD422" s="138">
        <f t="shared" si="165"/>
        <v>1</v>
      </c>
      <c r="AE422" s="138" t="str">
        <f t="shared" si="166"/>
        <v>H51R15.</v>
      </c>
      <c r="AF422" s="138" t="str">
        <f t="shared" si="167"/>
        <v>H51R15</v>
      </c>
      <c r="AG422" s="65"/>
      <c r="AH422" s="65"/>
      <c r="AI422" s="65"/>
      <c r="AJ422" s="14"/>
      <c r="AK422" s="14"/>
      <c r="AL422" s="14"/>
      <c r="AM422" s="14"/>
      <c r="AN422" s="14"/>
      <c r="AO422" s="14"/>
      <c r="AP422" s="14"/>
    </row>
    <row r="423" spans="1:42" s="2" customFormat="1" ht="350.1" customHeight="1" x14ac:dyDescent="0.2">
      <c r="A423" s="73">
        <v>317</v>
      </c>
      <c r="B423" s="151">
        <v>422</v>
      </c>
      <c r="C423" s="73"/>
      <c r="D423" s="88" t="s">
        <v>1284</v>
      </c>
      <c r="E423" s="88" t="s">
        <v>153</v>
      </c>
      <c r="F423" s="85" t="s">
        <v>449</v>
      </c>
      <c r="G423" s="86" t="s">
        <v>154</v>
      </c>
      <c r="H423" s="86" t="s">
        <v>446</v>
      </c>
      <c r="I423" s="86" t="s">
        <v>447</v>
      </c>
      <c r="J423" s="88" t="s">
        <v>448</v>
      </c>
      <c r="K423" s="73">
        <v>3</v>
      </c>
      <c r="L423" s="77">
        <v>43040</v>
      </c>
      <c r="M423" s="77">
        <v>43342</v>
      </c>
      <c r="N423" s="78">
        <f t="shared" si="163"/>
        <v>43.142857142857146</v>
      </c>
      <c r="O423" s="73" t="s">
        <v>426</v>
      </c>
      <c r="P423" s="76">
        <v>3</v>
      </c>
      <c r="Q423" s="73" t="s">
        <v>1910</v>
      </c>
      <c r="R423" s="79">
        <f t="shared" si="145"/>
        <v>100</v>
      </c>
      <c r="S423" s="89">
        <f t="shared" si="146"/>
        <v>43.142857142857146</v>
      </c>
      <c r="T423" s="89">
        <f t="shared" si="147"/>
        <v>43.142857142857146</v>
      </c>
      <c r="U423" s="89">
        <f t="shared" si="148"/>
        <v>43.142857142857146</v>
      </c>
      <c r="V423" s="73"/>
      <c r="W423" s="100" t="str">
        <f t="shared" si="151"/>
        <v>CUMPLIDA</v>
      </c>
      <c r="X423" s="100" t="str">
        <f t="shared" si="149"/>
        <v>CUMPLIDO</v>
      </c>
      <c r="Y423" s="96" t="s">
        <v>200</v>
      </c>
      <c r="Z423" s="103" t="str">
        <f t="shared" si="152"/>
        <v>H52R15</v>
      </c>
      <c r="AA423" s="103">
        <f t="shared" si="150"/>
        <v>1</v>
      </c>
      <c r="AB423" s="103" t="str">
        <f t="shared" si="153"/>
        <v>H52R15 - 1</v>
      </c>
      <c r="AC423" s="138">
        <f t="shared" si="164"/>
        <v>5</v>
      </c>
      <c r="AD423" s="138">
        <f t="shared" si="165"/>
        <v>5</v>
      </c>
      <c r="AE423" s="138" t="str">
        <f t="shared" si="166"/>
        <v>H52R15.</v>
      </c>
      <c r="AF423" s="138" t="str">
        <f t="shared" si="167"/>
        <v>H52R15</v>
      </c>
      <c r="AG423" s="65"/>
      <c r="AH423" s="65"/>
      <c r="AI423" s="65"/>
      <c r="AJ423" s="14"/>
      <c r="AK423" s="14"/>
      <c r="AL423" s="14"/>
      <c r="AM423" s="14"/>
      <c r="AN423" s="14"/>
      <c r="AO423" s="14"/>
      <c r="AP423" s="14"/>
    </row>
    <row r="424" spans="1:42" s="2" customFormat="1" ht="350.1" customHeight="1" x14ac:dyDescent="0.2">
      <c r="A424" s="73">
        <v>318</v>
      </c>
      <c r="B424" s="151">
        <v>423</v>
      </c>
      <c r="C424" s="73"/>
      <c r="D424" s="88" t="s">
        <v>1046</v>
      </c>
      <c r="E424" s="88" t="s">
        <v>27</v>
      </c>
      <c r="F424" s="85" t="s">
        <v>155</v>
      </c>
      <c r="G424" s="86" t="s">
        <v>156</v>
      </c>
      <c r="H424" s="85" t="s">
        <v>330</v>
      </c>
      <c r="I424" s="85" t="s">
        <v>331</v>
      </c>
      <c r="J424" s="101" t="s">
        <v>53</v>
      </c>
      <c r="K424" s="101">
        <v>3</v>
      </c>
      <c r="L424" s="91">
        <v>43040</v>
      </c>
      <c r="M424" s="91">
        <v>43342</v>
      </c>
      <c r="N424" s="78">
        <f t="shared" si="163"/>
        <v>43.142857142857146</v>
      </c>
      <c r="O424" s="73" t="s">
        <v>17</v>
      </c>
      <c r="P424" s="76">
        <v>3</v>
      </c>
      <c r="Q424" s="73" t="s">
        <v>1910</v>
      </c>
      <c r="R424" s="79">
        <f t="shared" si="145"/>
        <v>100</v>
      </c>
      <c r="S424" s="89">
        <f t="shared" si="146"/>
        <v>43.142857142857146</v>
      </c>
      <c r="T424" s="89">
        <f t="shared" si="147"/>
        <v>43.142857142857146</v>
      </c>
      <c r="U424" s="89">
        <f t="shared" si="148"/>
        <v>43.142857142857146</v>
      </c>
      <c r="V424" s="73"/>
      <c r="W424" s="100" t="str">
        <f t="shared" si="151"/>
        <v>CUMPLIDA</v>
      </c>
      <c r="X424" s="100" t="str">
        <f t="shared" si="149"/>
        <v>CUMPLIDO</v>
      </c>
      <c r="Y424" s="96" t="s">
        <v>200</v>
      </c>
      <c r="Z424" s="103" t="str">
        <f t="shared" si="152"/>
        <v>H53R15</v>
      </c>
      <c r="AA424" s="103">
        <f t="shared" si="150"/>
        <v>1</v>
      </c>
      <c r="AB424" s="103" t="str">
        <f t="shared" si="153"/>
        <v>H53R15 - 1</v>
      </c>
      <c r="AC424" s="138">
        <f t="shared" si="164"/>
        <v>5</v>
      </c>
      <c r="AD424" s="138">
        <f t="shared" si="165"/>
        <v>5</v>
      </c>
      <c r="AE424" s="138" t="str">
        <f t="shared" si="166"/>
        <v>H53R15</v>
      </c>
      <c r="AF424" s="138" t="str">
        <f t="shared" si="167"/>
        <v>H53R15</v>
      </c>
      <c r="AG424" s="65"/>
      <c r="AH424" s="65"/>
      <c r="AI424" s="65"/>
      <c r="AJ424" s="14"/>
      <c r="AK424" s="14"/>
      <c r="AL424" s="14"/>
      <c r="AM424" s="14"/>
      <c r="AN424" s="14"/>
      <c r="AO424" s="14"/>
      <c r="AP424" s="14"/>
    </row>
    <row r="425" spans="1:42" s="2" customFormat="1" ht="350.1" customHeight="1" x14ac:dyDescent="0.2">
      <c r="A425" s="73">
        <v>319</v>
      </c>
      <c r="B425" s="151">
        <v>424</v>
      </c>
      <c r="C425" s="73"/>
      <c r="D425" s="88" t="s">
        <v>1046</v>
      </c>
      <c r="E425" s="88" t="s">
        <v>15</v>
      </c>
      <c r="F425" s="85" t="s">
        <v>1239</v>
      </c>
      <c r="G425" s="86" t="s">
        <v>157</v>
      </c>
      <c r="H425" s="86" t="s">
        <v>756</v>
      </c>
      <c r="I425" s="86" t="s">
        <v>755</v>
      </c>
      <c r="J425" s="88" t="s">
        <v>754</v>
      </c>
      <c r="K425" s="73">
        <v>2</v>
      </c>
      <c r="L425" s="77">
        <v>43040</v>
      </c>
      <c r="M425" s="77">
        <v>43099</v>
      </c>
      <c r="N425" s="78">
        <f t="shared" si="163"/>
        <v>8.4285714285714288</v>
      </c>
      <c r="O425" s="73" t="s">
        <v>687</v>
      </c>
      <c r="P425" s="76">
        <v>2</v>
      </c>
      <c r="Q425" s="73" t="s">
        <v>1910</v>
      </c>
      <c r="R425" s="79">
        <f t="shared" si="145"/>
        <v>100</v>
      </c>
      <c r="S425" s="89">
        <f t="shared" si="146"/>
        <v>8.4285714285714288</v>
      </c>
      <c r="T425" s="89">
        <f t="shared" si="147"/>
        <v>8.4285714285714288</v>
      </c>
      <c r="U425" s="89">
        <f t="shared" si="148"/>
        <v>8.4285714285714288</v>
      </c>
      <c r="V425" s="73"/>
      <c r="W425" s="100" t="str">
        <f t="shared" si="151"/>
        <v>CUMPLIDA</v>
      </c>
      <c r="X425" s="100" t="str">
        <f t="shared" si="149"/>
        <v>CUMPLIDO</v>
      </c>
      <c r="Y425" s="96" t="s">
        <v>200</v>
      </c>
      <c r="Z425" s="103" t="str">
        <f t="shared" si="152"/>
        <v>H54R15</v>
      </c>
      <c r="AA425" s="103">
        <f t="shared" si="150"/>
        <v>1</v>
      </c>
      <c r="AB425" s="103" t="str">
        <f t="shared" si="153"/>
        <v>H54R15 - 1</v>
      </c>
      <c r="AC425" s="138">
        <f t="shared" si="164"/>
        <v>5</v>
      </c>
      <c r="AD425" s="138">
        <f t="shared" si="165"/>
        <v>5</v>
      </c>
      <c r="AE425" s="138" t="str">
        <f t="shared" si="166"/>
        <v>H54R15.</v>
      </c>
      <c r="AF425" s="138" t="str">
        <f t="shared" si="167"/>
        <v>H54R15</v>
      </c>
      <c r="AG425" s="65"/>
      <c r="AH425" s="65"/>
      <c r="AI425" s="65"/>
      <c r="AJ425" s="14"/>
      <c r="AK425" s="14"/>
      <c r="AL425" s="14"/>
      <c r="AM425" s="14"/>
      <c r="AN425" s="14"/>
      <c r="AO425" s="14"/>
      <c r="AP425" s="14"/>
    </row>
    <row r="426" spans="1:42" s="2" customFormat="1" ht="350.1" customHeight="1" x14ac:dyDescent="0.2">
      <c r="A426" s="73">
        <v>320</v>
      </c>
      <c r="B426" s="151">
        <v>425</v>
      </c>
      <c r="C426" s="73"/>
      <c r="D426" s="88" t="s">
        <v>1046</v>
      </c>
      <c r="E426" s="88" t="s">
        <v>15</v>
      </c>
      <c r="F426" s="85" t="s">
        <v>856</v>
      </c>
      <c r="G426" s="86" t="s">
        <v>855</v>
      </c>
      <c r="H426" s="86" t="s">
        <v>853</v>
      </c>
      <c r="I426" s="86" t="s">
        <v>854</v>
      </c>
      <c r="J426" s="88" t="s">
        <v>833</v>
      </c>
      <c r="K426" s="73">
        <v>1</v>
      </c>
      <c r="L426" s="77">
        <v>43040</v>
      </c>
      <c r="M426" s="77">
        <v>43099</v>
      </c>
      <c r="N426" s="78">
        <f t="shared" si="163"/>
        <v>8.4285714285714288</v>
      </c>
      <c r="O426" s="73" t="s">
        <v>805</v>
      </c>
      <c r="P426" s="76">
        <v>1</v>
      </c>
      <c r="Q426" s="73" t="s">
        <v>1910</v>
      </c>
      <c r="R426" s="79">
        <f t="shared" si="145"/>
        <v>100</v>
      </c>
      <c r="S426" s="89">
        <f t="shared" si="146"/>
        <v>8.4285714285714288</v>
      </c>
      <c r="T426" s="89">
        <f t="shared" si="147"/>
        <v>8.4285714285714288</v>
      </c>
      <c r="U426" s="89">
        <f t="shared" si="148"/>
        <v>8.4285714285714288</v>
      </c>
      <c r="V426" s="73"/>
      <c r="W426" s="100" t="str">
        <f t="shared" si="151"/>
        <v>CUMPLIDA</v>
      </c>
      <c r="X426" s="100" t="str">
        <f t="shared" si="149"/>
        <v>CUMPLIDO</v>
      </c>
      <c r="Y426" s="96" t="s">
        <v>200</v>
      </c>
      <c r="Z426" s="103" t="str">
        <f t="shared" si="152"/>
        <v>H55R15</v>
      </c>
      <c r="AA426" s="103">
        <f t="shared" si="150"/>
        <v>1</v>
      </c>
      <c r="AB426" s="103" t="str">
        <f t="shared" si="153"/>
        <v>H55R15 - 1</v>
      </c>
      <c r="AC426" s="138">
        <f t="shared" si="164"/>
        <v>5</v>
      </c>
      <c r="AD426" s="138">
        <f t="shared" si="165"/>
        <v>5</v>
      </c>
      <c r="AE426" s="138" t="str">
        <f t="shared" si="166"/>
        <v>H55R15.</v>
      </c>
      <c r="AF426" s="138" t="str">
        <f t="shared" si="167"/>
        <v>H55R15</v>
      </c>
      <c r="AG426" s="65"/>
      <c r="AH426" s="65"/>
      <c r="AI426" s="65"/>
      <c r="AJ426" s="14"/>
      <c r="AK426" s="14"/>
      <c r="AL426" s="14"/>
      <c r="AM426" s="14"/>
      <c r="AN426" s="14"/>
      <c r="AO426" s="14"/>
      <c r="AP426" s="14"/>
    </row>
    <row r="427" spans="1:42" s="2" customFormat="1" ht="350.1" customHeight="1" x14ac:dyDescent="0.2">
      <c r="A427" s="73">
        <v>321</v>
      </c>
      <c r="B427" s="151">
        <v>426</v>
      </c>
      <c r="C427" s="73"/>
      <c r="D427" s="88" t="s">
        <v>1259</v>
      </c>
      <c r="E427" s="88" t="s">
        <v>158</v>
      </c>
      <c r="F427" s="85" t="s">
        <v>857</v>
      </c>
      <c r="G427" s="86" t="s">
        <v>159</v>
      </c>
      <c r="H427" s="86" t="s">
        <v>896</v>
      </c>
      <c r="I427" s="86" t="s">
        <v>898</v>
      </c>
      <c r="J427" s="88" t="s">
        <v>897</v>
      </c>
      <c r="K427" s="73">
        <v>6</v>
      </c>
      <c r="L427" s="77">
        <v>43040</v>
      </c>
      <c r="M427" s="77">
        <v>43251</v>
      </c>
      <c r="N427" s="78">
        <f t="shared" si="163"/>
        <v>30.142857142857142</v>
      </c>
      <c r="O427" s="73" t="s">
        <v>528</v>
      </c>
      <c r="P427" s="76">
        <v>6</v>
      </c>
      <c r="Q427" s="73" t="s">
        <v>1910</v>
      </c>
      <c r="R427" s="79">
        <f t="shared" si="145"/>
        <v>100</v>
      </c>
      <c r="S427" s="89">
        <f t="shared" si="146"/>
        <v>30.142857142857142</v>
      </c>
      <c r="T427" s="89">
        <f t="shared" si="147"/>
        <v>30.142857142857142</v>
      </c>
      <c r="U427" s="89">
        <f t="shared" si="148"/>
        <v>30.142857142857142</v>
      </c>
      <c r="V427" s="73"/>
      <c r="W427" s="100" t="str">
        <f t="shared" si="151"/>
        <v>CUMPLIDA</v>
      </c>
      <c r="X427" s="100" t="str">
        <f t="shared" si="149"/>
        <v>CUMPLIDO</v>
      </c>
      <c r="Y427" s="96" t="s">
        <v>200</v>
      </c>
      <c r="Z427" s="103" t="str">
        <f t="shared" si="152"/>
        <v>H56R15</v>
      </c>
      <c r="AA427" s="103">
        <f t="shared" si="150"/>
        <v>1</v>
      </c>
      <c r="AB427" s="103" t="str">
        <f t="shared" si="153"/>
        <v>H56R15 - 1</v>
      </c>
      <c r="AC427" s="138">
        <f t="shared" si="164"/>
        <v>5</v>
      </c>
      <c r="AD427" s="138">
        <f t="shared" si="165"/>
        <v>5</v>
      </c>
      <c r="AE427" s="138" t="str">
        <f t="shared" si="166"/>
        <v>H56R15.</v>
      </c>
      <c r="AF427" s="138" t="str">
        <f t="shared" si="167"/>
        <v>H56R15</v>
      </c>
      <c r="AG427" s="65"/>
      <c r="AH427" s="65"/>
      <c r="AI427" s="65"/>
      <c r="AJ427" s="14"/>
      <c r="AK427" s="14"/>
      <c r="AL427" s="14"/>
      <c r="AM427" s="14"/>
      <c r="AN427" s="14"/>
      <c r="AO427" s="14"/>
      <c r="AP427" s="14"/>
    </row>
    <row r="428" spans="1:42" s="2" customFormat="1" ht="350.1" customHeight="1" x14ac:dyDescent="0.2">
      <c r="A428" s="73">
        <v>322</v>
      </c>
      <c r="B428" s="151">
        <v>427</v>
      </c>
      <c r="C428" s="73"/>
      <c r="D428" s="88" t="s">
        <v>1277</v>
      </c>
      <c r="E428" s="88" t="s">
        <v>90</v>
      </c>
      <c r="F428" s="85" t="s">
        <v>452</v>
      </c>
      <c r="G428" s="86" t="s">
        <v>160</v>
      </c>
      <c r="H428" s="86" t="s">
        <v>450</v>
      </c>
      <c r="I428" s="86" t="s">
        <v>451</v>
      </c>
      <c r="J428" s="88" t="s">
        <v>438</v>
      </c>
      <c r="K428" s="73">
        <v>3</v>
      </c>
      <c r="L428" s="77">
        <v>43040</v>
      </c>
      <c r="M428" s="77">
        <v>43403</v>
      </c>
      <c r="N428" s="78">
        <f t="shared" si="163"/>
        <v>51.857142857142854</v>
      </c>
      <c r="O428" s="73" t="s">
        <v>426</v>
      </c>
      <c r="P428" s="76">
        <v>3</v>
      </c>
      <c r="Q428" s="85" t="s">
        <v>1301</v>
      </c>
      <c r="R428" s="79">
        <f t="shared" si="145"/>
        <v>100</v>
      </c>
      <c r="S428" s="89">
        <f t="shared" si="146"/>
        <v>51.857142857142854</v>
      </c>
      <c r="T428" s="89">
        <f t="shared" si="147"/>
        <v>51.857142857142854</v>
      </c>
      <c r="U428" s="89">
        <f t="shared" si="148"/>
        <v>51.857142857142854</v>
      </c>
      <c r="V428" s="73"/>
      <c r="W428" s="100" t="str">
        <f t="shared" si="151"/>
        <v>CUMPLIDA</v>
      </c>
      <c r="X428" s="100" t="str">
        <f t="shared" si="149"/>
        <v>CUMPLIDO</v>
      </c>
      <c r="Y428" s="96" t="s">
        <v>200</v>
      </c>
      <c r="Z428" s="103" t="str">
        <f t="shared" si="152"/>
        <v>H57R15</v>
      </c>
      <c r="AA428" s="103">
        <f t="shared" si="150"/>
        <v>1</v>
      </c>
      <c r="AB428" s="103" t="str">
        <f t="shared" si="153"/>
        <v>H57R15 - 1</v>
      </c>
      <c r="AC428" s="138">
        <f t="shared" si="164"/>
        <v>5</v>
      </c>
      <c r="AD428" s="138">
        <f t="shared" si="165"/>
        <v>5</v>
      </c>
      <c r="AE428" s="138" t="str">
        <f t="shared" si="166"/>
        <v>H57R15.</v>
      </c>
      <c r="AF428" s="138" t="str">
        <f t="shared" si="167"/>
        <v>H57R15</v>
      </c>
      <c r="AG428" s="65"/>
      <c r="AH428" s="65"/>
      <c r="AI428" s="65" t="s">
        <v>229</v>
      </c>
      <c r="AJ428" s="14"/>
      <c r="AK428" s="14"/>
      <c r="AL428" s="14"/>
      <c r="AM428" s="14"/>
      <c r="AN428" s="14"/>
      <c r="AO428" s="14"/>
      <c r="AP428" s="14"/>
    </row>
    <row r="429" spans="1:42" s="2" customFormat="1" ht="350.1" customHeight="1" x14ac:dyDescent="0.2">
      <c r="A429" s="73">
        <v>323</v>
      </c>
      <c r="B429" s="151">
        <v>428</v>
      </c>
      <c r="C429" s="73"/>
      <c r="D429" s="88" t="s">
        <v>1282</v>
      </c>
      <c r="E429" s="88" t="s">
        <v>161</v>
      </c>
      <c r="F429" s="85" t="s">
        <v>1240</v>
      </c>
      <c r="G429" s="86" t="s">
        <v>162</v>
      </c>
      <c r="H429" s="86" t="s">
        <v>399</v>
      </c>
      <c r="I429" s="86" t="s">
        <v>400</v>
      </c>
      <c r="J429" s="88" t="s">
        <v>401</v>
      </c>
      <c r="K429" s="73">
        <v>8</v>
      </c>
      <c r="L429" s="77">
        <v>43040</v>
      </c>
      <c r="M429" s="77">
        <v>43403</v>
      </c>
      <c r="N429" s="78">
        <f t="shared" si="163"/>
        <v>51.857142857142854</v>
      </c>
      <c r="O429" s="73" t="s">
        <v>384</v>
      </c>
      <c r="P429" s="76">
        <v>0</v>
      </c>
      <c r="Q429" s="73" t="s">
        <v>1910</v>
      </c>
      <c r="R429" s="79">
        <f t="shared" si="145"/>
        <v>0</v>
      </c>
      <c r="S429" s="89">
        <f t="shared" si="146"/>
        <v>0</v>
      </c>
      <c r="T429" s="89">
        <f t="shared" si="147"/>
        <v>0</v>
      </c>
      <c r="U429" s="89">
        <f t="shared" si="148"/>
        <v>51.857142857142854</v>
      </c>
      <c r="V429" s="73"/>
      <c r="W429" s="100" t="str">
        <f t="shared" si="151"/>
        <v>VENCIDA</v>
      </c>
      <c r="X429" s="100" t="str">
        <f t="shared" si="149"/>
        <v>VENCIDO</v>
      </c>
      <c r="Y429" s="96" t="s">
        <v>200</v>
      </c>
      <c r="Z429" s="103" t="str">
        <f t="shared" si="152"/>
        <v>H60R15</v>
      </c>
      <c r="AA429" s="103">
        <f>IF(A429&lt;&gt;"",1,#REF!+1)</f>
        <v>1</v>
      </c>
      <c r="AB429" s="103" t="str">
        <f t="shared" si="153"/>
        <v>H60R15 - 1</v>
      </c>
      <c r="AC429" s="138">
        <f t="shared" si="164"/>
        <v>1</v>
      </c>
      <c r="AD429" s="138">
        <f t="shared" si="165"/>
        <v>1</v>
      </c>
      <c r="AE429" s="138" t="str">
        <f t="shared" si="166"/>
        <v>H60R15.</v>
      </c>
      <c r="AF429" s="138" t="str">
        <f t="shared" si="167"/>
        <v>H60R15</v>
      </c>
      <c r="AG429" s="65"/>
      <c r="AH429" s="65"/>
      <c r="AI429" s="65"/>
      <c r="AJ429" s="14"/>
      <c r="AK429" s="14"/>
      <c r="AL429" s="14"/>
      <c r="AM429" s="14"/>
      <c r="AN429" s="14"/>
      <c r="AO429" s="14"/>
      <c r="AP429" s="14"/>
    </row>
    <row r="430" spans="1:42" s="2" customFormat="1" ht="350.1" customHeight="1" x14ac:dyDescent="0.2">
      <c r="A430" s="73">
        <v>324</v>
      </c>
      <c r="B430" s="151">
        <v>429</v>
      </c>
      <c r="C430" s="73"/>
      <c r="D430" s="88" t="s">
        <v>1047</v>
      </c>
      <c r="E430" s="88" t="s">
        <v>158</v>
      </c>
      <c r="F430" s="85" t="s">
        <v>1241</v>
      </c>
      <c r="G430" s="86" t="s">
        <v>163</v>
      </c>
      <c r="H430" s="86" t="s">
        <v>985</v>
      </c>
      <c r="I430" s="86" t="s">
        <v>986</v>
      </c>
      <c r="J430" s="88" t="s">
        <v>387</v>
      </c>
      <c r="K430" s="73">
        <v>16</v>
      </c>
      <c r="L430" s="77">
        <v>43040</v>
      </c>
      <c r="M430" s="77">
        <v>43403</v>
      </c>
      <c r="N430" s="78">
        <f t="shared" si="163"/>
        <v>51.857142857142854</v>
      </c>
      <c r="O430" s="73" t="s">
        <v>384</v>
      </c>
      <c r="P430" s="73">
        <v>6.4</v>
      </c>
      <c r="Q430" s="73" t="s">
        <v>1910</v>
      </c>
      <c r="R430" s="79">
        <f t="shared" si="145"/>
        <v>40</v>
      </c>
      <c r="S430" s="89">
        <f t="shared" si="146"/>
        <v>20.742857142857144</v>
      </c>
      <c r="T430" s="89">
        <f t="shared" si="147"/>
        <v>20.742857142857144</v>
      </c>
      <c r="U430" s="89">
        <f t="shared" si="148"/>
        <v>51.857142857142854</v>
      </c>
      <c r="V430" s="73"/>
      <c r="W430" s="100" t="str">
        <f t="shared" si="151"/>
        <v>VENCIDA</v>
      </c>
      <c r="X430" s="100" t="str">
        <f t="shared" si="149"/>
        <v>VENCIDO</v>
      </c>
      <c r="Y430" s="96" t="s">
        <v>200</v>
      </c>
      <c r="Z430" s="103" t="str">
        <f t="shared" si="152"/>
        <v>H61R15</v>
      </c>
      <c r="AA430" s="103">
        <f t="shared" si="150"/>
        <v>1</v>
      </c>
      <c r="AB430" s="103" t="str">
        <f t="shared" si="153"/>
        <v>H61R15 - 1</v>
      </c>
      <c r="AC430" s="138">
        <f t="shared" si="164"/>
        <v>1</v>
      </c>
      <c r="AD430" s="138">
        <f t="shared" si="165"/>
        <v>1</v>
      </c>
      <c r="AE430" s="138" t="str">
        <f t="shared" si="166"/>
        <v>H61R15.</v>
      </c>
      <c r="AF430" s="138" t="str">
        <f t="shared" si="167"/>
        <v>H61R15</v>
      </c>
      <c r="AG430" s="65"/>
      <c r="AH430" s="65"/>
      <c r="AI430" s="65"/>
      <c r="AJ430" s="14"/>
      <c r="AK430" s="14"/>
      <c r="AL430" s="14"/>
      <c r="AM430" s="14"/>
      <c r="AN430" s="14"/>
      <c r="AO430" s="14"/>
      <c r="AP430" s="14"/>
    </row>
    <row r="431" spans="1:42" s="2" customFormat="1" ht="350.1" customHeight="1" x14ac:dyDescent="0.2">
      <c r="A431" s="73">
        <v>325</v>
      </c>
      <c r="B431" s="151">
        <v>430</v>
      </c>
      <c r="C431" s="73"/>
      <c r="D431" s="88" t="s">
        <v>1047</v>
      </c>
      <c r="E431" s="88" t="s">
        <v>108</v>
      </c>
      <c r="F431" s="85" t="s">
        <v>1242</v>
      </c>
      <c r="G431" s="86" t="s">
        <v>164</v>
      </c>
      <c r="H431" s="86" t="s">
        <v>985</v>
      </c>
      <c r="I431" s="86" t="s">
        <v>986</v>
      </c>
      <c r="J431" s="88" t="s">
        <v>402</v>
      </c>
      <c r="K431" s="101">
        <v>16</v>
      </c>
      <c r="L431" s="77">
        <v>43040</v>
      </c>
      <c r="M431" s="77">
        <v>43403</v>
      </c>
      <c r="N431" s="78">
        <f t="shared" si="163"/>
        <v>51.857142857142854</v>
      </c>
      <c r="O431" s="73" t="s">
        <v>384</v>
      </c>
      <c r="P431" s="73">
        <v>1</v>
      </c>
      <c r="Q431" s="73" t="s">
        <v>1910</v>
      </c>
      <c r="R431" s="79">
        <f t="shared" si="145"/>
        <v>6.25</v>
      </c>
      <c r="S431" s="89">
        <f t="shared" si="146"/>
        <v>3.2410714285714284</v>
      </c>
      <c r="T431" s="89">
        <f t="shared" si="147"/>
        <v>3.2410714285714284</v>
      </c>
      <c r="U431" s="89">
        <f t="shared" si="148"/>
        <v>51.857142857142854</v>
      </c>
      <c r="V431" s="73"/>
      <c r="W431" s="100" t="str">
        <f t="shared" si="151"/>
        <v>VENCIDA</v>
      </c>
      <c r="X431" s="100" t="str">
        <f t="shared" si="149"/>
        <v>VENCIDO</v>
      </c>
      <c r="Y431" s="96" t="s">
        <v>200</v>
      </c>
      <c r="Z431" s="103" t="str">
        <f t="shared" si="152"/>
        <v>H62R15</v>
      </c>
      <c r="AA431" s="103">
        <f t="shared" si="150"/>
        <v>1</v>
      </c>
      <c r="AB431" s="103" t="str">
        <f t="shared" si="153"/>
        <v>H62R15 - 1</v>
      </c>
      <c r="AC431" s="138">
        <f t="shared" si="164"/>
        <v>1</v>
      </c>
      <c r="AD431" s="138">
        <f t="shared" si="165"/>
        <v>1</v>
      </c>
      <c r="AE431" s="138" t="str">
        <f t="shared" si="166"/>
        <v>H62R15.</v>
      </c>
      <c r="AF431" s="138" t="str">
        <f t="shared" si="167"/>
        <v>H62R15</v>
      </c>
      <c r="AG431" s="65"/>
      <c r="AH431" s="65"/>
      <c r="AI431" s="65"/>
      <c r="AJ431" s="14"/>
      <c r="AK431" s="14"/>
      <c r="AL431" s="14"/>
      <c r="AM431" s="14"/>
      <c r="AN431" s="14"/>
      <c r="AO431" s="14"/>
      <c r="AP431" s="14"/>
    </row>
    <row r="432" spans="1:42" s="2" customFormat="1" ht="350.1" customHeight="1" x14ac:dyDescent="0.2">
      <c r="A432" s="73">
        <v>326</v>
      </c>
      <c r="B432" s="151">
        <v>431</v>
      </c>
      <c r="C432" s="73"/>
      <c r="D432" s="88" t="s">
        <v>1046</v>
      </c>
      <c r="E432" s="88" t="s">
        <v>108</v>
      </c>
      <c r="F432" s="85" t="s">
        <v>625</v>
      </c>
      <c r="G432" s="86" t="s">
        <v>628</v>
      </c>
      <c r="H432" s="86" t="s">
        <v>626</v>
      </c>
      <c r="I432" s="86" t="s">
        <v>987</v>
      </c>
      <c r="J432" s="88" t="s">
        <v>53</v>
      </c>
      <c r="K432" s="101">
        <v>4</v>
      </c>
      <c r="L432" s="77">
        <v>43040</v>
      </c>
      <c r="M432" s="77">
        <v>43403</v>
      </c>
      <c r="N432" s="78">
        <f t="shared" si="163"/>
        <v>51.857142857142854</v>
      </c>
      <c r="O432" s="73" t="s">
        <v>384</v>
      </c>
      <c r="P432" s="76">
        <v>2</v>
      </c>
      <c r="Q432" s="73" t="s">
        <v>1910</v>
      </c>
      <c r="R432" s="79">
        <f t="shared" si="145"/>
        <v>50</v>
      </c>
      <c r="S432" s="89">
        <f t="shared" si="146"/>
        <v>25.928571428571427</v>
      </c>
      <c r="T432" s="89">
        <f t="shared" si="147"/>
        <v>25.928571428571427</v>
      </c>
      <c r="U432" s="89">
        <f t="shared" si="148"/>
        <v>51.857142857142854</v>
      </c>
      <c r="V432" s="73"/>
      <c r="W432" s="100" t="str">
        <f t="shared" si="151"/>
        <v>VENCIDA</v>
      </c>
      <c r="X432" s="100" t="str">
        <f t="shared" si="149"/>
        <v>VENCIDO</v>
      </c>
      <c r="Y432" s="96" t="s">
        <v>200</v>
      </c>
      <c r="Z432" s="103" t="str">
        <f t="shared" si="152"/>
        <v>H63R15</v>
      </c>
      <c r="AA432" s="103">
        <f t="shared" si="150"/>
        <v>1</v>
      </c>
      <c r="AB432" s="103" t="str">
        <f t="shared" si="153"/>
        <v>H63R15 - 1</v>
      </c>
      <c r="AC432" s="138">
        <f t="shared" si="164"/>
        <v>1</v>
      </c>
      <c r="AD432" s="138">
        <f t="shared" si="165"/>
        <v>1</v>
      </c>
      <c r="AE432" s="138" t="str">
        <f t="shared" si="166"/>
        <v>H63R15.</v>
      </c>
      <c r="AF432" s="138" t="str">
        <f t="shared" si="167"/>
        <v>H63R15</v>
      </c>
      <c r="AG432" s="65"/>
      <c r="AH432" s="65"/>
      <c r="AI432" s="65"/>
      <c r="AJ432" s="14"/>
      <c r="AK432" s="14"/>
      <c r="AL432" s="14"/>
      <c r="AM432" s="14"/>
      <c r="AN432" s="14"/>
      <c r="AO432" s="14"/>
      <c r="AP432" s="14"/>
    </row>
    <row r="433" spans="1:42" s="2" customFormat="1" ht="350.1" customHeight="1" x14ac:dyDescent="0.2">
      <c r="A433" s="73"/>
      <c r="B433" s="151">
        <v>432</v>
      </c>
      <c r="C433" s="73"/>
      <c r="D433" s="88"/>
      <c r="E433" s="88" t="s">
        <v>108</v>
      </c>
      <c r="F433" s="85" t="s">
        <v>627</v>
      </c>
      <c r="G433" s="86" t="s">
        <v>232</v>
      </c>
      <c r="H433" s="86" t="s">
        <v>629</v>
      </c>
      <c r="I433" s="86" t="s">
        <v>624</v>
      </c>
      <c r="J433" s="88" t="s">
        <v>592</v>
      </c>
      <c r="K433" s="73">
        <v>3</v>
      </c>
      <c r="L433" s="77">
        <v>43040</v>
      </c>
      <c r="M433" s="77">
        <v>43403</v>
      </c>
      <c r="N433" s="78">
        <f t="shared" si="163"/>
        <v>51.857142857142854</v>
      </c>
      <c r="O433" s="73" t="s">
        <v>527</v>
      </c>
      <c r="P433" s="76">
        <v>0</v>
      </c>
      <c r="Q433" s="73" t="s">
        <v>1910</v>
      </c>
      <c r="R433" s="79">
        <f t="shared" si="145"/>
        <v>0</v>
      </c>
      <c r="S433" s="89">
        <f t="shared" si="146"/>
        <v>0</v>
      </c>
      <c r="T433" s="89">
        <f t="shared" si="147"/>
        <v>0</v>
      </c>
      <c r="U433" s="89">
        <f t="shared" si="148"/>
        <v>51.857142857142854</v>
      </c>
      <c r="V433" s="73"/>
      <c r="W433" s="100" t="str">
        <f t="shared" si="151"/>
        <v>VENCIDA</v>
      </c>
      <c r="X433" s="100" t="str">
        <f t="shared" si="149"/>
        <v/>
      </c>
      <c r="Y433" s="96" t="s">
        <v>200</v>
      </c>
      <c r="Z433" s="103" t="str">
        <f t="shared" si="152"/>
        <v>H63R15</v>
      </c>
      <c r="AA433" s="103">
        <f t="shared" si="150"/>
        <v>2</v>
      </c>
      <c r="AB433" s="103" t="str">
        <f t="shared" si="153"/>
        <v>H63R15 - 2</v>
      </c>
      <c r="AC433" s="138">
        <f t="shared" si="164"/>
        <v>1</v>
      </c>
      <c r="AD433" s="138">
        <f t="shared" si="165"/>
        <v>1</v>
      </c>
      <c r="AE433" s="138" t="str">
        <f t="shared" si="166"/>
        <v>H63R15.</v>
      </c>
      <c r="AF433" s="138" t="str">
        <f t="shared" si="167"/>
        <v>H63R15</v>
      </c>
      <c r="AG433" s="66"/>
      <c r="AH433" s="66"/>
      <c r="AI433" s="66"/>
    </row>
    <row r="434" spans="1:42" s="2" customFormat="1" ht="350.1" customHeight="1" x14ac:dyDescent="0.2">
      <c r="A434" s="73">
        <v>327</v>
      </c>
      <c r="B434" s="151">
        <v>433</v>
      </c>
      <c r="C434" s="73"/>
      <c r="D434" s="88" t="s">
        <v>1046</v>
      </c>
      <c r="E434" s="88" t="s">
        <v>161</v>
      </c>
      <c r="F434" s="85" t="s">
        <v>1243</v>
      </c>
      <c r="G434" s="86" t="s">
        <v>165</v>
      </c>
      <c r="H434" s="86" t="s">
        <v>988</v>
      </c>
      <c r="I434" s="86" t="s">
        <v>989</v>
      </c>
      <c r="J434" s="88" t="s">
        <v>403</v>
      </c>
      <c r="K434" s="73">
        <v>5</v>
      </c>
      <c r="L434" s="77">
        <v>43101</v>
      </c>
      <c r="M434" s="77">
        <v>43403</v>
      </c>
      <c r="N434" s="78">
        <f t="shared" si="163"/>
        <v>43.142857142857146</v>
      </c>
      <c r="O434" s="73" t="s">
        <v>384</v>
      </c>
      <c r="P434" s="76">
        <v>0</v>
      </c>
      <c r="Q434" s="73" t="s">
        <v>1910</v>
      </c>
      <c r="R434" s="79">
        <f t="shared" si="145"/>
        <v>0</v>
      </c>
      <c r="S434" s="89">
        <f t="shared" si="146"/>
        <v>0</v>
      </c>
      <c r="T434" s="89">
        <f t="shared" si="147"/>
        <v>0</v>
      </c>
      <c r="U434" s="89">
        <f t="shared" si="148"/>
        <v>43.142857142857146</v>
      </c>
      <c r="V434" s="73"/>
      <c r="W434" s="100" t="str">
        <f t="shared" si="151"/>
        <v>VENCIDA</v>
      </c>
      <c r="X434" s="100" t="str">
        <f t="shared" si="149"/>
        <v>VENCIDO</v>
      </c>
      <c r="Y434" s="96" t="s">
        <v>200</v>
      </c>
      <c r="Z434" s="103" t="str">
        <f t="shared" si="152"/>
        <v>H64R15</v>
      </c>
      <c r="AA434" s="103">
        <f t="shared" si="150"/>
        <v>1</v>
      </c>
      <c r="AB434" s="103" t="str">
        <f t="shared" si="153"/>
        <v>H64R15 - 1</v>
      </c>
      <c r="AC434" s="138">
        <f t="shared" si="164"/>
        <v>1</v>
      </c>
      <c r="AD434" s="138">
        <f t="shared" si="165"/>
        <v>1</v>
      </c>
      <c r="AE434" s="138" t="str">
        <f t="shared" si="166"/>
        <v>H64R15.</v>
      </c>
      <c r="AF434" s="138" t="str">
        <f t="shared" si="167"/>
        <v>H64R15</v>
      </c>
      <c r="AG434" s="65"/>
      <c r="AH434" s="65"/>
      <c r="AI434" s="65"/>
      <c r="AJ434" s="14"/>
      <c r="AK434" s="14"/>
      <c r="AL434" s="14"/>
      <c r="AM434" s="14"/>
      <c r="AN434" s="14"/>
      <c r="AO434" s="14"/>
      <c r="AP434" s="14"/>
    </row>
    <row r="435" spans="1:42" s="2" customFormat="1" ht="350.1" customHeight="1" x14ac:dyDescent="0.2">
      <c r="A435" s="73">
        <v>328</v>
      </c>
      <c r="B435" s="151">
        <v>434</v>
      </c>
      <c r="C435" s="73"/>
      <c r="D435" s="88" t="s">
        <v>1046</v>
      </c>
      <c r="E435" s="88" t="s">
        <v>26</v>
      </c>
      <c r="F435" s="85" t="s">
        <v>1003</v>
      </c>
      <c r="G435" s="86" t="s">
        <v>166</v>
      </c>
      <c r="H435" s="85" t="s">
        <v>990</v>
      </c>
      <c r="I435" s="85" t="s">
        <v>991</v>
      </c>
      <c r="J435" s="88" t="s">
        <v>404</v>
      </c>
      <c r="K435" s="73">
        <v>3</v>
      </c>
      <c r="L435" s="77">
        <v>43101</v>
      </c>
      <c r="M435" s="77">
        <v>43403</v>
      </c>
      <c r="N435" s="78">
        <f t="shared" si="163"/>
        <v>43.142857142857146</v>
      </c>
      <c r="O435" s="73" t="s">
        <v>384</v>
      </c>
      <c r="P435" s="76">
        <v>1</v>
      </c>
      <c r="Q435" s="85" t="s">
        <v>2120</v>
      </c>
      <c r="R435" s="79">
        <f t="shared" si="145"/>
        <v>33.333333333333329</v>
      </c>
      <c r="S435" s="89">
        <f t="shared" si="146"/>
        <v>14.380952380952381</v>
      </c>
      <c r="T435" s="89">
        <f t="shared" si="147"/>
        <v>14.380952380952381</v>
      </c>
      <c r="U435" s="89">
        <f t="shared" si="148"/>
        <v>43.142857142857146</v>
      </c>
      <c r="V435" s="73"/>
      <c r="W435" s="100" t="str">
        <f t="shared" si="151"/>
        <v>VENCIDA</v>
      </c>
      <c r="X435" s="100" t="str">
        <f t="shared" si="149"/>
        <v>VENCIDO</v>
      </c>
      <c r="Y435" s="96" t="s">
        <v>200</v>
      </c>
      <c r="Z435" s="103" t="str">
        <f t="shared" si="152"/>
        <v>H66R15</v>
      </c>
      <c r="AA435" s="103">
        <f t="shared" si="150"/>
        <v>1</v>
      </c>
      <c r="AB435" s="103" t="str">
        <f t="shared" si="153"/>
        <v>H66R15 - 1</v>
      </c>
      <c r="AC435" s="138">
        <f t="shared" si="164"/>
        <v>1</v>
      </c>
      <c r="AD435" s="138">
        <f t="shared" si="165"/>
        <v>1</v>
      </c>
      <c r="AE435" s="138" t="str">
        <f t="shared" si="166"/>
        <v>H66R15.</v>
      </c>
      <c r="AF435" s="138" t="str">
        <f t="shared" si="167"/>
        <v>H66R15</v>
      </c>
      <c r="AG435" s="65"/>
      <c r="AH435" s="65"/>
      <c r="AI435" s="65"/>
      <c r="AJ435" s="14"/>
      <c r="AK435" s="14"/>
      <c r="AL435" s="14"/>
      <c r="AM435" s="14"/>
      <c r="AN435" s="14"/>
      <c r="AO435" s="14"/>
      <c r="AP435" s="14"/>
    </row>
    <row r="436" spans="1:42" s="2" customFormat="1" ht="350.1" customHeight="1" x14ac:dyDescent="0.2">
      <c r="A436" s="73">
        <v>329</v>
      </c>
      <c r="B436" s="151">
        <v>435</v>
      </c>
      <c r="C436" s="73"/>
      <c r="D436" s="88" t="s">
        <v>1047</v>
      </c>
      <c r="E436" s="88" t="s">
        <v>98</v>
      </c>
      <c r="F436" s="85" t="s">
        <v>511</v>
      </c>
      <c r="G436" s="86" t="s">
        <v>233</v>
      </c>
      <c r="H436" s="86" t="s">
        <v>513</v>
      </c>
      <c r="I436" s="85" t="s">
        <v>514</v>
      </c>
      <c r="J436" s="88" t="s">
        <v>478</v>
      </c>
      <c r="K436" s="73">
        <v>1</v>
      </c>
      <c r="L436" s="77">
        <v>43040</v>
      </c>
      <c r="M436" s="77">
        <v>43099</v>
      </c>
      <c r="N436" s="78">
        <f t="shared" si="163"/>
        <v>8.4285714285714288</v>
      </c>
      <c r="O436" s="73" t="s">
        <v>464</v>
      </c>
      <c r="P436" s="73">
        <v>1</v>
      </c>
      <c r="Q436" s="85" t="s">
        <v>2121</v>
      </c>
      <c r="R436" s="79">
        <f t="shared" si="145"/>
        <v>100</v>
      </c>
      <c r="S436" s="89">
        <f t="shared" si="146"/>
        <v>8.4285714285714288</v>
      </c>
      <c r="T436" s="89">
        <f t="shared" si="147"/>
        <v>8.4285714285714288</v>
      </c>
      <c r="U436" s="89">
        <f t="shared" si="148"/>
        <v>8.4285714285714288</v>
      </c>
      <c r="V436" s="73"/>
      <c r="W436" s="100" t="str">
        <f t="shared" si="151"/>
        <v>CUMPLIDA</v>
      </c>
      <c r="X436" s="100" t="str">
        <f t="shared" si="149"/>
        <v>CUMPLIDO</v>
      </c>
      <c r="Y436" s="96" t="s">
        <v>200</v>
      </c>
      <c r="Z436" s="103" t="str">
        <f t="shared" si="152"/>
        <v>H68R15</v>
      </c>
      <c r="AA436" s="103">
        <f t="shared" si="150"/>
        <v>1</v>
      </c>
      <c r="AB436" s="103" t="str">
        <f t="shared" si="153"/>
        <v>H68R15 - 1</v>
      </c>
      <c r="AC436" s="138">
        <f t="shared" si="164"/>
        <v>5</v>
      </c>
      <c r="AD436" s="138">
        <f t="shared" si="165"/>
        <v>5</v>
      </c>
      <c r="AE436" s="138" t="str">
        <f t="shared" si="166"/>
        <v>H68R15.</v>
      </c>
      <c r="AF436" s="138" t="str">
        <f t="shared" si="167"/>
        <v>H68R15</v>
      </c>
      <c r="AG436" s="65"/>
      <c r="AH436" s="65"/>
      <c r="AI436" s="65"/>
      <c r="AJ436" s="14"/>
      <c r="AK436" s="14"/>
      <c r="AL436" s="14"/>
      <c r="AM436" s="14"/>
      <c r="AN436" s="14"/>
      <c r="AO436" s="14"/>
      <c r="AP436" s="14"/>
    </row>
    <row r="437" spans="1:42" s="2" customFormat="1" ht="350.1" customHeight="1" x14ac:dyDescent="0.2">
      <c r="A437" s="73">
        <v>330</v>
      </c>
      <c r="B437" s="151">
        <v>436</v>
      </c>
      <c r="C437" s="73"/>
      <c r="D437" s="88" t="s">
        <v>1046</v>
      </c>
      <c r="E437" s="88" t="s">
        <v>98</v>
      </c>
      <c r="F437" s="85" t="s">
        <v>512</v>
      </c>
      <c r="G437" s="86" t="s">
        <v>167</v>
      </c>
      <c r="H437" s="85" t="s">
        <v>515</v>
      </c>
      <c r="I437" s="85" t="s">
        <v>471</v>
      </c>
      <c r="J437" s="88" t="s">
        <v>442</v>
      </c>
      <c r="K437" s="73">
        <v>2</v>
      </c>
      <c r="L437" s="77">
        <v>43040</v>
      </c>
      <c r="M437" s="77">
        <v>43281</v>
      </c>
      <c r="N437" s="78">
        <f t="shared" si="163"/>
        <v>34.428571428571431</v>
      </c>
      <c r="O437" s="73" t="s">
        <v>464</v>
      </c>
      <c r="P437" s="76">
        <v>2</v>
      </c>
      <c r="Q437" s="73" t="s">
        <v>1910</v>
      </c>
      <c r="R437" s="79">
        <f t="shared" si="145"/>
        <v>100</v>
      </c>
      <c r="S437" s="89">
        <f t="shared" si="146"/>
        <v>34.428571428571431</v>
      </c>
      <c r="T437" s="89">
        <f t="shared" si="147"/>
        <v>34.428571428571431</v>
      </c>
      <c r="U437" s="89">
        <f t="shared" si="148"/>
        <v>34.428571428571431</v>
      </c>
      <c r="V437" s="73"/>
      <c r="W437" s="100" t="str">
        <f t="shared" si="151"/>
        <v>CUMPLIDA</v>
      </c>
      <c r="X437" s="100" t="str">
        <f t="shared" si="149"/>
        <v>CUMPLIDO</v>
      </c>
      <c r="Y437" s="96" t="s">
        <v>200</v>
      </c>
      <c r="Z437" s="103" t="str">
        <f t="shared" si="152"/>
        <v>H69R15</v>
      </c>
      <c r="AA437" s="103">
        <f t="shared" si="150"/>
        <v>1</v>
      </c>
      <c r="AB437" s="103" t="str">
        <f t="shared" si="153"/>
        <v>H69R15 - 1</v>
      </c>
      <c r="AC437" s="138">
        <f t="shared" si="164"/>
        <v>5</v>
      </c>
      <c r="AD437" s="138">
        <f t="shared" si="165"/>
        <v>5</v>
      </c>
      <c r="AE437" s="138" t="str">
        <f t="shared" si="166"/>
        <v>H69R15.</v>
      </c>
      <c r="AF437" s="138" t="str">
        <f t="shared" si="167"/>
        <v>H69R15</v>
      </c>
      <c r="AG437" s="65"/>
      <c r="AH437" s="65"/>
      <c r="AI437" s="65"/>
      <c r="AJ437" s="14"/>
      <c r="AK437" s="14"/>
      <c r="AL437" s="14"/>
      <c r="AM437" s="14"/>
      <c r="AN437" s="14"/>
      <c r="AO437" s="14"/>
      <c r="AP437" s="14"/>
    </row>
    <row r="438" spans="1:42" s="2" customFormat="1" ht="350.1" customHeight="1" x14ac:dyDescent="0.2">
      <c r="A438" s="73">
        <v>331</v>
      </c>
      <c r="B438" s="151">
        <v>437</v>
      </c>
      <c r="C438" s="73"/>
      <c r="D438" s="88" t="s">
        <v>1047</v>
      </c>
      <c r="E438" s="88" t="s">
        <v>168</v>
      </c>
      <c r="F438" s="85" t="s">
        <v>424</v>
      </c>
      <c r="G438" s="86" t="s">
        <v>960</v>
      </c>
      <c r="H438" s="85" t="s">
        <v>985</v>
      </c>
      <c r="I438" s="85" t="s">
        <v>986</v>
      </c>
      <c r="J438" s="88" t="s">
        <v>402</v>
      </c>
      <c r="K438" s="73">
        <v>16</v>
      </c>
      <c r="L438" s="77">
        <v>43040</v>
      </c>
      <c r="M438" s="77">
        <v>43403</v>
      </c>
      <c r="N438" s="78">
        <f t="shared" si="163"/>
        <v>51.857142857142854</v>
      </c>
      <c r="O438" s="73" t="s">
        <v>384</v>
      </c>
      <c r="P438" s="73">
        <v>1</v>
      </c>
      <c r="Q438" s="85" t="s">
        <v>2112</v>
      </c>
      <c r="R438" s="79">
        <f t="shared" si="145"/>
        <v>6.25</v>
      </c>
      <c r="S438" s="89">
        <f t="shared" si="146"/>
        <v>3.2410714285714284</v>
      </c>
      <c r="T438" s="89">
        <f t="shared" si="147"/>
        <v>3.2410714285714284</v>
      </c>
      <c r="U438" s="89">
        <f t="shared" si="148"/>
        <v>51.857142857142854</v>
      </c>
      <c r="V438" s="73"/>
      <c r="W438" s="100" t="str">
        <f t="shared" si="151"/>
        <v>VENCIDA</v>
      </c>
      <c r="X438" s="100" t="str">
        <f t="shared" si="149"/>
        <v>VENCIDO</v>
      </c>
      <c r="Y438" s="96" t="s">
        <v>200</v>
      </c>
      <c r="Z438" s="103" t="str">
        <f t="shared" si="152"/>
        <v>H70R15</v>
      </c>
      <c r="AA438" s="103">
        <f t="shared" si="150"/>
        <v>1</v>
      </c>
      <c r="AB438" s="103" t="str">
        <f t="shared" si="153"/>
        <v>H70R15 - 1</v>
      </c>
      <c r="AC438" s="138">
        <f t="shared" si="164"/>
        <v>1</v>
      </c>
      <c r="AD438" s="138">
        <f t="shared" si="165"/>
        <v>1</v>
      </c>
      <c r="AE438" s="138" t="str">
        <f t="shared" si="166"/>
        <v>H70R15.</v>
      </c>
      <c r="AF438" s="138" t="str">
        <f t="shared" si="167"/>
        <v>H70R15</v>
      </c>
      <c r="AG438" s="65"/>
      <c r="AH438" s="65"/>
      <c r="AI438" s="65"/>
      <c r="AJ438" s="14"/>
      <c r="AK438" s="14"/>
      <c r="AL438" s="14"/>
      <c r="AM438" s="14"/>
      <c r="AN438" s="14"/>
      <c r="AO438" s="14"/>
      <c r="AP438" s="14"/>
    </row>
    <row r="439" spans="1:42" s="2" customFormat="1" ht="350.1" customHeight="1" x14ac:dyDescent="0.2">
      <c r="A439" s="73">
        <v>332</v>
      </c>
      <c r="B439" s="151">
        <v>438</v>
      </c>
      <c r="C439" s="73"/>
      <c r="D439" s="88" t="s">
        <v>1046</v>
      </c>
      <c r="E439" s="88" t="s">
        <v>26</v>
      </c>
      <c r="F439" s="85" t="s">
        <v>1818</v>
      </c>
      <c r="G439" s="86" t="s">
        <v>169</v>
      </c>
      <c r="H439" s="85" t="s">
        <v>1817</v>
      </c>
      <c r="I439" s="73" t="s">
        <v>1815</v>
      </c>
      <c r="J439" s="88" t="s">
        <v>1816</v>
      </c>
      <c r="K439" s="73">
        <v>1</v>
      </c>
      <c r="L439" s="77">
        <v>43859</v>
      </c>
      <c r="M439" s="77">
        <v>43921</v>
      </c>
      <c r="N439" s="78">
        <f t="shared" si="163"/>
        <v>8.8571428571428577</v>
      </c>
      <c r="O439" s="73" t="s">
        <v>464</v>
      </c>
      <c r="P439" s="76">
        <v>1</v>
      </c>
      <c r="Q439" s="73" t="s">
        <v>1910</v>
      </c>
      <c r="R439" s="79">
        <f t="shared" si="145"/>
        <v>100</v>
      </c>
      <c r="S439" s="89">
        <f t="shared" si="146"/>
        <v>8.8571428571428577</v>
      </c>
      <c r="T439" s="89">
        <f t="shared" si="147"/>
        <v>8.8571428571428577</v>
      </c>
      <c r="U439" s="89">
        <f t="shared" si="148"/>
        <v>8.8571428571428577</v>
      </c>
      <c r="V439" s="73"/>
      <c r="W439" s="100" t="str">
        <f t="shared" si="151"/>
        <v>CUMPLIDA</v>
      </c>
      <c r="X439" s="100" t="str">
        <f t="shared" si="149"/>
        <v>PRÓXIMO A VENCER</v>
      </c>
      <c r="Y439" s="96" t="s">
        <v>200</v>
      </c>
      <c r="Z439" s="103" t="str">
        <f t="shared" si="152"/>
        <v>H71R15</v>
      </c>
      <c r="AA439" s="103">
        <f t="shared" si="150"/>
        <v>1</v>
      </c>
      <c r="AB439" s="103" t="str">
        <f t="shared" si="153"/>
        <v>H71R15 - 1</v>
      </c>
      <c r="AC439" s="138">
        <f t="shared" si="164"/>
        <v>5</v>
      </c>
      <c r="AD439" s="138">
        <f t="shared" si="165"/>
        <v>2</v>
      </c>
      <c r="AE439" s="138" t="str">
        <f t="shared" si="166"/>
        <v>H71R15.</v>
      </c>
      <c r="AF439" s="138" t="str">
        <f t="shared" si="167"/>
        <v>H71R15</v>
      </c>
      <c r="AG439" s="65"/>
      <c r="AH439" s="65"/>
      <c r="AI439" s="65"/>
      <c r="AJ439" s="14"/>
      <c r="AK439" s="14"/>
      <c r="AL439" s="14"/>
      <c r="AM439" s="14"/>
      <c r="AN439" s="14"/>
      <c r="AO439" s="14"/>
      <c r="AP439" s="14"/>
    </row>
    <row r="440" spans="1:42" s="2" customFormat="1" ht="350.1" customHeight="1" x14ac:dyDescent="0.2">
      <c r="A440" s="73"/>
      <c r="B440" s="151">
        <v>439</v>
      </c>
      <c r="C440" s="73"/>
      <c r="D440" s="88" t="s">
        <v>1046</v>
      </c>
      <c r="E440" s="88" t="s">
        <v>26</v>
      </c>
      <c r="F440" s="85" t="s">
        <v>1819</v>
      </c>
      <c r="G440" s="86" t="s">
        <v>169</v>
      </c>
      <c r="H440" s="85" t="s">
        <v>1823</v>
      </c>
      <c r="I440" s="85" t="s">
        <v>1821</v>
      </c>
      <c r="J440" s="88" t="s">
        <v>1822</v>
      </c>
      <c r="K440" s="73">
        <v>1</v>
      </c>
      <c r="L440" s="77">
        <v>43859</v>
      </c>
      <c r="M440" s="77">
        <v>44224</v>
      </c>
      <c r="N440" s="78">
        <f t="shared" ref="N440" si="168">(+M440-L440)/7</f>
        <v>52.142857142857146</v>
      </c>
      <c r="O440" s="73" t="s">
        <v>464</v>
      </c>
      <c r="P440" s="76">
        <v>0</v>
      </c>
      <c r="Q440" s="73" t="s">
        <v>1910</v>
      </c>
      <c r="R440" s="79">
        <f t="shared" si="145"/>
        <v>0</v>
      </c>
      <c r="S440" s="89">
        <f t="shared" si="146"/>
        <v>0</v>
      </c>
      <c r="T440" s="89">
        <f t="shared" si="147"/>
        <v>0</v>
      </c>
      <c r="U440" s="89">
        <f t="shared" si="148"/>
        <v>0</v>
      </c>
      <c r="V440" s="73"/>
      <c r="W440" s="100" t="str">
        <f t="shared" si="151"/>
        <v>PRÓXIMA A VENCER</v>
      </c>
      <c r="X440" s="100" t="str">
        <f t="shared" si="149"/>
        <v/>
      </c>
      <c r="Y440" s="96" t="s">
        <v>200</v>
      </c>
      <c r="Z440" s="103" t="str">
        <f t="shared" si="152"/>
        <v>H71R15</v>
      </c>
      <c r="AA440" s="103">
        <f t="shared" si="150"/>
        <v>2</v>
      </c>
      <c r="AB440" s="103" t="str">
        <f t="shared" si="153"/>
        <v>H71R15 - 2</v>
      </c>
      <c r="AC440" s="138">
        <f t="shared" si="164"/>
        <v>2</v>
      </c>
      <c r="AD440" s="138">
        <f t="shared" si="165"/>
        <v>2</v>
      </c>
      <c r="AE440" s="138" t="str">
        <f t="shared" si="166"/>
        <v>H71R15.</v>
      </c>
      <c r="AF440" s="138" t="str">
        <f t="shared" si="167"/>
        <v>H71R15</v>
      </c>
      <c r="AG440" s="65"/>
      <c r="AH440" s="65"/>
      <c r="AI440" s="65"/>
      <c r="AJ440" s="14"/>
      <c r="AK440" s="14"/>
      <c r="AL440" s="14"/>
      <c r="AM440" s="14"/>
      <c r="AN440" s="14"/>
      <c r="AO440" s="14"/>
      <c r="AP440" s="14"/>
    </row>
    <row r="441" spans="1:42" s="2" customFormat="1" ht="350.1" customHeight="1" x14ac:dyDescent="0.2">
      <c r="A441" s="73"/>
      <c r="B441" s="151">
        <v>440</v>
      </c>
      <c r="C441" s="73"/>
      <c r="D441" s="88" t="s">
        <v>1046</v>
      </c>
      <c r="E441" s="88" t="s">
        <v>26</v>
      </c>
      <c r="F441" s="85" t="s">
        <v>1820</v>
      </c>
      <c r="G441" s="86" t="s">
        <v>169</v>
      </c>
      <c r="H441" s="85" t="s">
        <v>1826</v>
      </c>
      <c r="I441" s="85" t="s">
        <v>1824</v>
      </c>
      <c r="J441" s="88" t="s">
        <v>1825</v>
      </c>
      <c r="K441" s="73">
        <v>1</v>
      </c>
      <c r="L441" s="77">
        <v>43859</v>
      </c>
      <c r="M441" s="77">
        <v>44224</v>
      </c>
      <c r="N441" s="78">
        <f t="shared" ref="N441" si="169">(+M441-L441)/7</f>
        <v>52.142857142857146</v>
      </c>
      <c r="O441" s="73" t="s">
        <v>1051</v>
      </c>
      <c r="P441" s="76">
        <v>0</v>
      </c>
      <c r="Q441" s="73" t="s">
        <v>1910</v>
      </c>
      <c r="R441" s="79">
        <f t="shared" si="145"/>
        <v>0</v>
      </c>
      <c r="S441" s="89">
        <f t="shared" si="146"/>
        <v>0</v>
      </c>
      <c r="T441" s="89">
        <f t="shared" si="147"/>
        <v>0</v>
      </c>
      <c r="U441" s="89">
        <f t="shared" si="148"/>
        <v>0</v>
      </c>
      <c r="V441" s="73"/>
      <c r="W441" s="100" t="str">
        <f t="shared" si="151"/>
        <v>PRÓXIMA A VENCER</v>
      </c>
      <c r="X441" s="100" t="str">
        <f t="shared" si="149"/>
        <v/>
      </c>
      <c r="Y441" s="96" t="s">
        <v>200</v>
      </c>
      <c r="Z441" s="103" t="str">
        <f t="shared" si="152"/>
        <v>H71R15</v>
      </c>
      <c r="AA441" s="103">
        <f t="shared" si="150"/>
        <v>3</v>
      </c>
      <c r="AB441" s="103" t="str">
        <f t="shared" si="153"/>
        <v>H71R15 - 3</v>
      </c>
      <c r="AC441" s="138">
        <f t="shared" si="164"/>
        <v>2</v>
      </c>
      <c r="AD441" s="138">
        <f t="shared" si="165"/>
        <v>2</v>
      </c>
      <c r="AE441" s="138" t="str">
        <f t="shared" si="166"/>
        <v>H71R15.</v>
      </c>
      <c r="AF441" s="138" t="str">
        <f t="shared" si="167"/>
        <v>H71R15</v>
      </c>
      <c r="AG441" s="65"/>
      <c r="AH441" s="65"/>
      <c r="AI441" s="65"/>
      <c r="AJ441" s="14"/>
      <c r="AK441" s="14"/>
      <c r="AL441" s="14"/>
      <c r="AM441" s="14"/>
      <c r="AN441" s="14"/>
      <c r="AO441" s="14"/>
      <c r="AP441" s="14"/>
    </row>
    <row r="442" spans="1:42" s="2" customFormat="1" ht="350.1" customHeight="1" x14ac:dyDescent="0.2">
      <c r="A442" s="73">
        <v>333</v>
      </c>
      <c r="B442" s="151">
        <v>441</v>
      </c>
      <c r="C442" s="73"/>
      <c r="D442" s="88" t="s">
        <v>1047</v>
      </c>
      <c r="E442" s="88" t="s">
        <v>26</v>
      </c>
      <c r="F442" s="85" t="s">
        <v>425</v>
      </c>
      <c r="G442" s="86" t="s">
        <v>170</v>
      </c>
      <c r="H442" s="162" t="s">
        <v>516</v>
      </c>
      <c r="I442" s="86" t="s">
        <v>517</v>
      </c>
      <c r="J442" s="88" t="s">
        <v>53</v>
      </c>
      <c r="K442" s="73">
        <v>3</v>
      </c>
      <c r="L442" s="77">
        <v>43040</v>
      </c>
      <c r="M442" s="77">
        <v>43311</v>
      </c>
      <c r="N442" s="78">
        <f t="shared" si="163"/>
        <v>38.714285714285715</v>
      </c>
      <c r="O442" s="73" t="s">
        <v>464</v>
      </c>
      <c r="P442" s="76">
        <v>2.9994999999999998</v>
      </c>
      <c r="Q442" s="73" t="s">
        <v>1910</v>
      </c>
      <c r="R442" s="99">
        <f t="shared" si="145"/>
        <v>99.98333333333332</v>
      </c>
      <c r="S442" s="89">
        <f t="shared" si="146"/>
        <v>38.707833333333326</v>
      </c>
      <c r="T442" s="89">
        <f t="shared" si="147"/>
        <v>38.707833333333326</v>
      </c>
      <c r="U442" s="89">
        <f t="shared" si="148"/>
        <v>38.714285714285715</v>
      </c>
      <c r="V442" s="73"/>
      <c r="W442" s="100" t="str">
        <f t="shared" si="151"/>
        <v>VENCIDA</v>
      </c>
      <c r="X442" s="100" t="str">
        <f t="shared" si="149"/>
        <v>VENCIDO</v>
      </c>
      <c r="Y442" s="96" t="s">
        <v>200</v>
      </c>
      <c r="Z442" s="103" t="str">
        <f t="shared" si="152"/>
        <v>H72R15</v>
      </c>
      <c r="AA442" s="103">
        <f t="shared" si="150"/>
        <v>1</v>
      </c>
      <c r="AB442" s="103" t="str">
        <f t="shared" si="153"/>
        <v>H72R15 - 1</v>
      </c>
      <c r="AC442" s="138">
        <f t="shared" si="164"/>
        <v>1</v>
      </c>
      <c r="AD442" s="138">
        <f t="shared" si="165"/>
        <v>1</v>
      </c>
      <c r="AE442" s="138" t="str">
        <f t="shared" si="166"/>
        <v>H72R15.</v>
      </c>
      <c r="AF442" s="138" t="str">
        <f t="shared" si="167"/>
        <v>H72R15</v>
      </c>
      <c r="AG442" s="65"/>
      <c r="AH442" s="65"/>
      <c r="AI442" s="65"/>
      <c r="AJ442" s="14"/>
      <c r="AK442" s="14"/>
      <c r="AL442" s="14"/>
      <c r="AM442" s="14"/>
      <c r="AN442" s="14"/>
      <c r="AO442" s="14"/>
      <c r="AP442" s="14"/>
    </row>
    <row r="443" spans="1:42" s="2" customFormat="1" ht="350.1" customHeight="1" x14ac:dyDescent="0.2">
      <c r="A443" s="73">
        <v>334</v>
      </c>
      <c r="B443" s="151">
        <v>442</v>
      </c>
      <c r="C443" s="73"/>
      <c r="D443" s="88" t="s">
        <v>1047</v>
      </c>
      <c r="E443" s="88" t="s">
        <v>25</v>
      </c>
      <c r="F443" s="85" t="s">
        <v>455</v>
      </c>
      <c r="G443" s="86" t="s">
        <v>171</v>
      </c>
      <c r="H443" s="86" t="s">
        <v>1270</v>
      </c>
      <c r="I443" s="163" t="s">
        <v>453</v>
      </c>
      <c r="J443" s="88" t="s">
        <v>454</v>
      </c>
      <c r="K443" s="73">
        <v>1</v>
      </c>
      <c r="L443" s="77">
        <v>43049</v>
      </c>
      <c r="M443" s="77">
        <v>43099</v>
      </c>
      <c r="N443" s="78">
        <f t="shared" ref="N443:N482" si="170">(+M443-L443)/7</f>
        <v>7.1428571428571432</v>
      </c>
      <c r="O443" s="73" t="s">
        <v>426</v>
      </c>
      <c r="P443" s="73">
        <v>1</v>
      </c>
      <c r="Q443" s="73" t="s">
        <v>1910</v>
      </c>
      <c r="R443" s="79">
        <f t="shared" si="145"/>
        <v>100</v>
      </c>
      <c r="S443" s="89">
        <f t="shared" si="146"/>
        <v>7.1428571428571432</v>
      </c>
      <c r="T443" s="89">
        <f t="shared" si="147"/>
        <v>7.1428571428571432</v>
      </c>
      <c r="U443" s="89">
        <f t="shared" si="148"/>
        <v>7.1428571428571432</v>
      </c>
      <c r="V443" s="73"/>
      <c r="W443" s="100" t="str">
        <f t="shared" si="151"/>
        <v>CUMPLIDA</v>
      </c>
      <c r="X443" s="100" t="str">
        <f t="shared" si="149"/>
        <v>CUMPLIDO</v>
      </c>
      <c r="Y443" s="96" t="s">
        <v>200</v>
      </c>
      <c r="Z443" s="103" t="str">
        <f t="shared" si="152"/>
        <v>H74R15</v>
      </c>
      <c r="AA443" s="103">
        <f t="shared" si="150"/>
        <v>1</v>
      </c>
      <c r="AB443" s="103" t="str">
        <f t="shared" si="153"/>
        <v>H74R15 - 1</v>
      </c>
      <c r="AC443" s="138">
        <f t="shared" si="164"/>
        <v>5</v>
      </c>
      <c r="AD443" s="138">
        <f t="shared" si="165"/>
        <v>5</v>
      </c>
      <c r="AE443" s="138" t="str">
        <f t="shared" si="166"/>
        <v>H74R15.</v>
      </c>
      <c r="AF443" s="138" t="str">
        <f t="shared" si="167"/>
        <v>H74R15</v>
      </c>
      <c r="AG443" s="65"/>
      <c r="AH443" s="65"/>
      <c r="AI443" s="65"/>
      <c r="AJ443" s="14"/>
      <c r="AK443" s="14"/>
      <c r="AL443" s="14"/>
      <c r="AM443" s="14"/>
      <c r="AN443" s="14"/>
      <c r="AO443" s="14"/>
      <c r="AP443" s="14"/>
    </row>
    <row r="444" spans="1:42" s="2" customFormat="1" ht="350.1" customHeight="1" x14ac:dyDescent="0.2">
      <c r="A444" s="73">
        <v>335</v>
      </c>
      <c r="B444" s="151">
        <v>443</v>
      </c>
      <c r="C444" s="73"/>
      <c r="D444" s="73" t="s">
        <v>1046</v>
      </c>
      <c r="E444" s="73" t="s">
        <v>25</v>
      </c>
      <c r="F444" s="85" t="s">
        <v>1040</v>
      </c>
      <c r="G444" s="85" t="s">
        <v>172</v>
      </c>
      <c r="H444" s="85" t="s">
        <v>518</v>
      </c>
      <c r="I444" s="163" t="s">
        <v>519</v>
      </c>
      <c r="J444" s="73" t="s">
        <v>520</v>
      </c>
      <c r="K444" s="73">
        <v>1</v>
      </c>
      <c r="L444" s="77">
        <v>43040</v>
      </c>
      <c r="M444" s="77">
        <v>43069</v>
      </c>
      <c r="N444" s="78">
        <f t="shared" si="170"/>
        <v>4.1428571428571432</v>
      </c>
      <c r="O444" s="73" t="s">
        <v>464</v>
      </c>
      <c r="P444" s="73">
        <v>1</v>
      </c>
      <c r="Q444" s="85" t="s">
        <v>2116</v>
      </c>
      <c r="R444" s="79">
        <f t="shared" si="145"/>
        <v>100</v>
      </c>
      <c r="S444" s="89">
        <f t="shared" si="146"/>
        <v>4.1428571428571432</v>
      </c>
      <c r="T444" s="89">
        <f t="shared" si="147"/>
        <v>4.1428571428571432</v>
      </c>
      <c r="U444" s="89">
        <f t="shared" si="148"/>
        <v>4.1428571428571432</v>
      </c>
      <c r="V444" s="73"/>
      <c r="W444" s="100" t="str">
        <f t="shared" si="151"/>
        <v>CUMPLIDA</v>
      </c>
      <c r="X444" s="100" t="str">
        <f t="shared" si="149"/>
        <v>CUMPLIDO</v>
      </c>
      <c r="Y444" s="96" t="s">
        <v>200</v>
      </c>
      <c r="Z444" s="103" t="str">
        <f t="shared" si="152"/>
        <v>H75R15</v>
      </c>
      <c r="AA444" s="103">
        <f t="shared" si="150"/>
        <v>1</v>
      </c>
      <c r="AB444" s="103" t="str">
        <f t="shared" si="153"/>
        <v>H75R15 - 1</v>
      </c>
      <c r="AC444" s="138">
        <f t="shared" si="164"/>
        <v>5</v>
      </c>
      <c r="AD444" s="138">
        <f t="shared" si="165"/>
        <v>5</v>
      </c>
      <c r="AE444" s="138" t="str">
        <f t="shared" si="166"/>
        <v>H75R15.</v>
      </c>
      <c r="AF444" s="138" t="str">
        <f t="shared" si="167"/>
        <v>H75R15</v>
      </c>
      <c r="AG444" s="65"/>
      <c r="AH444" s="65"/>
      <c r="AI444" s="65"/>
      <c r="AJ444" s="14"/>
      <c r="AK444" s="14"/>
      <c r="AL444" s="14"/>
      <c r="AM444" s="14"/>
      <c r="AN444" s="14"/>
      <c r="AO444" s="14"/>
      <c r="AP444" s="14"/>
    </row>
    <row r="445" spans="1:42" s="2" customFormat="1" ht="350.1" customHeight="1" x14ac:dyDescent="0.2">
      <c r="A445" s="73">
        <v>336</v>
      </c>
      <c r="B445" s="151">
        <v>444</v>
      </c>
      <c r="C445" s="73"/>
      <c r="D445" s="88" t="s">
        <v>1046</v>
      </c>
      <c r="E445" s="88" t="s">
        <v>42</v>
      </c>
      <c r="F445" s="85" t="s">
        <v>457</v>
      </c>
      <c r="G445" s="86" t="s">
        <v>456</v>
      </c>
      <c r="H445" s="86" t="s">
        <v>1843</v>
      </c>
      <c r="I445" s="86" t="s">
        <v>1925</v>
      </c>
      <c r="J445" s="88" t="s">
        <v>438</v>
      </c>
      <c r="K445" s="73">
        <v>3</v>
      </c>
      <c r="L445" s="77">
        <v>43709</v>
      </c>
      <c r="M445" s="77">
        <v>44073</v>
      </c>
      <c r="N445" s="78">
        <f t="shared" si="170"/>
        <v>52</v>
      </c>
      <c r="O445" s="73" t="s">
        <v>426</v>
      </c>
      <c r="P445" s="76">
        <v>2</v>
      </c>
      <c r="Q445" s="73" t="s">
        <v>1910</v>
      </c>
      <c r="R445" s="79">
        <f t="shared" si="145"/>
        <v>66.666666666666657</v>
      </c>
      <c r="S445" s="89">
        <f t="shared" si="146"/>
        <v>34.666666666666657</v>
      </c>
      <c r="T445" s="89">
        <f t="shared" si="147"/>
        <v>34.666666666666657</v>
      </c>
      <c r="U445" s="89">
        <f t="shared" si="148"/>
        <v>52</v>
      </c>
      <c r="V445" s="73"/>
      <c r="W445" s="100" t="str">
        <f t="shared" si="151"/>
        <v>VENCIDA</v>
      </c>
      <c r="X445" s="100" t="str">
        <f t="shared" si="149"/>
        <v>VENCIDO</v>
      </c>
      <c r="Y445" s="96" t="s">
        <v>200</v>
      </c>
      <c r="Z445" s="103" t="str">
        <f t="shared" si="152"/>
        <v>H76R15</v>
      </c>
      <c r="AA445" s="103">
        <f t="shared" si="150"/>
        <v>1</v>
      </c>
      <c r="AB445" s="103" t="str">
        <f t="shared" si="153"/>
        <v>H76R15 - 1</v>
      </c>
      <c r="AC445" s="138">
        <f t="shared" si="164"/>
        <v>1</v>
      </c>
      <c r="AD445" s="138">
        <f t="shared" si="165"/>
        <v>1</v>
      </c>
      <c r="AE445" s="138" t="str">
        <f t="shared" si="166"/>
        <v>H76R15.</v>
      </c>
      <c r="AF445" s="138" t="str">
        <f t="shared" si="167"/>
        <v>H76R15</v>
      </c>
      <c r="AG445" s="65"/>
      <c r="AH445" s="65"/>
      <c r="AI445" s="65"/>
      <c r="AJ445" s="14"/>
      <c r="AK445" s="14"/>
      <c r="AL445" s="14"/>
      <c r="AM445" s="14"/>
      <c r="AN445" s="14"/>
      <c r="AO445" s="14"/>
      <c r="AP445" s="14"/>
    </row>
    <row r="446" spans="1:42" s="2" customFormat="1" ht="350.1" customHeight="1" x14ac:dyDescent="0.2">
      <c r="A446" s="73">
        <v>337</v>
      </c>
      <c r="B446" s="151">
        <v>445</v>
      </c>
      <c r="C446" s="73"/>
      <c r="D446" s="88" t="s">
        <v>1047</v>
      </c>
      <c r="E446" s="88" t="s">
        <v>42</v>
      </c>
      <c r="F446" s="85" t="s">
        <v>521</v>
      </c>
      <c r="G446" s="86" t="s">
        <v>173</v>
      </c>
      <c r="H446" s="86" t="s">
        <v>1827</v>
      </c>
      <c r="I446" s="86" t="s">
        <v>1828</v>
      </c>
      <c r="J446" s="73" t="s">
        <v>1829</v>
      </c>
      <c r="K446" s="101">
        <v>1</v>
      </c>
      <c r="L446" s="77">
        <v>43859</v>
      </c>
      <c r="M446" s="77">
        <v>43921</v>
      </c>
      <c r="N446" s="78">
        <f t="shared" si="170"/>
        <v>8.8571428571428577</v>
      </c>
      <c r="O446" s="73" t="s">
        <v>464</v>
      </c>
      <c r="P446" s="76">
        <v>1</v>
      </c>
      <c r="Q446" s="73" t="s">
        <v>1910</v>
      </c>
      <c r="R446" s="79">
        <f t="shared" ref="R446:R508" si="171">IF(P446/K446&gt;1,100,+P446/K446*100)</f>
        <v>100</v>
      </c>
      <c r="S446" s="89">
        <f t="shared" ref="S446:S508" si="172">+N446*R446/100</f>
        <v>8.8571428571428577</v>
      </c>
      <c r="T446" s="89">
        <f t="shared" ref="T446:T508" si="173">IF(M446&lt;=$AH$1,S446,0)</f>
        <v>8.8571428571428577</v>
      </c>
      <c r="U446" s="89">
        <f t="shared" ref="U446:U508" si="174">IF($AH$1&gt;=M446,N446,0)</f>
        <v>8.8571428571428577</v>
      </c>
      <c r="V446" s="73"/>
      <c r="W446" s="100" t="str">
        <f t="shared" si="151"/>
        <v>CUMPLIDA</v>
      </c>
      <c r="X446" s="100" t="str">
        <f t="shared" ref="X446:X508" si="175">IF(A446&lt;&gt;"",IF(AD446=1,"VENCIDO",IF(AD446=2,"PRÓXIMO A VENCER",IF(AD446=3,"EN TERMINO",IF(AD446=4,"CON AVANCE",IF(AD446=5,"CUMPLIDO",))))),"")</f>
        <v>CUMPLIDO</v>
      </c>
      <c r="Y446" s="96" t="s">
        <v>200</v>
      </c>
      <c r="Z446" s="103" t="str">
        <f t="shared" si="152"/>
        <v>H77R15</v>
      </c>
      <c r="AA446" s="103">
        <f t="shared" ref="AA446:AA508" si="176">IF(A446&lt;&gt;"",1,AA445+1)</f>
        <v>1</v>
      </c>
      <c r="AB446" s="103" t="str">
        <f t="shared" si="153"/>
        <v>H77R15 - 1</v>
      </c>
      <c r="AC446" s="138">
        <f t="shared" si="164"/>
        <v>5</v>
      </c>
      <c r="AD446" s="138">
        <f t="shared" si="165"/>
        <v>5</v>
      </c>
      <c r="AE446" s="138" t="str">
        <f t="shared" si="166"/>
        <v>H77R15.</v>
      </c>
      <c r="AF446" s="138" t="str">
        <f t="shared" si="167"/>
        <v>H77R15</v>
      </c>
      <c r="AG446" s="65"/>
      <c r="AH446" s="65"/>
      <c r="AI446" s="65"/>
      <c r="AJ446" s="14"/>
      <c r="AK446" s="14"/>
      <c r="AL446" s="14"/>
      <c r="AM446" s="14"/>
      <c r="AN446" s="14"/>
      <c r="AO446" s="14"/>
      <c r="AP446" s="14"/>
    </row>
    <row r="447" spans="1:42" s="2" customFormat="1" ht="350.1" customHeight="1" x14ac:dyDescent="0.2">
      <c r="A447" s="73">
        <v>338</v>
      </c>
      <c r="B447" s="151">
        <v>446</v>
      </c>
      <c r="C447" s="73"/>
      <c r="D447" s="88" t="s">
        <v>1047</v>
      </c>
      <c r="E447" s="88" t="s">
        <v>26</v>
      </c>
      <c r="F447" s="85" t="s">
        <v>1244</v>
      </c>
      <c r="G447" s="86" t="s">
        <v>174</v>
      </c>
      <c r="H447" s="86" t="s">
        <v>1830</v>
      </c>
      <c r="I447" s="86" t="s">
        <v>1831</v>
      </c>
      <c r="J447" s="88" t="s">
        <v>1832</v>
      </c>
      <c r="K447" s="73">
        <v>1</v>
      </c>
      <c r="L447" s="77">
        <v>43859</v>
      </c>
      <c r="M447" s="77">
        <v>44196</v>
      </c>
      <c r="N447" s="78">
        <f t="shared" si="170"/>
        <v>48.142857142857146</v>
      </c>
      <c r="O447" s="73" t="s">
        <v>464</v>
      </c>
      <c r="P447" s="76">
        <v>0</v>
      </c>
      <c r="Q447" s="73" t="s">
        <v>1910</v>
      </c>
      <c r="R447" s="79">
        <f t="shared" si="171"/>
        <v>0</v>
      </c>
      <c r="S447" s="89">
        <f t="shared" si="172"/>
        <v>0</v>
      </c>
      <c r="T447" s="89">
        <f t="shared" si="173"/>
        <v>0</v>
      </c>
      <c r="U447" s="89">
        <f t="shared" si="174"/>
        <v>48.142857142857146</v>
      </c>
      <c r="V447" s="73"/>
      <c r="W447" s="100" t="str">
        <f t="shared" ref="W447:W509" si="177">IF(R447=100,"CUMPLIDA",IF(M447-$AH$1&lt;0,"VENCIDA",IF(M447-$AH$1&lt;=30,"PRÓXIMA A VENCER",IF(R447&gt;0,"CON AVANCE","EN TERMINO"))))</f>
        <v>VENCIDA</v>
      </c>
      <c r="X447" s="100" t="str">
        <f t="shared" si="175"/>
        <v>VENCIDO</v>
      </c>
      <c r="Y447" s="96" t="s">
        <v>200</v>
      </c>
      <c r="Z447" s="103" t="str">
        <f t="shared" ref="Z447:Z509" si="178">AF447</f>
        <v>H78R15</v>
      </c>
      <c r="AA447" s="103">
        <f t="shared" si="176"/>
        <v>1</v>
      </c>
      <c r="AB447" s="103" t="str">
        <f t="shared" ref="AB447:AB509" si="179">CONCATENATE(Z447," - ",AA447)</f>
        <v>H78R15 - 1</v>
      </c>
      <c r="AC447" s="138">
        <f t="shared" si="164"/>
        <v>1</v>
      </c>
      <c r="AD447" s="138">
        <f t="shared" si="165"/>
        <v>1</v>
      </c>
      <c r="AE447" s="138" t="str">
        <f t="shared" si="166"/>
        <v>H78R15.</v>
      </c>
      <c r="AF447" s="138" t="str">
        <f t="shared" si="167"/>
        <v>H78R15</v>
      </c>
      <c r="AG447" s="65"/>
      <c r="AH447" s="65"/>
      <c r="AI447" s="65"/>
      <c r="AJ447" s="14"/>
      <c r="AK447" s="14"/>
      <c r="AL447" s="14"/>
      <c r="AM447" s="14"/>
      <c r="AN447" s="14"/>
      <c r="AO447" s="14"/>
      <c r="AP447" s="14"/>
    </row>
    <row r="448" spans="1:42" s="2" customFormat="1" ht="350.1" customHeight="1" x14ac:dyDescent="0.2">
      <c r="A448" s="73">
        <v>339</v>
      </c>
      <c r="B448" s="151">
        <v>447</v>
      </c>
      <c r="C448" s="73"/>
      <c r="D448" s="88" t="s">
        <v>1047</v>
      </c>
      <c r="E448" s="88" t="s">
        <v>42</v>
      </c>
      <c r="F448" s="85" t="s">
        <v>1245</v>
      </c>
      <c r="G448" s="86" t="s">
        <v>175</v>
      </c>
      <c r="H448" s="86" t="s">
        <v>1833</v>
      </c>
      <c r="I448" s="86" t="s">
        <v>1834</v>
      </c>
      <c r="J448" s="88" t="s">
        <v>1064</v>
      </c>
      <c r="K448" s="73">
        <v>1</v>
      </c>
      <c r="L448" s="77">
        <v>43859</v>
      </c>
      <c r="M448" s="77">
        <v>43921</v>
      </c>
      <c r="N448" s="78">
        <f t="shared" si="170"/>
        <v>8.8571428571428577</v>
      </c>
      <c r="O448" s="73" t="s">
        <v>1303</v>
      </c>
      <c r="P448" s="76">
        <v>1</v>
      </c>
      <c r="Q448" s="73" t="s">
        <v>1910</v>
      </c>
      <c r="R448" s="79">
        <f t="shared" si="171"/>
        <v>100</v>
      </c>
      <c r="S448" s="89">
        <f t="shared" si="172"/>
        <v>8.8571428571428577</v>
      </c>
      <c r="T448" s="89">
        <f t="shared" si="173"/>
        <v>8.8571428571428577</v>
      </c>
      <c r="U448" s="89">
        <f t="shared" si="174"/>
        <v>8.8571428571428577</v>
      </c>
      <c r="V448" s="73"/>
      <c r="W448" s="100" t="str">
        <f t="shared" si="177"/>
        <v>CUMPLIDA</v>
      </c>
      <c r="X448" s="100" t="str">
        <f t="shared" si="175"/>
        <v>CUMPLIDO</v>
      </c>
      <c r="Y448" s="96" t="s">
        <v>200</v>
      </c>
      <c r="Z448" s="103" t="str">
        <f t="shared" si="178"/>
        <v>H79R15</v>
      </c>
      <c r="AA448" s="103">
        <f t="shared" si="176"/>
        <v>1</v>
      </c>
      <c r="AB448" s="103" t="str">
        <f t="shared" si="179"/>
        <v>H79R15 - 1</v>
      </c>
      <c r="AC448" s="138">
        <f t="shared" si="164"/>
        <v>5</v>
      </c>
      <c r="AD448" s="138">
        <f t="shared" si="165"/>
        <v>5</v>
      </c>
      <c r="AE448" s="138" t="str">
        <f t="shared" si="166"/>
        <v>H79R15.</v>
      </c>
      <c r="AF448" s="138" t="str">
        <f t="shared" si="167"/>
        <v>H79R15</v>
      </c>
      <c r="AG448" s="65"/>
      <c r="AH448" s="65"/>
      <c r="AI448" s="65"/>
      <c r="AJ448" s="14"/>
      <c r="AK448" s="14"/>
      <c r="AL448" s="14"/>
      <c r="AM448" s="14"/>
      <c r="AN448" s="14"/>
      <c r="AO448" s="14"/>
      <c r="AP448" s="14"/>
    </row>
    <row r="449" spans="1:42" s="2" customFormat="1" ht="350.1" customHeight="1" x14ac:dyDescent="0.2">
      <c r="A449" s="73">
        <v>340</v>
      </c>
      <c r="B449" s="151">
        <v>448</v>
      </c>
      <c r="C449" s="73"/>
      <c r="D449" s="88" t="s">
        <v>1047</v>
      </c>
      <c r="E449" s="88" t="s">
        <v>108</v>
      </c>
      <c r="F449" s="85" t="s">
        <v>1246</v>
      </c>
      <c r="G449" s="86" t="s">
        <v>954</v>
      </c>
      <c r="H449" s="86" t="s">
        <v>937</v>
      </c>
      <c r="I449" s="86" t="s">
        <v>961</v>
      </c>
      <c r="J449" s="88" t="s">
        <v>962</v>
      </c>
      <c r="K449" s="73">
        <v>1</v>
      </c>
      <c r="L449" s="77">
        <v>43132</v>
      </c>
      <c r="M449" s="77">
        <v>43159</v>
      </c>
      <c r="N449" s="78">
        <f t="shared" si="170"/>
        <v>3.8571428571428572</v>
      </c>
      <c r="O449" s="73" t="s">
        <v>805</v>
      </c>
      <c r="P449" s="76">
        <v>0.61</v>
      </c>
      <c r="Q449" s="73" t="s">
        <v>1910</v>
      </c>
      <c r="R449" s="79">
        <f t="shared" si="171"/>
        <v>61</v>
      </c>
      <c r="S449" s="89">
        <f t="shared" si="172"/>
        <v>2.3528571428571428</v>
      </c>
      <c r="T449" s="89">
        <f t="shared" si="173"/>
        <v>2.3528571428571428</v>
      </c>
      <c r="U449" s="89">
        <f t="shared" si="174"/>
        <v>3.8571428571428572</v>
      </c>
      <c r="V449" s="73"/>
      <c r="W449" s="100" t="str">
        <f t="shared" si="177"/>
        <v>VENCIDA</v>
      </c>
      <c r="X449" s="100" t="str">
        <f t="shared" si="175"/>
        <v>VENCIDO</v>
      </c>
      <c r="Y449" s="96" t="s">
        <v>200</v>
      </c>
      <c r="Z449" s="103" t="str">
        <f t="shared" si="178"/>
        <v>H81R15</v>
      </c>
      <c r="AA449" s="103">
        <f t="shared" si="176"/>
        <v>1</v>
      </c>
      <c r="AB449" s="103" t="str">
        <f t="shared" si="179"/>
        <v>H81R15 - 1</v>
      </c>
      <c r="AC449" s="138">
        <f t="shared" si="164"/>
        <v>1</v>
      </c>
      <c r="AD449" s="138">
        <f t="shared" si="165"/>
        <v>1</v>
      </c>
      <c r="AE449" s="138" t="str">
        <f t="shared" si="166"/>
        <v>H81R15.</v>
      </c>
      <c r="AF449" s="138" t="str">
        <f t="shared" si="167"/>
        <v>H81R15</v>
      </c>
      <c r="AG449" s="66"/>
      <c r="AH449" s="66"/>
      <c r="AI449" s="66" t="s">
        <v>229</v>
      </c>
    </row>
    <row r="450" spans="1:42" s="2" customFormat="1" ht="350.1" customHeight="1" x14ac:dyDescent="0.2">
      <c r="A450" s="73">
        <v>341</v>
      </c>
      <c r="B450" s="151">
        <v>449</v>
      </c>
      <c r="C450" s="73"/>
      <c r="D450" s="88" t="s">
        <v>1046</v>
      </c>
      <c r="E450" s="88" t="s">
        <v>176</v>
      </c>
      <c r="F450" s="85" t="s">
        <v>423</v>
      </c>
      <c r="G450" s="86" t="s">
        <v>234</v>
      </c>
      <c r="H450" s="116" t="s">
        <v>1835</v>
      </c>
      <c r="I450" s="116" t="s">
        <v>1836</v>
      </c>
      <c r="J450" s="164" t="s">
        <v>1837</v>
      </c>
      <c r="K450" s="137">
        <v>1</v>
      </c>
      <c r="L450" s="165">
        <v>43859</v>
      </c>
      <c r="M450" s="165">
        <v>44196</v>
      </c>
      <c r="N450" s="78">
        <f t="shared" si="170"/>
        <v>48.142857142857146</v>
      </c>
      <c r="O450" s="73" t="s">
        <v>464</v>
      </c>
      <c r="P450" s="76">
        <v>0</v>
      </c>
      <c r="Q450" s="73" t="s">
        <v>1910</v>
      </c>
      <c r="R450" s="79">
        <f t="shared" si="171"/>
        <v>0</v>
      </c>
      <c r="S450" s="89">
        <f t="shared" si="172"/>
        <v>0</v>
      </c>
      <c r="T450" s="89">
        <f t="shared" si="173"/>
        <v>0</v>
      </c>
      <c r="U450" s="89">
        <f t="shared" si="174"/>
        <v>48.142857142857146</v>
      </c>
      <c r="V450" s="73"/>
      <c r="W450" s="100" t="str">
        <f t="shared" si="177"/>
        <v>VENCIDA</v>
      </c>
      <c r="X450" s="100" t="str">
        <f t="shared" si="175"/>
        <v>VENCIDO</v>
      </c>
      <c r="Y450" s="96" t="s">
        <v>200</v>
      </c>
      <c r="Z450" s="103" t="str">
        <f t="shared" si="178"/>
        <v>H83R15</v>
      </c>
      <c r="AA450" s="103">
        <f t="shared" si="176"/>
        <v>1</v>
      </c>
      <c r="AB450" s="103" t="str">
        <f t="shared" si="179"/>
        <v>H83R15 - 1</v>
      </c>
      <c r="AC450" s="138">
        <f t="shared" si="164"/>
        <v>1</v>
      </c>
      <c r="AD450" s="138">
        <f t="shared" si="165"/>
        <v>1</v>
      </c>
      <c r="AE450" s="138" t="str">
        <f t="shared" si="166"/>
        <v>H83R15.</v>
      </c>
      <c r="AF450" s="138" t="str">
        <f t="shared" si="167"/>
        <v>H83R15</v>
      </c>
      <c r="AG450" s="65"/>
      <c r="AH450" s="65"/>
      <c r="AI450" s="65"/>
      <c r="AJ450" s="14"/>
      <c r="AK450" s="14"/>
      <c r="AL450" s="14"/>
      <c r="AM450" s="14"/>
      <c r="AN450" s="14"/>
      <c r="AO450" s="14"/>
      <c r="AP450" s="14"/>
    </row>
    <row r="451" spans="1:42" s="2" customFormat="1" ht="350.1" customHeight="1" x14ac:dyDescent="0.2">
      <c r="A451" s="73">
        <v>342</v>
      </c>
      <c r="B451" s="151">
        <v>450</v>
      </c>
      <c r="C451" s="73"/>
      <c r="D451" s="88" t="s">
        <v>1046</v>
      </c>
      <c r="E451" s="88" t="s">
        <v>26</v>
      </c>
      <c r="F451" s="85" t="s">
        <v>1223</v>
      </c>
      <c r="G451" s="86" t="s">
        <v>177</v>
      </c>
      <c r="H451" s="86" t="s">
        <v>1224</v>
      </c>
      <c r="I451" s="86" t="s">
        <v>963</v>
      </c>
      <c r="J451" s="88" t="s">
        <v>492</v>
      </c>
      <c r="K451" s="73">
        <v>1</v>
      </c>
      <c r="L451" s="165">
        <v>43040</v>
      </c>
      <c r="M451" s="165">
        <v>43099</v>
      </c>
      <c r="N451" s="78">
        <f t="shared" si="170"/>
        <v>8.4285714285714288</v>
      </c>
      <c r="O451" s="73" t="s">
        <v>464</v>
      </c>
      <c r="P451" s="73">
        <v>1</v>
      </c>
      <c r="Q451" s="73" t="s">
        <v>1910</v>
      </c>
      <c r="R451" s="79">
        <f t="shared" si="171"/>
        <v>100</v>
      </c>
      <c r="S451" s="89">
        <f t="shared" si="172"/>
        <v>8.4285714285714288</v>
      </c>
      <c r="T451" s="89">
        <f t="shared" si="173"/>
        <v>8.4285714285714288</v>
      </c>
      <c r="U451" s="89">
        <f t="shared" si="174"/>
        <v>8.4285714285714288</v>
      </c>
      <c r="V451" s="73"/>
      <c r="W451" s="100" t="str">
        <f t="shared" si="177"/>
        <v>CUMPLIDA</v>
      </c>
      <c r="X451" s="100" t="str">
        <f t="shared" si="175"/>
        <v>VENCIDO</v>
      </c>
      <c r="Y451" s="96" t="s">
        <v>200</v>
      </c>
      <c r="Z451" s="103" t="str">
        <f t="shared" si="178"/>
        <v>H84R15</v>
      </c>
      <c r="AA451" s="103">
        <f t="shared" si="176"/>
        <v>1</v>
      </c>
      <c r="AB451" s="103" t="str">
        <f t="shared" si="179"/>
        <v>H84R15 - 1</v>
      </c>
      <c r="AC451" s="138">
        <f t="shared" si="164"/>
        <v>5</v>
      </c>
      <c r="AD451" s="138">
        <f t="shared" si="165"/>
        <v>1</v>
      </c>
      <c r="AE451" s="138" t="str">
        <f t="shared" si="166"/>
        <v>H84R15.</v>
      </c>
      <c r="AF451" s="138" t="str">
        <f t="shared" si="167"/>
        <v>H84R15</v>
      </c>
      <c r="AG451" s="66"/>
      <c r="AH451" s="66"/>
      <c r="AI451" s="66"/>
    </row>
    <row r="452" spans="1:42" s="2" customFormat="1" ht="350.1" customHeight="1" x14ac:dyDescent="0.2">
      <c r="A452" s="73"/>
      <c r="B452" s="151">
        <v>451</v>
      </c>
      <c r="C452" s="73"/>
      <c r="D452" s="88"/>
      <c r="E452" s="88" t="s">
        <v>26</v>
      </c>
      <c r="F452" s="85" t="s">
        <v>405</v>
      </c>
      <c r="G452" s="86" t="s">
        <v>177</v>
      </c>
      <c r="H452" s="86" t="s">
        <v>1225</v>
      </c>
      <c r="I452" s="86" t="s">
        <v>992</v>
      </c>
      <c r="J452" s="88" t="s">
        <v>404</v>
      </c>
      <c r="K452" s="73">
        <v>3</v>
      </c>
      <c r="L452" s="77">
        <v>43101</v>
      </c>
      <c r="M452" s="77">
        <v>43403</v>
      </c>
      <c r="N452" s="78">
        <f t="shared" si="170"/>
        <v>43.142857142857146</v>
      </c>
      <c r="O452" s="73" t="s">
        <v>384</v>
      </c>
      <c r="P452" s="76">
        <v>1</v>
      </c>
      <c r="Q452" s="73" t="s">
        <v>1910</v>
      </c>
      <c r="R452" s="79">
        <f t="shared" si="171"/>
        <v>33.333333333333329</v>
      </c>
      <c r="S452" s="89">
        <f t="shared" si="172"/>
        <v>14.380952380952381</v>
      </c>
      <c r="T452" s="89">
        <f t="shared" si="173"/>
        <v>14.380952380952381</v>
      </c>
      <c r="U452" s="89">
        <f t="shared" si="174"/>
        <v>43.142857142857146</v>
      </c>
      <c r="V452" s="73"/>
      <c r="W452" s="100" t="str">
        <f t="shared" si="177"/>
        <v>VENCIDA</v>
      </c>
      <c r="X452" s="100" t="str">
        <f t="shared" si="175"/>
        <v/>
      </c>
      <c r="Y452" s="96" t="s">
        <v>200</v>
      </c>
      <c r="Z452" s="103" t="str">
        <f t="shared" si="178"/>
        <v>H84R15</v>
      </c>
      <c r="AA452" s="103">
        <f t="shared" si="176"/>
        <v>2</v>
      </c>
      <c r="AB452" s="103" t="str">
        <f t="shared" si="179"/>
        <v>H84R15 - 2</v>
      </c>
      <c r="AC452" s="138">
        <f t="shared" si="164"/>
        <v>1</v>
      </c>
      <c r="AD452" s="138">
        <f t="shared" si="165"/>
        <v>1</v>
      </c>
      <c r="AE452" s="138" t="str">
        <f t="shared" si="166"/>
        <v>H84R15.</v>
      </c>
      <c r="AF452" s="138" t="str">
        <f t="shared" si="167"/>
        <v>H84R15</v>
      </c>
      <c r="AG452" s="65"/>
      <c r="AH452" s="65"/>
      <c r="AI452" s="65"/>
      <c r="AJ452" s="14"/>
      <c r="AK452" s="14"/>
      <c r="AL452" s="14"/>
      <c r="AM452" s="14"/>
      <c r="AN452" s="14"/>
      <c r="AO452" s="14"/>
      <c r="AP452" s="14"/>
    </row>
    <row r="453" spans="1:42" s="2" customFormat="1" ht="350.1" customHeight="1" x14ac:dyDescent="0.2">
      <c r="A453" s="73">
        <v>343</v>
      </c>
      <c r="B453" s="151">
        <v>452</v>
      </c>
      <c r="C453" s="73"/>
      <c r="D453" s="88" t="s">
        <v>1046</v>
      </c>
      <c r="E453" s="88" t="s">
        <v>26</v>
      </c>
      <c r="F453" s="85" t="s">
        <v>525</v>
      </c>
      <c r="G453" s="86" t="s">
        <v>178</v>
      </c>
      <c r="H453" s="86" t="s">
        <v>465</v>
      </c>
      <c r="I453" s="86" t="s">
        <v>522</v>
      </c>
      <c r="J453" s="88" t="s">
        <v>53</v>
      </c>
      <c r="K453" s="73">
        <v>4</v>
      </c>
      <c r="L453" s="77">
        <v>43040</v>
      </c>
      <c r="M453" s="77">
        <v>43403</v>
      </c>
      <c r="N453" s="78">
        <f t="shared" si="170"/>
        <v>51.857142857142854</v>
      </c>
      <c r="O453" s="73" t="s">
        <v>464</v>
      </c>
      <c r="P453" s="76">
        <v>3.9849999999999999</v>
      </c>
      <c r="Q453" s="73" t="s">
        <v>1910</v>
      </c>
      <c r="R453" s="99">
        <f t="shared" si="171"/>
        <v>99.625</v>
      </c>
      <c r="S453" s="89">
        <f t="shared" si="172"/>
        <v>51.662678571428572</v>
      </c>
      <c r="T453" s="89">
        <f t="shared" si="173"/>
        <v>51.662678571428572</v>
      </c>
      <c r="U453" s="89">
        <f t="shared" si="174"/>
        <v>51.857142857142854</v>
      </c>
      <c r="V453" s="73"/>
      <c r="W453" s="100" t="str">
        <f t="shared" si="177"/>
        <v>VENCIDA</v>
      </c>
      <c r="X453" s="100" t="str">
        <f t="shared" si="175"/>
        <v>VENCIDO</v>
      </c>
      <c r="Y453" s="96" t="s">
        <v>200</v>
      </c>
      <c r="Z453" s="103" t="str">
        <f t="shared" si="178"/>
        <v>H88R15</v>
      </c>
      <c r="AA453" s="103">
        <f t="shared" si="176"/>
        <v>1</v>
      </c>
      <c r="AB453" s="103" t="str">
        <f t="shared" si="179"/>
        <v>H88R15 - 1</v>
      </c>
      <c r="AC453" s="138">
        <f t="shared" si="164"/>
        <v>1</v>
      </c>
      <c r="AD453" s="138">
        <f t="shared" si="165"/>
        <v>1</v>
      </c>
      <c r="AE453" s="138" t="str">
        <f t="shared" si="166"/>
        <v>H88R15.</v>
      </c>
      <c r="AF453" s="138" t="str">
        <f t="shared" si="167"/>
        <v>H88R15</v>
      </c>
      <c r="AG453" s="65"/>
      <c r="AH453" s="65"/>
      <c r="AI453" s="65"/>
      <c r="AJ453" s="14"/>
      <c r="AK453" s="14"/>
      <c r="AL453" s="14"/>
      <c r="AM453" s="14"/>
      <c r="AN453" s="14"/>
      <c r="AO453" s="14"/>
      <c r="AP453" s="14"/>
    </row>
    <row r="454" spans="1:42" s="2" customFormat="1" ht="350.1" customHeight="1" x14ac:dyDescent="0.2">
      <c r="A454" s="73">
        <v>344</v>
      </c>
      <c r="B454" s="151">
        <v>453</v>
      </c>
      <c r="C454" s="73"/>
      <c r="D454" s="88" t="s">
        <v>1046</v>
      </c>
      <c r="E454" s="88" t="s">
        <v>25</v>
      </c>
      <c r="F454" s="85" t="s">
        <v>526</v>
      </c>
      <c r="G454" s="86" t="s">
        <v>179</v>
      </c>
      <c r="H454" s="86" t="s">
        <v>523</v>
      </c>
      <c r="I454" s="86" t="s">
        <v>524</v>
      </c>
      <c r="J454" s="88" t="s">
        <v>520</v>
      </c>
      <c r="K454" s="73">
        <v>1</v>
      </c>
      <c r="L454" s="77">
        <v>43040</v>
      </c>
      <c r="M454" s="77">
        <v>43099</v>
      </c>
      <c r="N454" s="78">
        <f t="shared" si="170"/>
        <v>8.4285714285714288</v>
      </c>
      <c r="O454" s="73" t="s">
        <v>464</v>
      </c>
      <c r="P454" s="76">
        <v>1</v>
      </c>
      <c r="Q454" s="85" t="s">
        <v>2113</v>
      </c>
      <c r="R454" s="79">
        <f t="shared" si="171"/>
        <v>100</v>
      </c>
      <c r="S454" s="89">
        <f t="shared" si="172"/>
        <v>8.4285714285714288</v>
      </c>
      <c r="T454" s="89">
        <f t="shared" si="173"/>
        <v>8.4285714285714288</v>
      </c>
      <c r="U454" s="89">
        <f t="shared" si="174"/>
        <v>8.4285714285714288</v>
      </c>
      <c r="V454" s="73"/>
      <c r="W454" s="100" t="str">
        <f t="shared" si="177"/>
        <v>CUMPLIDA</v>
      </c>
      <c r="X454" s="100" t="str">
        <f t="shared" si="175"/>
        <v>CUMPLIDO</v>
      </c>
      <c r="Y454" s="96" t="s">
        <v>200</v>
      </c>
      <c r="Z454" s="103" t="str">
        <f t="shared" si="178"/>
        <v>H89R15</v>
      </c>
      <c r="AA454" s="103">
        <f t="shared" si="176"/>
        <v>1</v>
      </c>
      <c r="AB454" s="103" t="str">
        <f t="shared" si="179"/>
        <v>H89R15 - 1</v>
      </c>
      <c r="AC454" s="138">
        <f t="shared" si="164"/>
        <v>5</v>
      </c>
      <c r="AD454" s="138">
        <f t="shared" si="165"/>
        <v>5</v>
      </c>
      <c r="AE454" s="138" t="str">
        <f t="shared" si="166"/>
        <v>H89R15.</v>
      </c>
      <c r="AF454" s="138" t="str">
        <f t="shared" si="167"/>
        <v>H89R15</v>
      </c>
      <c r="AG454" s="65"/>
      <c r="AH454" s="65"/>
      <c r="AI454" s="65" t="s">
        <v>229</v>
      </c>
      <c r="AJ454" s="14"/>
      <c r="AK454" s="14"/>
      <c r="AL454" s="14"/>
      <c r="AM454" s="14"/>
      <c r="AN454" s="14"/>
      <c r="AO454" s="14"/>
      <c r="AP454" s="14"/>
    </row>
    <row r="455" spans="1:42" s="2" customFormat="1" ht="350.1" customHeight="1" x14ac:dyDescent="0.2">
      <c r="A455" s="73">
        <v>345</v>
      </c>
      <c r="B455" s="151">
        <v>454</v>
      </c>
      <c r="C455" s="73"/>
      <c r="D455" s="88" t="s">
        <v>1047</v>
      </c>
      <c r="E455" s="88" t="s">
        <v>37</v>
      </c>
      <c r="F455" s="85" t="s">
        <v>1860</v>
      </c>
      <c r="G455" s="86" t="s">
        <v>461</v>
      </c>
      <c r="H455" s="86" t="s">
        <v>1856</v>
      </c>
      <c r="I455" s="86" t="s">
        <v>1854</v>
      </c>
      <c r="J455" s="88" t="s">
        <v>1855</v>
      </c>
      <c r="K455" s="73">
        <v>4</v>
      </c>
      <c r="L455" s="77">
        <v>43858</v>
      </c>
      <c r="M455" s="77">
        <v>44165</v>
      </c>
      <c r="N455" s="78">
        <f t="shared" si="170"/>
        <v>43.857142857142854</v>
      </c>
      <c r="O455" s="73" t="s">
        <v>17</v>
      </c>
      <c r="P455" s="76">
        <v>4</v>
      </c>
      <c r="Q455" s="172" t="s">
        <v>2362</v>
      </c>
      <c r="R455" s="79">
        <f t="shared" si="171"/>
        <v>100</v>
      </c>
      <c r="S455" s="89">
        <f t="shared" si="172"/>
        <v>43.857142857142854</v>
      </c>
      <c r="T455" s="89">
        <f t="shared" si="173"/>
        <v>43.857142857142854</v>
      </c>
      <c r="U455" s="89">
        <f t="shared" si="174"/>
        <v>43.857142857142854</v>
      </c>
      <c r="V455" s="73"/>
      <c r="W455" s="100" t="str">
        <f t="shared" si="177"/>
        <v>CUMPLIDA</v>
      </c>
      <c r="X455" s="100" t="str">
        <f t="shared" si="175"/>
        <v>VENCIDO</v>
      </c>
      <c r="Y455" s="96" t="s">
        <v>200</v>
      </c>
      <c r="Z455" s="103" t="str">
        <f t="shared" si="178"/>
        <v>H92R15</v>
      </c>
      <c r="AA455" s="103">
        <f t="shared" si="176"/>
        <v>1</v>
      </c>
      <c r="AB455" s="103" t="str">
        <f t="shared" si="179"/>
        <v>H92R15 - 1</v>
      </c>
      <c r="AC455" s="138">
        <f t="shared" si="164"/>
        <v>5</v>
      </c>
      <c r="AD455" s="138">
        <f t="shared" si="165"/>
        <v>1</v>
      </c>
      <c r="AE455" s="138" t="str">
        <f t="shared" si="166"/>
        <v>H92R15.</v>
      </c>
      <c r="AF455" s="138" t="str">
        <f t="shared" si="167"/>
        <v>H92R15</v>
      </c>
      <c r="AG455" s="66"/>
      <c r="AH455" s="66"/>
      <c r="AI455" s="66"/>
    </row>
    <row r="456" spans="1:42" s="2" customFormat="1" ht="350.1" customHeight="1" x14ac:dyDescent="0.2">
      <c r="A456" s="73"/>
      <c r="B456" s="151">
        <v>455</v>
      </c>
      <c r="C456" s="73"/>
      <c r="D456" s="88" t="s">
        <v>1047</v>
      </c>
      <c r="E456" s="88" t="s">
        <v>37</v>
      </c>
      <c r="F456" s="85" t="s">
        <v>1861</v>
      </c>
      <c r="G456" s="86" t="s">
        <v>461</v>
      </c>
      <c r="H456" s="86" t="s">
        <v>1859</v>
      </c>
      <c r="I456" s="86" t="s">
        <v>1863</v>
      </c>
      <c r="J456" s="88" t="s">
        <v>1862</v>
      </c>
      <c r="K456" s="73">
        <v>5</v>
      </c>
      <c r="L456" s="77">
        <v>43858</v>
      </c>
      <c r="M456" s="77">
        <v>44165</v>
      </c>
      <c r="N456" s="78">
        <f t="shared" ref="N456" si="180">(+M456-L456)/7</f>
        <v>43.857142857142854</v>
      </c>
      <c r="O456" s="73" t="s">
        <v>17</v>
      </c>
      <c r="P456" s="76">
        <v>2.5</v>
      </c>
      <c r="Q456" s="73" t="s">
        <v>1910</v>
      </c>
      <c r="R456" s="79">
        <f t="shared" si="171"/>
        <v>50</v>
      </c>
      <c r="S456" s="89">
        <f t="shared" si="172"/>
        <v>21.928571428571427</v>
      </c>
      <c r="T456" s="89">
        <f t="shared" si="173"/>
        <v>21.928571428571427</v>
      </c>
      <c r="U456" s="89">
        <f t="shared" si="174"/>
        <v>43.857142857142854</v>
      </c>
      <c r="V456" s="73"/>
      <c r="W456" s="100" t="str">
        <f t="shared" si="177"/>
        <v>VENCIDA</v>
      </c>
      <c r="X456" s="100" t="str">
        <f t="shared" si="175"/>
        <v/>
      </c>
      <c r="Y456" s="96" t="s">
        <v>200</v>
      </c>
      <c r="Z456" s="103" t="str">
        <f t="shared" si="178"/>
        <v>H92R15</v>
      </c>
      <c r="AA456" s="103">
        <f t="shared" si="176"/>
        <v>2</v>
      </c>
      <c r="AB456" s="103" t="str">
        <f t="shared" si="179"/>
        <v>H92R15 - 2</v>
      </c>
      <c r="AC456" s="138">
        <f t="shared" si="164"/>
        <v>1</v>
      </c>
      <c r="AD456" s="138">
        <f t="shared" si="165"/>
        <v>1</v>
      </c>
      <c r="AE456" s="138" t="str">
        <f t="shared" si="166"/>
        <v>H92R15.</v>
      </c>
      <c r="AF456" s="138" t="str">
        <f t="shared" si="167"/>
        <v>H92R15</v>
      </c>
      <c r="AG456" s="66"/>
      <c r="AH456" s="66"/>
      <c r="AI456" s="66"/>
    </row>
    <row r="457" spans="1:42" s="2" customFormat="1" ht="350.1" customHeight="1" x14ac:dyDescent="0.2">
      <c r="A457" s="73">
        <v>346</v>
      </c>
      <c r="B457" s="151">
        <v>456</v>
      </c>
      <c r="C457" s="73"/>
      <c r="D457" s="88" t="s">
        <v>1046</v>
      </c>
      <c r="E457" s="88" t="s">
        <v>24</v>
      </c>
      <c r="F457" s="85" t="s">
        <v>1864</v>
      </c>
      <c r="G457" s="86" t="s">
        <v>964</v>
      </c>
      <c r="H457" s="86" t="s">
        <v>1856</v>
      </c>
      <c r="I457" s="86" t="s">
        <v>1854</v>
      </c>
      <c r="J457" s="88" t="s">
        <v>1855</v>
      </c>
      <c r="K457" s="73">
        <v>4</v>
      </c>
      <c r="L457" s="165">
        <v>43858</v>
      </c>
      <c r="M457" s="165">
        <v>44165</v>
      </c>
      <c r="N457" s="78">
        <f t="shared" si="170"/>
        <v>43.857142857142854</v>
      </c>
      <c r="O457" s="73" t="s">
        <v>17</v>
      </c>
      <c r="P457" s="76">
        <v>4</v>
      </c>
      <c r="Q457" s="172" t="s">
        <v>2362</v>
      </c>
      <c r="R457" s="79">
        <f t="shared" si="171"/>
        <v>100</v>
      </c>
      <c r="S457" s="89">
        <f t="shared" si="172"/>
        <v>43.857142857142854</v>
      </c>
      <c r="T457" s="89">
        <f t="shared" si="173"/>
        <v>43.857142857142854</v>
      </c>
      <c r="U457" s="89">
        <f t="shared" si="174"/>
        <v>43.857142857142854</v>
      </c>
      <c r="V457" s="73"/>
      <c r="W457" s="100" t="str">
        <f t="shared" si="177"/>
        <v>CUMPLIDA</v>
      </c>
      <c r="X457" s="100" t="str">
        <f t="shared" si="175"/>
        <v>VENCIDO</v>
      </c>
      <c r="Y457" s="96" t="s">
        <v>200</v>
      </c>
      <c r="Z457" s="103" t="str">
        <f t="shared" si="178"/>
        <v>H93R15</v>
      </c>
      <c r="AA457" s="103">
        <f t="shared" si="176"/>
        <v>1</v>
      </c>
      <c r="AB457" s="103" t="str">
        <f t="shared" si="179"/>
        <v>H93R15 - 1</v>
      </c>
      <c r="AC457" s="138">
        <f t="shared" si="164"/>
        <v>5</v>
      </c>
      <c r="AD457" s="138">
        <f t="shared" si="165"/>
        <v>1</v>
      </c>
      <c r="AE457" s="138" t="str">
        <f t="shared" si="166"/>
        <v>H93R15.</v>
      </c>
      <c r="AF457" s="138" t="str">
        <f t="shared" si="167"/>
        <v>H93R15</v>
      </c>
      <c r="AG457" s="66"/>
      <c r="AH457" s="66"/>
      <c r="AI457" s="66"/>
    </row>
    <row r="458" spans="1:42" s="2" customFormat="1" ht="350.1" customHeight="1" x14ac:dyDescent="0.2">
      <c r="A458" s="73"/>
      <c r="B458" s="151">
        <v>457</v>
      </c>
      <c r="C458" s="73"/>
      <c r="D458" s="88" t="s">
        <v>1046</v>
      </c>
      <c r="E458" s="88" t="s">
        <v>24</v>
      </c>
      <c r="F458" s="85" t="s">
        <v>1865</v>
      </c>
      <c r="G458" s="86" t="s">
        <v>964</v>
      </c>
      <c r="H458" s="86" t="s">
        <v>1859</v>
      </c>
      <c r="I458" s="86" t="s">
        <v>1863</v>
      </c>
      <c r="J458" s="88" t="s">
        <v>1862</v>
      </c>
      <c r="K458" s="73">
        <v>5</v>
      </c>
      <c r="L458" s="165">
        <v>43858</v>
      </c>
      <c r="M458" s="165">
        <v>44165</v>
      </c>
      <c r="N458" s="78">
        <f t="shared" ref="N458" si="181">(+M458-L458)/7</f>
        <v>43.857142857142854</v>
      </c>
      <c r="O458" s="73" t="s">
        <v>17</v>
      </c>
      <c r="P458" s="76">
        <v>2.5</v>
      </c>
      <c r="Q458" s="73" t="s">
        <v>1910</v>
      </c>
      <c r="R458" s="79">
        <f t="shared" si="171"/>
        <v>50</v>
      </c>
      <c r="S458" s="89">
        <f t="shared" si="172"/>
        <v>21.928571428571427</v>
      </c>
      <c r="T458" s="89">
        <f t="shared" si="173"/>
        <v>21.928571428571427</v>
      </c>
      <c r="U458" s="89">
        <f t="shared" si="174"/>
        <v>43.857142857142854</v>
      </c>
      <c r="V458" s="73"/>
      <c r="W458" s="100" t="str">
        <f t="shared" si="177"/>
        <v>VENCIDA</v>
      </c>
      <c r="X458" s="100" t="str">
        <f t="shared" si="175"/>
        <v/>
      </c>
      <c r="Y458" s="96" t="s">
        <v>200</v>
      </c>
      <c r="Z458" s="103" t="str">
        <f t="shared" si="178"/>
        <v>H93R15</v>
      </c>
      <c r="AA458" s="103">
        <f t="shared" si="176"/>
        <v>2</v>
      </c>
      <c r="AB458" s="103" t="str">
        <f t="shared" si="179"/>
        <v>H93R15 - 2</v>
      </c>
      <c r="AC458" s="138">
        <f t="shared" si="164"/>
        <v>1</v>
      </c>
      <c r="AD458" s="138">
        <f t="shared" si="165"/>
        <v>1</v>
      </c>
      <c r="AE458" s="138" t="str">
        <f t="shared" si="166"/>
        <v>H93R15.</v>
      </c>
      <c r="AF458" s="138" t="str">
        <f t="shared" si="167"/>
        <v>H93R15</v>
      </c>
      <c r="AG458" s="66"/>
      <c r="AH458" s="66"/>
      <c r="AI458" s="66"/>
    </row>
    <row r="459" spans="1:42" s="2" customFormat="1" ht="350.1" customHeight="1" x14ac:dyDescent="0.2">
      <c r="A459" s="73">
        <v>347</v>
      </c>
      <c r="B459" s="151">
        <v>458</v>
      </c>
      <c r="C459" s="73"/>
      <c r="D459" s="88" t="s">
        <v>1046</v>
      </c>
      <c r="E459" s="88" t="s">
        <v>24</v>
      </c>
      <c r="F459" s="85" t="s">
        <v>1866</v>
      </c>
      <c r="G459" s="86" t="s">
        <v>965</v>
      </c>
      <c r="H459" s="86" t="s">
        <v>1853</v>
      </c>
      <c r="I459" s="86" t="s">
        <v>1854</v>
      </c>
      <c r="J459" s="88" t="s">
        <v>1855</v>
      </c>
      <c r="K459" s="73">
        <v>4</v>
      </c>
      <c r="L459" s="77">
        <v>43858</v>
      </c>
      <c r="M459" s="77">
        <v>44165</v>
      </c>
      <c r="N459" s="78">
        <f t="shared" si="170"/>
        <v>43.857142857142854</v>
      </c>
      <c r="O459" s="73" t="s">
        <v>17</v>
      </c>
      <c r="P459" s="76">
        <v>4</v>
      </c>
      <c r="Q459" s="172" t="s">
        <v>2362</v>
      </c>
      <c r="R459" s="79">
        <f t="shared" si="171"/>
        <v>100</v>
      </c>
      <c r="S459" s="89">
        <f t="shared" si="172"/>
        <v>43.857142857142854</v>
      </c>
      <c r="T459" s="89">
        <f t="shared" si="173"/>
        <v>43.857142857142854</v>
      </c>
      <c r="U459" s="89">
        <f t="shared" si="174"/>
        <v>43.857142857142854</v>
      </c>
      <c r="V459" s="73"/>
      <c r="W459" s="100" t="str">
        <f t="shared" si="177"/>
        <v>CUMPLIDA</v>
      </c>
      <c r="X459" s="100" t="str">
        <f t="shared" si="175"/>
        <v>VENCIDO</v>
      </c>
      <c r="Y459" s="96" t="s">
        <v>200</v>
      </c>
      <c r="Z459" s="103" t="str">
        <f t="shared" si="178"/>
        <v>H94R15</v>
      </c>
      <c r="AA459" s="103">
        <f t="shared" si="176"/>
        <v>1</v>
      </c>
      <c r="AB459" s="103" t="str">
        <f t="shared" si="179"/>
        <v>H94R15 - 1</v>
      </c>
      <c r="AC459" s="138">
        <f t="shared" si="164"/>
        <v>5</v>
      </c>
      <c r="AD459" s="138">
        <f t="shared" si="165"/>
        <v>1</v>
      </c>
      <c r="AE459" s="138" t="str">
        <f t="shared" si="166"/>
        <v>H94R15.</v>
      </c>
      <c r="AF459" s="138" t="str">
        <f t="shared" si="167"/>
        <v>H94R15</v>
      </c>
      <c r="AG459" s="66"/>
      <c r="AH459" s="66"/>
      <c r="AI459" s="66"/>
    </row>
    <row r="460" spans="1:42" s="2" customFormat="1" ht="350.1" customHeight="1" x14ac:dyDescent="0.2">
      <c r="A460" s="73"/>
      <c r="B460" s="151">
        <v>459</v>
      </c>
      <c r="C460" s="73"/>
      <c r="D460" s="88" t="s">
        <v>1046</v>
      </c>
      <c r="E460" s="88" t="s">
        <v>24</v>
      </c>
      <c r="F460" s="85" t="s">
        <v>1867</v>
      </c>
      <c r="G460" s="86" t="s">
        <v>965</v>
      </c>
      <c r="H460" s="86" t="s">
        <v>1853</v>
      </c>
      <c r="I460" s="86" t="s">
        <v>1857</v>
      </c>
      <c r="J460" s="88" t="s">
        <v>1862</v>
      </c>
      <c r="K460" s="73">
        <v>5</v>
      </c>
      <c r="L460" s="77">
        <v>43858</v>
      </c>
      <c r="M460" s="77">
        <v>44165</v>
      </c>
      <c r="N460" s="78">
        <f t="shared" ref="N460" si="182">(+M460-L460)/7</f>
        <v>43.857142857142854</v>
      </c>
      <c r="O460" s="73" t="s">
        <v>17</v>
      </c>
      <c r="P460" s="76">
        <v>2.5</v>
      </c>
      <c r="Q460" s="73" t="s">
        <v>1910</v>
      </c>
      <c r="R460" s="79">
        <f t="shared" si="171"/>
        <v>50</v>
      </c>
      <c r="S460" s="89">
        <f t="shared" si="172"/>
        <v>21.928571428571427</v>
      </c>
      <c r="T460" s="89">
        <f t="shared" si="173"/>
        <v>21.928571428571427</v>
      </c>
      <c r="U460" s="89">
        <f t="shared" si="174"/>
        <v>43.857142857142854</v>
      </c>
      <c r="V460" s="73"/>
      <c r="W460" s="100" t="str">
        <f t="shared" si="177"/>
        <v>VENCIDA</v>
      </c>
      <c r="X460" s="100" t="str">
        <f t="shared" si="175"/>
        <v/>
      </c>
      <c r="Y460" s="96" t="s">
        <v>200</v>
      </c>
      <c r="Z460" s="103" t="str">
        <f t="shared" si="178"/>
        <v>H94R15</v>
      </c>
      <c r="AA460" s="103">
        <f t="shared" si="176"/>
        <v>2</v>
      </c>
      <c r="AB460" s="103" t="str">
        <f t="shared" si="179"/>
        <v>H94R15 - 2</v>
      </c>
      <c r="AC460" s="138">
        <f t="shared" si="164"/>
        <v>1</v>
      </c>
      <c r="AD460" s="138">
        <f t="shared" si="165"/>
        <v>1</v>
      </c>
      <c r="AE460" s="138" t="str">
        <f t="shared" si="166"/>
        <v>H94R15.</v>
      </c>
      <c r="AF460" s="138" t="str">
        <f t="shared" si="167"/>
        <v>H94R15</v>
      </c>
      <c r="AG460" s="66"/>
      <c r="AH460" s="66"/>
      <c r="AI460" s="66"/>
    </row>
    <row r="461" spans="1:42" s="2" customFormat="1" ht="350.1" customHeight="1" x14ac:dyDescent="0.2">
      <c r="A461" s="73">
        <v>348</v>
      </c>
      <c r="B461" s="151">
        <v>460</v>
      </c>
      <c r="C461" s="73"/>
      <c r="D461" s="88" t="s">
        <v>1046</v>
      </c>
      <c r="E461" s="88" t="s">
        <v>24</v>
      </c>
      <c r="F461" s="85" t="s">
        <v>1868</v>
      </c>
      <c r="G461" s="86" t="s">
        <v>180</v>
      </c>
      <c r="H461" s="86" t="s">
        <v>1853</v>
      </c>
      <c r="I461" s="86" t="s">
        <v>1854</v>
      </c>
      <c r="J461" s="88" t="s">
        <v>1855</v>
      </c>
      <c r="K461" s="73">
        <v>4</v>
      </c>
      <c r="L461" s="77">
        <v>43858</v>
      </c>
      <c r="M461" s="77">
        <v>44165</v>
      </c>
      <c r="N461" s="78">
        <f t="shared" si="170"/>
        <v>43.857142857142854</v>
      </c>
      <c r="O461" s="73" t="s">
        <v>17</v>
      </c>
      <c r="P461" s="76">
        <v>4</v>
      </c>
      <c r="Q461" s="172" t="s">
        <v>2362</v>
      </c>
      <c r="R461" s="79">
        <f t="shared" si="171"/>
        <v>100</v>
      </c>
      <c r="S461" s="89">
        <f t="shared" si="172"/>
        <v>43.857142857142854</v>
      </c>
      <c r="T461" s="89">
        <f t="shared" si="173"/>
        <v>43.857142857142854</v>
      </c>
      <c r="U461" s="89">
        <f t="shared" si="174"/>
        <v>43.857142857142854</v>
      </c>
      <c r="V461" s="73"/>
      <c r="W461" s="100" t="str">
        <f t="shared" si="177"/>
        <v>CUMPLIDA</v>
      </c>
      <c r="X461" s="100" t="str">
        <f t="shared" si="175"/>
        <v>VENCIDO</v>
      </c>
      <c r="Y461" s="96" t="s">
        <v>200</v>
      </c>
      <c r="Z461" s="103" t="str">
        <f t="shared" si="178"/>
        <v>H95R15</v>
      </c>
      <c r="AA461" s="103">
        <f t="shared" si="176"/>
        <v>1</v>
      </c>
      <c r="AB461" s="103" t="str">
        <f t="shared" si="179"/>
        <v>H95R15 - 1</v>
      </c>
      <c r="AC461" s="138">
        <f t="shared" si="164"/>
        <v>5</v>
      </c>
      <c r="AD461" s="138">
        <f t="shared" si="165"/>
        <v>1</v>
      </c>
      <c r="AE461" s="138" t="str">
        <f t="shared" si="166"/>
        <v>H95R15.</v>
      </c>
      <c r="AF461" s="138" t="str">
        <f t="shared" si="167"/>
        <v>H95R15</v>
      </c>
      <c r="AG461" s="66"/>
      <c r="AH461" s="66"/>
      <c r="AI461" s="66"/>
    </row>
    <row r="462" spans="1:42" s="2" customFormat="1" ht="350.1" customHeight="1" x14ac:dyDescent="0.2">
      <c r="A462" s="73"/>
      <c r="B462" s="151">
        <v>461</v>
      </c>
      <c r="C462" s="73"/>
      <c r="D462" s="88" t="s">
        <v>1046</v>
      </c>
      <c r="E462" s="88" t="s">
        <v>24</v>
      </c>
      <c r="F462" s="85" t="s">
        <v>1869</v>
      </c>
      <c r="G462" s="86" t="s">
        <v>180</v>
      </c>
      <c r="H462" s="86" t="s">
        <v>1853</v>
      </c>
      <c r="I462" s="86" t="s">
        <v>1857</v>
      </c>
      <c r="J462" s="88" t="s">
        <v>1862</v>
      </c>
      <c r="K462" s="73">
        <v>5</v>
      </c>
      <c r="L462" s="77">
        <v>43858</v>
      </c>
      <c r="M462" s="77">
        <v>44165</v>
      </c>
      <c r="N462" s="78">
        <f t="shared" ref="N462" si="183">(+M462-L462)/7</f>
        <v>43.857142857142854</v>
      </c>
      <c r="O462" s="73" t="s">
        <v>17</v>
      </c>
      <c r="P462" s="76">
        <v>2.5</v>
      </c>
      <c r="Q462" s="73" t="s">
        <v>1910</v>
      </c>
      <c r="R462" s="79">
        <f t="shared" si="171"/>
        <v>50</v>
      </c>
      <c r="S462" s="89">
        <f t="shared" si="172"/>
        <v>21.928571428571427</v>
      </c>
      <c r="T462" s="89">
        <f t="shared" si="173"/>
        <v>21.928571428571427</v>
      </c>
      <c r="U462" s="89">
        <f t="shared" si="174"/>
        <v>43.857142857142854</v>
      </c>
      <c r="V462" s="73"/>
      <c r="W462" s="100" t="str">
        <f t="shared" si="177"/>
        <v>VENCIDA</v>
      </c>
      <c r="X462" s="100" t="str">
        <f t="shared" si="175"/>
        <v/>
      </c>
      <c r="Y462" s="96" t="s">
        <v>200</v>
      </c>
      <c r="Z462" s="103" t="str">
        <f t="shared" si="178"/>
        <v>H95R15</v>
      </c>
      <c r="AA462" s="103">
        <f t="shared" si="176"/>
        <v>2</v>
      </c>
      <c r="AB462" s="103" t="str">
        <f t="shared" si="179"/>
        <v>H95R15 - 2</v>
      </c>
      <c r="AC462" s="138">
        <f t="shared" ref="AC462:AC525" si="184">IF(W462="VENCIDA",1,IF(W462="PRÓXIMA A VENCER",2,IF(W462="EN TERMINO",3,IF(W462="CON AVANCE",4,IF(W462="CUMPLIDA",5,)))))</f>
        <v>1</v>
      </c>
      <c r="AD462" s="138">
        <f t="shared" ref="AD462:AD525" si="185">IF(AA463=AA462+1,MIN(AC462,AD463),AC462)</f>
        <v>1</v>
      </c>
      <c r="AE462" s="138" t="str">
        <f t="shared" ref="AE462:AE525" si="186">IF(A462&lt;&gt;"",MID(F462,1,FIND(" ",F462,1)-1),AE461)</f>
        <v>H95R15.</v>
      </c>
      <c r="AF462" s="138" t="str">
        <f t="shared" ref="AF462:AF525" si="187">IFERROR(MID(AE462,1,FIND(".",AE462,1)-1),AE462)</f>
        <v>H95R15</v>
      </c>
      <c r="AG462" s="66"/>
      <c r="AH462" s="66"/>
      <c r="AI462" s="66"/>
    </row>
    <row r="463" spans="1:42" s="2" customFormat="1" ht="350.1" customHeight="1" x14ac:dyDescent="0.2">
      <c r="A463" s="73">
        <v>349</v>
      </c>
      <c r="B463" s="151">
        <v>462</v>
      </c>
      <c r="C463" s="73"/>
      <c r="D463" s="88" t="s">
        <v>1046</v>
      </c>
      <c r="E463" s="88" t="s">
        <v>37</v>
      </c>
      <c r="F463" s="85" t="s">
        <v>1247</v>
      </c>
      <c r="G463" s="86" t="s">
        <v>181</v>
      </c>
      <c r="H463" s="86" t="s">
        <v>406</v>
      </c>
      <c r="I463" s="86" t="s">
        <v>993</v>
      </c>
      <c r="J463" s="88" t="s">
        <v>375</v>
      </c>
      <c r="K463" s="73">
        <v>2</v>
      </c>
      <c r="L463" s="77">
        <v>43101</v>
      </c>
      <c r="M463" s="77">
        <v>43403</v>
      </c>
      <c r="N463" s="78">
        <f t="shared" si="170"/>
        <v>43.142857142857146</v>
      </c>
      <c r="O463" s="73" t="s">
        <v>384</v>
      </c>
      <c r="P463" s="76">
        <v>0</v>
      </c>
      <c r="Q463" s="73" t="s">
        <v>1910</v>
      </c>
      <c r="R463" s="79">
        <f t="shared" si="171"/>
        <v>0</v>
      </c>
      <c r="S463" s="89">
        <f t="shared" si="172"/>
        <v>0</v>
      </c>
      <c r="T463" s="89">
        <f t="shared" si="173"/>
        <v>0</v>
      </c>
      <c r="U463" s="89">
        <f t="shared" si="174"/>
        <v>43.142857142857146</v>
      </c>
      <c r="V463" s="73"/>
      <c r="W463" s="100" t="str">
        <f t="shared" si="177"/>
        <v>VENCIDA</v>
      </c>
      <c r="X463" s="100" t="str">
        <f t="shared" si="175"/>
        <v>VENCIDO</v>
      </c>
      <c r="Y463" s="96" t="s">
        <v>200</v>
      </c>
      <c r="Z463" s="103" t="str">
        <f t="shared" si="178"/>
        <v>H96R15</v>
      </c>
      <c r="AA463" s="103">
        <f t="shared" si="176"/>
        <v>1</v>
      </c>
      <c r="AB463" s="103" t="str">
        <f t="shared" si="179"/>
        <v>H96R15 - 1</v>
      </c>
      <c r="AC463" s="138">
        <f t="shared" si="184"/>
        <v>1</v>
      </c>
      <c r="AD463" s="138">
        <f t="shared" si="185"/>
        <v>1</v>
      </c>
      <c r="AE463" s="138" t="str">
        <f t="shared" si="186"/>
        <v>H96R15.</v>
      </c>
      <c r="AF463" s="138" t="str">
        <f t="shared" si="187"/>
        <v>H96R15</v>
      </c>
      <c r="AG463" s="66"/>
      <c r="AH463" s="66"/>
      <c r="AI463" s="66"/>
    </row>
    <row r="464" spans="1:42" s="2" customFormat="1" ht="350.1" customHeight="1" x14ac:dyDescent="0.2">
      <c r="A464" s="73">
        <v>350</v>
      </c>
      <c r="B464" s="151">
        <v>463</v>
      </c>
      <c r="C464" s="73"/>
      <c r="D464" s="88" t="s">
        <v>2124</v>
      </c>
      <c r="E464" s="88" t="s">
        <v>182</v>
      </c>
      <c r="F464" s="85" t="s">
        <v>458</v>
      </c>
      <c r="G464" s="86" t="s">
        <v>459</v>
      </c>
      <c r="H464" s="86" t="s">
        <v>1926</v>
      </c>
      <c r="I464" s="86" t="s">
        <v>1927</v>
      </c>
      <c r="J464" s="88" t="s">
        <v>438</v>
      </c>
      <c r="K464" s="73">
        <v>3</v>
      </c>
      <c r="L464" s="77">
        <v>43709</v>
      </c>
      <c r="M464" s="77">
        <v>44073</v>
      </c>
      <c r="N464" s="78">
        <f t="shared" si="170"/>
        <v>52</v>
      </c>
      <c r="O464" s="73" t="s">
        <v>426</v>
      </c>
      <c r="P464" s="76">
        <v>3</v>
      </c>
      <c r="Q464" s="73" t="s">
        <v>1910</v>
      </c>
      <c r="R464" s="79">
        <f t="shared" si="171"/>
        <v>100</v>
      </c>
      <c r="S464" s="89">
        <f t="shared" si="172"/>
        <v>52</v>
      </c>
      <c r="T464" s="89">
        <f t="shared" si="173"/>
        <v>52</v>
      </c>
      <c r="U464" s="89">
        <f t="shared" si="174"/>
        <v>52</v>
      </c>
      <c r="V464" s="73"/>
      <c r="W464" s="100" t="str">
        <f t="shared" si="177"/>
        <v>CUMPLIDA</v>
      </c>
      <c r="X464" s="100" t="str">
        <f t="shared" si="175"/>
        <v>CUMPLIDO</v>
      </c>
      <c r="Y464" s="96" t="s">
        <v>200</v>
      </c>
      <c r="Z464" s="103" t="str">
        <f t="shared" si="178"/>
        <v>H97R15</v>
      </c>
      <c r="AA464" s="103">
        <f t="shared" si="176"/>
        <v>1</v>
      </c>
      <c r="AB464" s="103" t="str">
        <f t="shared" si="179"/>
        <v>H97R15 - 1</v>
      </c>
      <c r="AC464" s="138">
        <f t="shared" si="184"/>
        <v>5</v>
      </c>
      <c r="AD464" s="138">
        <f t="shared" si="185"/>
        <v>5</v>
      </c>
      <c r="AE464" s="138" t="str">
        <f t="shared" si="186"/>
        <v>H97R15.</v>
      </c>
      <c r="AF464" s="138" t="str">
        <f t="shared" si="187"/>
        <v>H97R15</v>
      </c>
      <c r="AG464" s="66"/>
      <c r="AH464" s="66"/>
      <c r="AI464" s="66"/>
    </row>
    <row r="465" spans="1:42" s="2" customFormat="1" ht="350.1" customHeight="1" x14ac:dyDescent="0.2">
      <c r="A465" s="73">
        <v>351</v>
      </c>
      <c r="B465" s="151">
        <v>464</v>
      </c>
      <c r="C465" s="73"/>
      <c r="D465" s="88" t="s">
        <v>1046</v>
      </c>
      <c r="E465" s="88" t="s">
        <v>33</v>
      </c>
      <c r="F465" s="85" t="s">
        <v>1248</v>
      </c>
      <c r="G465" s="86" t="s">
        <v>317</v>
      </c>
      <c r="H465" s="86" t="s">
        <v>419</v>
      </c>
      <c r="I465" s="86" t="s">
        <v>420</v>
      </c>
      <c r="J465" s="88" t="s">
        <v>421</v>
      </c>
      <c r="K465" s="73">
        <v>2</v>
      </c>
      <c r="L465" s="77">
        <v>43040</v>
      </c>
      <c r="M465" s="77">
        <v>43099</v>
      </c>
      <c r="N465" s="78">
        <f t="shared" si="170"/>
        <v>8.4285714285714288</v>
      </c>
      <c r="O465" s="73" t="s">
        <v>412</v>
      </c>
      <c r="P465" s="73">
        <v>2</v>
      </c>
      <c r="Q465" s="73" t="s">
        <v>1910</v>
      </c>
      <c r="R465" s="79">
        <f t="shared" si="171"/>
        <v>100</v>
      </c>
      <c r="S465" s="89">
        <f t="shared" si="172"/>
        <v>8.4285714285714288</v>
      </c>
      <c r="T465" s="89">
        <f t="shared" si="173"/>
        <v>8.4285714285714288</v>
      </c>
      <c r="U465" s="89">
        <f t="shared" si="174"/>
        <v>8.4285714285714288</v>
      </c>
      <c r="V465" s="73"/>
      <c r="W465" s="100" t="str">
        <f t="shared" si="177"/>
        <v>CUMPLIDA</v>
      </c>
      <c r="X465" s="100" t="str">
        <f t="shared" si="175"/>
        <v>CUMPLIDO</v>
      </c>
      <c r="Y465" s="96" t="s">
        <v>200</v>
      </c>
      <c r="Z465" s="103" t="str">
        <f t="shared" si="178"/>
        <v>H98R15</v>
      </c>
      <c r="AA465" s="103">
        <f t="shared" si="176"/>
        <v>1</v>
      </c>
      <c r="AB465" s="103" t="str">
        <f t="shared" si="179"/>
        <v>H98R15 - 1</v>
      </c>
      <c r="AC465" s="138">
        <f t="shared" si="184"/>
        <v>5</v>
      </c>
      <c r="AD465" s="138">
        <f t="shared" si="185"/>
        <v>5</v>
      </c>
      <c r="AE465" s="138" t="str">
        <f t="shared" si="186"/>
        <v>H98R15.</v>
      </c>
      <c r="AF465" s="138" t="str">
        <f t="shared" si="187"/>
        <v>H98R15</v>
      </c>
      <c r="AG465" s="66"/>
      <c r="AH465" s="66"/>
      <c r="AI465" s="66"/>
    </row>
    <row r="466" spans="1:42" s="2" customFormat="1" ht="350.1" customHeight="1" x14ac:dyDescent="0.2">
      <c r="A466" s="73">
        <v>352</v>
      </c>
      <c r="B466" s="151">
        <v>465</v>
      </c>
      <c r="C466" s="73"/>
      <c r="D466" s="88" t="s">
        <v>1046</v>
      </c>
      <c r="E466" s="88" t="s">
        <v>32</v>
      </c>
      <c r="F466" s="85" t="s">
        <v>707</v>
      </c>
      <c r="G466" s="86" t="s">
        <v>302</v>
      </c>
      <c r="H466" s="86" t="s">
        <v>1918</v>
      </c>
      <c r="I466" s="86" t="s">
        <v>1906</v>
      </c>
      <c r="J466" s="88" t="s">
        <v>1928</v>
      </c>
      <c r="K466" s="73">
        <v>1</v>
      </c>
      <c r="L466" s="77">
        <v>43862</v>
      </c>
      <c r="M466" s="77">
        <v>43979</v>
      </c>
      <c r="N466" s="78">
        <f t="shared" si="170"/>
        <v>16.714285714285715</v>
      </c>
      <c r="O466" s="73" t="s">
        <v>1094</v>
      </c>
      <c r="P466" s="76">
        <v>0</v>
      </c>
      <c r="Q466" s="73" t="s">
        <v>1910</v>
      </c>
      <c r="R466" s="79">
        <f t="shared" si="171"/>
        <v>0</v>
      </c>
      <c r="S466" s="89">
        <f t="shared" si="172"/>
        <v>0</v>
      </c>
      <c r="T466" s="89">
        <f t="shared" si="173"/>
        <v>0</v>
      </c>
      <c r="U466" s="89">
        <f t="shared" si="174"/>
        <v>16.714285714285715</v>
      </c>
      <c r="V466" s="73"/>
      <c r="W466" s="100" t="str">
        <f t="shared" si="177"/>
        <v>VENCIDA</v>
      </c>
      <c r="X466" s="100" t="str">
        <f t="shared" si="175"/>
        <v>VENCIDO</v>
      </c>
      <c r="Y466" s="96" t="s">
        <v>199</v>
      </c>
      <c r="Z466" s="103" t="str">
        <f t="shared" si="178"/>
        <v>H1R14</v>
      </c>
      <c r="AA466" s="103">
        <f t="shared" si="176"/>
        <v>1</v>
      </c>
      <c r="AB466" s="103" t="str">
        <f t="shared" si="179"/>
        <v>H1R14 - 1</v>
      </c>
      <c r="AC466" s="138">
        <f t="shared" si="184"/>
        <v>1</v>
      </c>
      <c r="AD466" s="138">
        <f t="shared" si="185"/>
        <v>1</v>
      </c>
      <c r="AE466" s="138" t="str">
        <f t="shared" si="186"/>
        <v>H1R14.</v>
      </c>
      <c r="AF466" s="138" t="str">
        <f t="shared" si="187"/>
        <v>H1R14</v>
      </c>
      <c r="AG466" s="65"/>
      <c r="AH466" s="65"/>
      <c r="AI466" s="65"/>
      <c r="AJ466" s="14"/>
      <c r="AK466" s="14"/>
      <c r="AL466" s="14"/>
      <c r="AM466" s="14"/>
      <c r="AN466" s="14"/>
      <c r="AO466" s="14"/>
      <c r="AP466" s="14"/>
    </row>
    <row r="467" spans="1:42" s="2" customFormat="1" ht="350.1" customHeight="1" x14ac:dyDescent="0.2">
      <c r="A467" s="73">
        <v>353</v>
      </c>
      <c r="B467" s="151">
        <v>466</v>
      </c>
      <c r="C467" s="73"/>
      <c r="D467" s="88" t="s">
        <v>1046</v>
      </c>
      <c r="E467" s="88" t="s">
        <v>27</v>
      </c>
      <c r="F467" s="85" t="s">
        <v>706</v>
      </c>
      <c r="G467" s="86" t="s">
        <v>301</v>
      </c>
      <c r="H467" s="86" t="s">
        <v>1918</v>
      </c>
      <c r="I467" s="86" t="s">
        <v>1849</v>
      </c>
      <c r="J467" s="88" t="s">
        <v>1850</v>
      </c>
      <c r="K467" s="73">
        <v>1</v>
      </c>
      <c r="L467" s="77">
        <v>43862</v>
      </c>
      <c r="M467" s="77">
        <v>43979</v>
      </c>
      <c r="N467" s="78">
        <f t="shared" si="170"/>
        <v>16.714285714285715</v>
      </c>
      <c r="O467" s="73" t="s">
        <v>1094</v>
      </c>
      <c r="P467" s="76">
        <v>0</v>
      </c>
      <c r="Q467" s="73" t="s">
        <v>1910</v>
      </c>
      <c r="R467" s="79">
        <f t="shared" si="171"/>
        <v>0</v>
      </c>
      <c r="S467" s="89">
        <f t="shared" si="172"/>
        <v>0</v>
      </c>
      <c r="T467" s="89">
        <f t="shared" si="173"/>
        <v>0</v>
      </c>
      <c r="U467" s="89">
        <f t="shared" si="174"/>
        <v>16.714285714285715</v>
      </c>
      <c r="V467" s="73"/>
      <c r="W467" s="100" t="str">
        <f t="shared" si="177"/>
        <v>VENCIDA</v>
      </c>
      <c r="X467" s="100" t="str">
        <f t="shared" si="175"/>
        <v>VENCIDO</v>
      </c>
      <c r="Y467" s="96" t="s">
        <v>199</v>
      </c>
      <c r="Z467" s="103" t="str">
        <f t="shared" si="178"/>
        <v>H2R14</v>
      </c>
      <c r="AA467" s="103">
        <f t="shared" si="176"/>
        <v>1</v>
      </c>
      <c r="AB467" s="103" t="str">
        <f t="shared" si="179"/>
        <v>H2R14 - 1</v>
      </c>
      <c r="AC467" s="138">
        <f t="shared" si="184"/>
        <v>1</v>
      </c>
      <c r="AD467" s="138">
        <f t="shared" si="185"/>
        <v>1</v>
      </c>
      <c r="AE467" s="138" t="str">
        <f t="shared" si="186"/>
        <v>H2R14.</v>
      </c>
      <c r="AF467" s="138" t="str">
        <f t="shared" si="187"/>
        <v>H2R14</v>
      </c>
      <c r="AG467" s="65"/>
      <c r="AH467" s="65"/>
      <c r="AI467" s="65"/>
      <c r="AJ467" s="14"/>
      <c r="AK467" s="14"/>
      <c r="AL467" s="14"/>
      <c r="AM467" s="14"/>
      <c r="AN467" s="14"/>
      <c r="AO467" s="14"/>
      <c r="AP467" s="14"/>
    </row>
    <row r="468" spans="1:42" s="2" customFormat="1" ht="350.1" customHeight="1" x14ac:dyDescent="0.2">
      <c r="A468" s="73">
        <v>354</v>
      </c>
      <c r="B468" s="151">
        <v>467</v>
      </c>
      <c r="C468" s="73"/>
      <c r="D468" s="88" t="s">
        <v>1046</v>
      </c>
      <c r="E468" s="88" t="s">
        <v>27</v>
      </c>
      <c r="F468" s="85" t="s">
        <v>1478</v>
      </c>
      <c r="G468" s="85" t="s">
        <v>51</v>
      </c>
      <c r="H468" s="85" t="s">
        <v>1476</v>
      </c>
      <c r="I468" s="86" t="s">
        <v>708</v>
      </c>
      <c r="J468" s="88" t="s">
        <v>709</v>
      </c>
      <c r="K468" s="73">
        <v>1</v>
      </c>
      <c r="L468" s="77">
        <v>43040</v>
      </c>
      <c r="M468" s="77">
        <v>43099</v>
      </c>
      <c r="N468" s="78">
        <f t="shared" si="170"/>
        <v>8.4285714285714288</v>
      </c>
      <c r="O468" s="73" t="s">
        <v>687</v>
      </c>
      <c r="P468" s="76">
        <v>1</v>
      </c>
      <c r="Q468" s="73" t="s">
        <v>1910</v>
      </c>
      <c r="R468" s="79">
        <f t="shared" si="171"/>
        <v>100</v>
      </c>
      <c r="S468" s="89">
        <f t="shared" si="172"/>
        <v>8.4285714285714288</v>
      </c>
      <c r="T468" s="89">
        <f t="shared" si="173"/>
        <v>8.4285714285714288</v>
      </c>
      <c r="U468" s="89">
        <f t="shared" si="174"/>
        <v>8.4285714285714288</v>
      </c>
      <c r="V468" s="73"/>
      <c r="W468" s="100" t="str">
        <f t="shared" si="177"/>
        <v>CUMPLIDA</v>
      </c>
      <c r="X468" s="100" t="str">
        <f t="shared" si="175"/>
        <v>CUMPLIDO</v>
      </c>
      <c r="Y468" s="96" t="s">
        <v>199</v>
      </c>
      <c r="Z468" s="103" t="str">
        <f t="shared" si="178"/>
        <v>H4R14</v>
      </c>
      <c r="AA468" s="103">
        <f t="shared" si="176"/>
        <v>1</v>
      </c>
      <c r="AB468" s="103" t="str">
        <f t="shared" si="179"/>
        <v>H4R14 - 1</v>
      </c>
      <c r="AC468" s="138">
        <f t="shared" si="184"/>
        <v>5</v>
      </c>
      <c r="AD468" s="138">
        <f t="shared" si="185"/>
        <v>5</v>
      </c>
      <c r="AE468" s="138" t="str">
        <f t="shared" si="186"/>
        <v>H4R14.</v>
      </c>
      <c r="AF468" s="138" t="str">
        <f t="shared" si="187"/>
        <v>H4R14</v>
      </c>
      <c r="AG468" s="65"/>
      <c r="AH468" s="65"/>
      <c r="AI468" s="65"/>
      <c r="AJ468" s="14"/>
      <c r="AK468" s="14"/>
      <c r="AL468" s="14"/>
      <c r="AM468" s="14"/>
      <c r="AN468" s="14"/>
      <c r="AO468" s="14"/>
      <c r="AP468" s="14"/>
    </row>
    <row r="469" spans="1:42" s="2" customFormat="1" ht="350.1" customHeight="1" x14ac:dyDescent="0.2">
      <c r="A469" s="73">
        <v>355</v>
      </c>
      <c r="B469" s="151">
        <v>468</v>
      </c>
      <c r="C469" s="73"/>
      <c r="D469" s="88" t="s">
        <v>1285</v>
      </c>
      <c r="E469" s="88" t="s">
        <v>36</v>
      </c>
      <c r="F469" s="85" t="s">
        <v>568</v>
      </c>
      <c r="G469" s="85" t="s">
        <v>571</v>
      </c>
      <c r="H469" s="85" t="s">
        <v>2172</v>
      </c>
      <c r="I469" s="86" t="s">
        <v>2174</v>
      </c>
      <c r="J469" s="88" t="s">
        <v>2170</v>
      </c>
      <c r="K469" s="73">
        <v>2</v>
      </c>
      <c r="L469" s="77">
        <v>44044</v>
      </c>
      <c r="M469" s="77">
        <v>44285</v>
      </c>
      <c r="N469" s="78">
        <f t="shared" si="170"/>
        <v>34.428571428571431</v>
      </c>
      <c r="O469" s="73" t="s">
        <v>527</v>
      </c>
      <c r="P469" s="76">
        <v>0</v>
      </c>
      <c r="Q469" s="85" t="s">
        <v>2154</v>
      </c>
      <c r="R469" s="79">
        <f t="shared" si="171"/>
        <v>0</v>
      </c>
      <c r="S469" s="89">
        <f t="shared" si="172"/>
        <v>0</v>
      </c>
      <c r="T469" s="89">
        <f t="shared" si="173"/>
        <v>0</v>
      </c>
      <c r="U469" s="89">
        <f t="shared" si="174"/>
        <v>0</v>
      </c>
      <c r="V469" s="73"/>
      <c r="W469" s="100" t="str">
        <f t="shared" si="177"/>
        <v>EN TERMINO</v>
      </c>
      <c r="X469" s="100" t="str">
        <f t="shared" si="175"/>
        <v>EN TERMINO</v>
      </c>
      <c r="Y469" s="96" t="s">
        <v>199</v>
      </c>
      <c r="Z469" s="103" t="str">
        <f t="shared" si="178"/>
        <v>H5R14</v>
      </c>
      <c r="AA469" s="103">
        <f t="shared" si="176"/>
        <v>1</v>
      </c>
      <c r="AB469" s="103" t="str">
        <f t="shared" si="179"/>
        <v>H5R14 - 1</v>
      </c>
      <c r="AC469" s="138">
        <f t="shared" si="184"/>
        <v>3</v>
      </c>
      <c r="AD469" s="138">
        <f t="shared" si="185"/>
        <v>3</v>
      </c>
      <c r="AE469" s="138" t="str">
        <f t="shared" si="186"/>
        <v>H5R14.</v>
      </c>
      <c r="AF469" s="138" t="str">
        <f t="shared" si="187"/>
        <v>H5R14</v>
      </c>
      <c r="AG469" s="65"/>
      <c r="AH469" s="65"/>
      <c r="AI469" s="65"/>
      <c r="AJ469" s="14"/>
      <c r="AK469" s="14"/>
      <c r="AL469" s="14"/>
      <c r="AM469" s="14"/>
      <c r="AN469" s="14"/>
      <c r="AO469" s="14"/>
      <c r="AP469" s="14"/>
    </row>
    <row r="470" spans="1:42" s="2" customFormat="1" ht="350.1" customHeight="1" x14ac:dyDescent="0.2">
      <c r="A470" s="73"/>
      <c r="B470" s="151">
        <v>469</v>
      </c>
      <c r="C470" s="73"/>
      <c r="D470" s="88"/>
      <c r="E470" s="88" t="s">
        <v>36</v>
      </c>
      <c r="F470" s="85" t="s">
        <v>569</v>
      </c>
      <c r="G470" s="85" t="s">
        <v>570</v>
      </c>
      <c r="H470" s="85" t="s">
        <v>2173</v>
      </c>
      <c r="I470" s="86" t="s">
        <v>2175</v>
      </c>
      <c r="J470" s="88" t="s">
        <v>2171</v>
      </c>
      <c r="K470" s="73">
        <v>4</v>
      </c>
      <c r="L470" s="77">
        <v>44044</v>
      </c>
      <c r="M470" s="77">
        <v>44316</v>
      </c>
      <c r="N470" s="78">
        <f t="shared" si="170"/>
        <v>38.857142857142854</v>
      </c>
      <c r="O470" s="73" t="s">
        <v>527</v>
      </c>
      <c r="P470" s="76">
        <v>0</v>
      </c>
      <c r="Q470" s="85" t="s">
        <v>2154</v>
      </c>
      <c r="R470" s="79">
        <f t="shared" si="171"/>
        <v>0</v>
      </c>
      <c r="S470" s="89">
        <f t="shared" si="172"/>
        <v>0</v>
      </c>
      <c r="T470" s="89">
        <f t="shared" si="173"/>
        <v>0</v>
      </c>
      <c r="U470" s="89">
        <f t="shared" si="174"/>
        <v>0</v>
      </c>
      <c r="V470" s="73"/>
      <c r="W470" s="100" t="str">
        <f t="shared" si="177"/>
        <v>EN TERMINO</v>
      </c>
      <c r="X470" s="100" t="str">
        <f t="shared" si="175"/>
        <v/>
      </c>
      <c r="Y470" s="96" t="s">
        <v>199</v>
      </c>
      <c r="Z470" s="103" t="str">
        <f t="shared" si="178"/>
        <v>H5R14</v>
      </c>
      <c r="AA470" s="103">
        <f t="shared" si="176"/>
        <v>2</v>
      </c>
      <c r="AB470" s="103" t="str">
        <f t="shared" si="179"/>
        <v>H5R14 - 2</v>
      </c>
      <c r="AC470" s="138">
        <f t="shared" si="184"/>
        <v>3</v>
      </c>
      <c r="AD470" s="138">
        <f t="shared" si="185"/>
        <v>3</v>
      </c>
      <c r="AE470" s="138" t="str">
        <f t="shared" si="186"/>
        <v>H5R14.</v>
      </c>
      <c r="AF470" s="138" t="str">
        <f t="shared" si="187"/>
        <v>H5R14</v>
      </c>
      <c r="AG470" s="65"/>
      <c r="AH470" s="65"/>
      <c r="AI470" s="65" t="s">
        <v>229</v>
      </c>
      <c r="AJ470" s="14"/>
      <c r="AK470" s="14"/>
      <c r="AL470" s="14"/>
      <c r="AM470" s="14"/>
      <c r="AN470" s="14"/>
      <c r="AO470" s="14"/>
      <c r="AP470" s="14"/>
    </row>
    <row r="471" spans="1:42" s="2" customFormat="1" ht="350.1" customHeight="1" x14ac:dyDescent="0.2">
      <c r="A471" s="73">
        <v>356</v>
      </c>
      <c r="B471" s="151">
        <v>470</v>
      </c>
      <c r="C471" s="73"/>
      <c r="D471" s="88" t="s">
        <v>1046</v>
      </c>
      <c r="E471" s="88" t="s">
        <v>27</v>
      </c>
      <c r="F471" s="85" t="s">
        <v>1479</v>
      </c>
      <c r="G471" s="85" t="s">
        <v>52</v>
      </c>
      <c r="H471" s="85" t="s">
        <v>378</v>
      </c>
      <c r="I471" s="86" t="s">
        <v>379</v>
      </c>
      <c r="J471" s="88" t="s">
        <v>21</v>
      </c>
      <c r="K471" s="73">
        <v>3</v>
      </c>
      <c r="L471" s="77">
        <v>43040</v>
      </c>
      <c r="M471" s="77">
        <v>43312</v>
      </c>
      <c r="N471" s="78">
        <f t="shared" si="170"/>
        <v>38.857142857142854</v>
      </c>
      <c r="O471" s="76" t="s">
        <v>1532</v>
      </c>
      <c r="P471" s="76">
        <v>3</v>
      </c>
      <c r="Q471" s="73" t="s">
        <v>1910</v>
      </c>
      <c r="R471" s="79">
        <f t="shared" si="171"/>
        <v>100</v>
      </c>
      <c r="S471" s="89">
        <f t="shared" si="172"/>
        <v>38.857142857142854</v>
      </c>
      <c r="T471" s="89">
        <f t="shared" si="173"/>
        <v>38.857142857142854</v>
      </c>
      <c r="U471" s="89">
        <f t="shared" si="174"/>
        <v>38.857142857142854</v>
      </c>
      <c r="V471" s="73"/>
      <c r="W471" s="100" t="str">
        <f t="shared" si="177"/>
        <v>CUMPLIDA</v>
      </c>
      <c r="X471" s="100" t="str">
        <f t="shared" si="175"/>
        <v>CUMPLIDO</v>
      </c>
      <c r="Y471" s="96" t="s">
        <v>199</v>
      </c>
      <c r="Z471" s="103" t="str">
        <f t="shared" si="178"/>
        <v>H6R14</v>
      </c>
      <c r="AA471" s="103">
        <f t="shared" si="176"/>
        <v>1</v>
      </c>
      <c r="AB471" s="103" t="str">
        <f t="shared" si="179"/>
        <v>H6R14 - 1</v>
      </c>
      <c r="AC471" s="138">
        <f t="shared" si="184"/>
        <v>5</v>
      </c>
      <c r="AD471" s="138">
        <f t="shared" si="185"/>
        <v>5</v>
      </c>
      <c r="AE471" s="138" t="str">
        <f t="shared" si="186"/>
        <v>H6R14.</v>
      </c>
      <c r="AF471" s="138" t="str">
        <f t="shared" si="187"/>
        <v>H6R14</v>
      </c>
      <c r="AG471" s="65"/>
      <c r="AH471" s="65"/>
      <c r="AI471" s="65"/>
      <c r="AJ471" s="14"/>
      <c r="AK471" s="14"/>
      <c r="AL471" s="14"/>
      <c r="AM471" s="14"/>
      <c r="AN471" s="14"/>
      <c r="AO471" s="14"/>
      <c r="AP471" s="14"/>
    </row>
    <row r="472" spans="1:42" s="2" customFormat="1" ht="350.1" customHeight="1" x14ac:dyDescent="0.2">
      <c r="A472" s="73">
        <v>357</v>
      </c>
      <c r="B472" s="151">
        <v>471</v>
      </c>
      <c r="C472" s="73"/>
      <c r="D472" s="88" t="s">
        <v>1046</v>
      </c>
      <c r="E472" s="88" t="s">
        <v>32</v>
      </c>
      <c r="F472" s="85" t="s">
        <v>1480</v>
      </c>
      <c r="G472" s="86" t="s">
        <v>54</v>
      </c>
      <c r="H472" s="86" t="s">
        <v>381</v>
      </c>
      <c r="I472" s="86" t="s">
        <v>382</v>
      </c>
      <c r="J472" s="88" t="s">
        <v>383</v>
      </c>
      <c r="K472" s="73">
        <v>2</v>
      </c>
      <c r="L472" s="77">
        <v>43040</v>
      </c>
      <c r="M472" s="77">
        <v>43189</v>
      </c>
      <c r="N472" s="78">
        <f t="shared" si="170"/>
        <v>21.285714285714285</v>
      </c>
      <c r="O472" s="76" t="s">
        <v>1532</v>
      </c>
      <c r="P472" s="76">
        <v>2</v>
      </c>
      <c r="Q472" s="73" t="s">
        <v>1910</v>
      </c>
      <c r="R472" s="79">
        <f t="shared" si="171"/>
        <v>100</v>
      </c>
      <c r="S472" s="89">
        <f t="shared" si="172"/>
        <v>21.285714285714285</v>
      </c>
      <c r="T472" s="89">
        <f t="shared" si="173"/>
        <v>21.285714285714285</v>
      </c>
      <c r="U472" s="89">
        <f t="shared" si="174"/>
        <v>21.285714285714285</v>
      </c>
      <c r="V472" s="73"/>
      <c r="W472" s="100" t="str">
        <f t="shared" si="177"/>
        <v>CUMPLIDA</v>
      </c>
      <c r="X472" s="100" t="str">
        <f t="shared" si="175"/>
        <v>CUMPLIDO</v>
      </c>
      <c r="Y472" s="96" t="s">
        <v>199</v>
      </c>
      <c r="Z472" s="103" t="str">
        <f t="shared" si="178"/>
        <v>H9R14</v>
      </c>
      <c r="AA472" s="103">
        <f t="shared" si="176"/>
        <v>1</v>
      </c>
      <c r="AB472" s="103" t="str">
        <f t="shared" si="179"/>
        <v>H9R14 - 1</v>
      </c>
      <c r="AC472" s="138">
        <f t="shared" si="184"/>
        <v>5</v>
      </c>
      <c r="AD472" s="138">
        <f t="shared" si="185"/>
        <v>5</v>
      </c>
      <c r="AE472" s="138" t="str">
        <f t="shared" si="186"/>
        <v>H9R14.</v>
      </c>
      <c r="AF472" s="138" t="str">
        <f t="shared" si="187"/>
        <v>H9R14</v>
      </c>
      <c r="AG472" s="65"/>
      <c r="AH472" s="65"/>
      <c r="AI472" s="65"/>
      <c r="AJ472" s="14"/>
      <c r="AK472" s="14"/>
      <c r="AL472" s="14"/>
      <c r="AM472" s="14"/>
      <c r="AN472" s="14"/>
      <c r="AO472" s="14"/>
      <c r="AP472" s="14"/>
    </row>
    <row r="473" spans="1:42" s="2" customFormat="1" ht="350.1" customHeight="1" x14ac:dyDescent="0.2">
      <c r="A473" s="73">
        <v>358</v>
      </c>
      <c r="B473" s="151">
        <v>472</v>
      </c>
      <c r="C473" s="73"/>
      <c r="D473" s="88" t="s">
        <v>1046</v>
      </c>
      <c r="E473" s="88" t="s">
        <v>27</v>
      </c>
      <c r="F473" s="85" t="s">
        <v>712</v>
      </c>
      <c r="G473" s="86" t="s">
        <v>55</v>
      </c>
      <c r="H473" s="86" t="s">
        <v>710</v>
      </c>
      <c r="I473" s="86" t="s">
        <v>713</v>
      </c>
      <c r="J473" s="88" t="s">
        <v>711</v>
      </c>
      <c r="K473" s="73">
        <v>2</v>
      </c>
      <c r="L473" s="77">
        <v>43040</v>
      </c>
      <c r="M473" s="77">
        <v>43189</v>
      </c>
      <c r="N473" s="78">
        <f t="shared" si="170"/>
        <v>21.285714285714285</v>
      </c>
      <c r="O473" s="73" t="s">
        <v>687</v>
      </c>
      <c r="P473" s="76">
        <v>2</v>
      </c>
      <c r="Q473" s="73" t="s">
        <v>1910</v>
      </c>
      <c r="R473" s="79">
        <f t="shared" si="171"/>
        <v>100</v>
      </c>
      <c r="S473" s="89">
        <f t="shared" si="172"/>
        <v>21.285714285714285</v>
      </c>
      <c r="T473" s="89">
        <f t="shared" si="173"/>
        <v>21.285714285714285</v>
      </c>
      <c r="U473" s="89">
        <f t="shared" si="174"/>
        <v>21.285714285714285</v>
      </c>
      <c r="V473" s="73"/>
      <c r="W473" s="100" t="str">
        <f t="shared" si="177"/>
        <v>CUMPLIDA</v>
      </c>
      <c r="X473" s="100" t="str">
        <f t="shared" si="175"/>
        <v>CUMPLIDO</v>
      </c>
      <c r="Y473" s="96" t="s">
        <v>199</v>
      </c>
      <c r="Z473" s="103" t="str">
        <f t="shared" si="178"/>
        <v>H11R14</v>
      </c>
      <c r="AA473" s="103">
        <f t="shared" si="176"/>
        <v>1</v>
      </c>
      <c r="AB473" s="103" t="str">
        <f t="shared" si="179"/>
        <v>H11R14 - 1</v>
      </c>
      <c r="AC473" s="138">
        <f t="shared" si="184"/>
        <v>5</v>
      </c>
      <c r="AD473" s="138">
        <f t="shared" si="185"/>
        <v>5</v>
      </c>
      <c r="AE473" s="138" t="str">
        <f t="shared" si="186"/>
        <v>H11R14.</v>
      </c>
      <c r="AF473" s="138" t="str">
        <f t="shared" si="187"/>
        <v>H11R14</v>
      </c>
      <c r="AG473" s="65"/>
      <c r="AH473" s="65"/>
      <c r="AI473" s="65"/>
      <c r="AJ473" s="14"/>
      <c r="AK473" s="14"/>
      <c r="AL473" s="14"/>
      <c r="AM473" s="14"/>
      <c r="AN473" s="14"/>
      <c r="AO473" s="14"/>
      <c r="AP473" s="14"/>
    </row>
    <row r="474" spans="1:42" s="2" customFormat="1" ht="350.1" customHeight="1" x14ac:dyDescent="0.2">
      <c r="A474" s="73">
        <v>359</v>
      </c>
      <c r="B474" s="151">
        <v>473</v>
      </c>
      <c r="C474" s="73"/>
      <c r="D474" s="88" t="s">
        <v>1046</v>
      </c>
      <c r="E474" s="88" t="s">
        <v>33</v>
      </c>
      <c r="F474" s="85" t="s">
        <v>1481</v>
      </c>
      <c r="G474" s="86" t="s">
        <v>56</v>
      </c>
      <c r="H474" s="98" t="s">
        <v>356</v>
      </c>
      <c r="I474" s="85" t="s">
        <v>357</v>
      </c>
      <c r="J474" s="101" t="s">
        <v>334</v>
      </c>
      <c r="K474" s="101">
        <v>3</v>
      </c>
      <c r="L474" s="144">
        <v>43040</v>
      </c>
      <c r="M474" s="144">
        <v>43403</v>
      </c>
      <c r="N474" s="78">
        <f t="shared" si="170"/>
        <v>51.857142857142854</v>
      </c>
      <c r="O474" s="101" t="s">
        <v>687</v>
      </c>
      <c r="P474" s="76">
        <v>1.5</v>
      </c>
      <c r="Q474" s="85" t="s">
        <v>2306</v>
      </c>
      <c r="R474" s="79">
        <f t="shared" si="171"/>
        <v>50</v>
      </c>
      <c r="S474" s="89">
        <f t="shared" si="172"/>
        <v>25.928571428571427</v>
      </c>
      <c r="T474" s="89">
        <f t="shared" si="173"/>
        <v>25.928571428571427</v>
      </c>
      <c r="U474" s="89">
        <f t="shared" si="174"/>
        <v>51.857142857142854</v>
      </c>
      <c r="V474" s="73"/>
      <c r="W474" s="100" t="str">
        <f t="shared" si="177"/>
        <v>VENCIDA</v>
      </c>
      <c r="X474" s="100" t="str">
        <f t="shared" si="175"/>
        <v>VENCIDO</v>
      </c>
      <c r="Y474" s="96" t="s">
        <v>199</v>
      </c>
      <c r="Z474" s="103" t="str">
        <f t="shared" si="178"/>
        <v>H13R14</v>
      </c>
      <c r="AA474" s="103">
        <f t="shared" si="176"/>
        <v>1</v>
      </c>
      <c r="AB474" s="103" t="str">
        <f t="shared" si="179"/>
        <v>H13R14 - 1</v>
      </c>
      <c r="AC474" s="138">
        <f t="shared" si="184"/>
        <v>1</v>
      </c>
      <c r="AD474" s="138">
        <f t="shared" si="185"/>
        <v>1</v>
      </c>
      <c r="AE474" s="138" t="str">
        <f t="shared" si="186"/>
        <v>H13R14.</v>
      </c>
      <c r="AF474" s="138" t="str">
        <f t="shared" si="187"/>
        <v>H13R14</v>
      </c>
      <c r="AG474" s="65"/>
      <c r="AH474" s="65"/>
      <c r="AI474" s="65"/>
      <c r="AJ474" s="14"/>
      <c r="AK474" s="14"/>
      <c r="AL474" s="14"/>
      <c r="AM474" s="14"/>
      <c r="AN474" s="14"/>
      <c r="AO474" s="14"/>
      <c r="AP474" s="14"/>
    </row>
    <row r="475" spans="1:42" s="2" customFormat="1" ht="350.1" customHeight="1" x14ac:dyDescent="0.2">
      <c r="A475" s="73">
        <v>360</v>
      </c>
      <c r="B475" s="151">
        <v>474</v>
      </c>
      <c r="C475" s="73"/>
      <c r="D475" s="88" t="s">
        <v>1286</v>
      </c>
      <c r="E475" s="88" t="s">
        <v>27</v>
      </c>
      <c r="F475" s="85" t="s">
        <v>1482</v>
      </c>
      <c r="G475" s="86" t="s">
        <v>57</v>
      </c>
      <c r="H475" s="85" t="s">
        <v>358</v>
      </c>
      <c r="I475" s="85" t="s">
        <v>359</v>
      </c>
      <c r="J475" s="101" t="s">
        <v>360</v>
      </c>
      <c r="K475" s="102">
        <v>1</v>
      </c>
      <c r="L475" s="144">
        <v>43132</v>
      </c>
      <c r="M475" s="144">
        <v>43159</v>
      </c>
      <c r="N475" s="78">
        <f t="shared" si="170"/>
        <v>3.8571428571428572</v>
      </c>
      <c r="O475" s="101" t="s">
        <v>22</v>
      </c>
      <c r="P475" s="76">
        <v>1</v>
      </c>
      <c r="Q475" s="73" t="s">
        <v>1910</v>
      </c>
      <c r="R475" s="79">
        <f t="shared" si="171"/>
        <v>100</v>
      </c>
      <c r="S475" s="89">
        <f t="shared" si="172"/>
        <v>3.8571428571428572</v>
      </c>
      <c r="T475" s="89">
        <f t="shared" si="173"/>
        <v>3.8571428571428572</v>
      </c>
      <c r="U475" s="89">
        <f t="shared" si="174"/>
        <v>3.8571428571428572</v>
      </c>
      <c r="V475" s="73"/>
      <c r="W475" s="100" t="str">
        <f t="shared" si="177"/>
        <v>CUMPLIDA</v>
      </c>
      <c r="X475" s="100" t="str">
        <f t="shared" si="175"/>
        <v>CUMPLIDO</v>
      </c>
      <c r="Y475" s="96" t="s">
        <v>199</v>
      </c>
      <c r="Z475" s="103" t="str">
        <f t="shared" si="178"/>
        <v>H17R14</v>
      </c>
      <c r="AA475" s="103">
        <f t="shared" si="176"/>
        <v>1</v>
      </c>
      <c r="AB475" s="103" t="str">
        <f t="shared" si="179"/>
        <v>H17R14 - 1</v>
      </c>
      <c r="AC475" s="138">
        <f t="shared" si="184"/>
        <v>5</v>
      </c>
      <c r="AD475" s="138">
        <f t="shared" si="185"/>
        <v>5</v>
      </c>
      <c r="AE475" s="138" t="str">
        <f t="shared" si="186"/>
        <v>H17R14.</v>
      </c>
      <c r="AF475" s="138" t="str">
        <f t="shared" si="187"/>
        <v>H17R14</v>
      </c>
      <c r="AG475" s="65"/>
      <c r="AH475" s="65"/>
      <c r="AI475" s="65"/>
      <c r="AJ475" s="14"/>
      <c r="AK475" s="14"/>
      <c r="AL475" s="14"/>
      <c r="AM475" s="14"/>
      <c r="AN475" s="14"/>
      <c r="AO475" s="14"/>
      <c r="AP475" s="14"/>
    </row>
    <row r="476" spans="1:42" s="2" customFormat="1" ht="350.1" customHeight="1" x14ac:dyDescent="0.2">
      <c r="A476" s="73">
        <v>361</v>
      </c>
      <c r="B476" s="151">
        <v>475</v>
      </c>
      <c r="C476" s="73"/>
      <c r="D476" s="88" t="s">
        <v>1046</v>
      </c>
      <c r="E476" s="88" t="s">
        <v>27</v>
      </c>
      <c r="F476" s="85" t="s">
        <v>1483</v>
      </c>
      <c r="G476" s="86" t="s">
        <v>58</v>
      </c>
      <c r="H476" s="98" t="s">
        <v>361</v>
      </c>
      <c r="I476" s="85" t="s">
        <v>362</v>
      </c>
      <c r="J476" s="97" t="s">
        <v>363</v>
      </c>
      <c r="K476" s="102">
        <v>4</v>
      </c>
      <c r="L476" s="144">
        <v>43040</v>
      </c>
      <c r="M476" s="144">
        <v>43403</v>
      </c>
      <c r="N476" s="78">
        <f t="shared" si="170"/>
        <v>51.857142857142854</v>
      </c>
      <c r="O476" s="101" t="s">
        <v>22</v>
      </c>
      <c r="P476" s="76">
        <v>4</v>
      </c>
      <c r="Q476" s="85" t="s">
        <v>2373</v>
      </c>
      <c r="R476" s="79">
        <f t="shared" si="171"/>
        <v>100</v>
      </c>
      <c r="S476" s="89">
        <f t="shared" si="172"/>
        <v>51.857142857142854</v>
      </c>
      <c r="T476" s="89">
        <f t="shared" si="173"/>
        <v>51.857142857142854</v>
      </c>
      <c r="U476" s="89">
        <f t="shared" si="174"/>
        <v>51.857142857142854</v>
      </c>
      <c r="V476" s="73"/>
      <c r="W476" s="100" t="str">
        <f t="shared" si="177"/>
        <v>CUMPLIDA</v>
      </c>
      <c r="X476" s="100" t="str">
        <f t="shared" si="175"/>
        <v>CUMPLIDO</v>
      </c>
      <c r="Y476" s="96" t="s">
        <v>199</v>
      </c>
      <c r="Z476" s="103" t="str">
        <f t="shared" si="178"/>
        <v>H20R14</v>
      </c>
      <c r="AA476" s="103">
        <f>IF(A476&lt;&gt;"",1,#REF!+1)</f>
        <v>1</v>
      </c>
      <c r="AB476" s="103" t="str">
        <f t="shared" si="179"/>
        <v>H20R14 - 1</v>
      </c>
      <c r="AC476" s="138">
        <f t="shared" si="184"/>
        <v>5</v>
      </c>
      <c r="AD476" s="138">
        <f t="shared" si="185"/>
        <v>5</v>
      </c>
      <c r="AE476" s="138" t="str">
        <f t="shared" si="186"/>
        <v>H20R14.</v>
      </c>
      <c r="AF476" s="138" t="str">
        <f t="shared" si="187"/>
        <v>H20R14</v>
      </c>
      <c r="AG476" s="65"/>
      <c r="AH476" s="65"/>
      <c r="AI476" s="65"/>
      <c r="AJ476" s="14"/>
      <c r="AK476" s="14"/>
      <c r="AL476" s="14"/>
      <c r="AM476" s="14"/>
      <c r="AN476" s="14"/>
      <c r="AO476" s="14"/>
      <c r="AP476" s="14"/>
    </row>
    <row r="477" spans="1:42" s="2" customFormat="1" ht="350.1" customHeight="1" x14ac:dyDescent="0.2">
      <c r="A477" s="73">
        <v>362</v>
      </c>
      <c r="B477" s="151">
        <v>476</v>
      </c>
      <c r="C477" s="73"/>
      <c r="D477" s="88" t="s">
        <v>1282</v>
      </c>
      <c r="E477" s="88" t="s">
        <v>27</v>
      </c>
      <c r="F477" s="85" t="s">
        <v>1249</v>
      </c>
      <c r="G477" s="166" t="s">
        <v>366</v>
      </c>
      <c r="H477" s="85" t="s">
        <v>915</v>
      </c>
      <c r="I477" s="85" t="s">
        <v>364</v>
      </c>
      <c r="J477" s="101" t="s">
        <v>9</v>
      </c>
      <c r="K477" s="101">
        <v>1</v>
      </c>
      <c r="L477" s="144">
        <v>43160</v>
      </c>
      <c r="M477" s="144">
        <v>43189</v>
      </c>
      <c r="N477" s="78">
        <f t="shared" si="170"/>
        <v>4.1428571428571432</v>
      </c>
      <c r="O477" s="101" t="s">
        <v>22</v>
      </c>
      <c r="P477" s="76">
        <v>1</v>
      </c>
      <c r="Q477" s="73" t="s">
        <v>1910</v>
      </c>
      <c r="R477" s="79">
        <f t="shared" si="171"/>
        <v>100</v>
      </c>
      <c r="S477" s="89">
        <f t="shared" si="172"/>
        <v>4.1428571428571432</v>
      </c>
      <c r="T477" s="89">
        <f t="shared" si="173"/>
        <v>4.1428571428571432</v>
      </c>
      <c r="U477" s="89">
        <f t="shared" si="174"/>
        <v>4.1428571428571432</v>
      </c>
      <c r="V477" s="73"/>
      <c r="W477" s="100" t="str">
        <f t="shared" si="177"/>
        <v>CUMPLIDA</v>
      </c>
      <c r="X477" s="100" t="str">
        <f t="shared" si="175"/>
        <v>CUMPLIDO</v>
      </c>
      <c r="Y477" s="96" t="s">
        <v>199</v>
      </c>
      <c r="Z477" s="103" t="str">
        <f t="shared" si="178"/>
        <v>H21R14</v>
      </c>
      <c r="AA477" s="103">
        <f t="shared" si="176"/>
        <v>1</v>
      </c>
      <c r="AB477" s="103" t="str">
        <f t="shared" si="179"/>
        <v>H21R14 - 1</v>
      </c>
      <c r="AC477" s="138">
        <f t="shared" si="184"/>
        <v>5</v>
      </c>
      <c r="AD477" s="138">
        <f t="shared" si="185"/>
        <v>5</v>
      </c>
      <c r="AE477" s="138" t="str">
        <f t="shared" si="186"/>
        <v>H21R14.</v>
      </c>
      <c r="AF477" s="138" t="str">
        <f t="shared" si="187"/>
        <v>H21R14</v>
      </c>
      <c r="AG477" s="65"/>
      <c r="AH477" s="65"/>
      <c r="AI477" s="65"/>
      <c r="AJ477" s="14"/>
      <c r="AK477" s="14"/>
      <c r="AL477" s="14"/>
      <c r="AM477" s="14"/>
      <c r="AN477" s="14"/>
      <c r="AO477" s="14"/>
      <c r="AP477" s="14"/>
    </row>
    <row r="478" spans="1:42" s="2" customFormat="1" ht="350.1" customHeight="1" x14ac:dyDescent="0.2">
      <c r="A478" s="73"/>
      <c r="B478" s="151">
        <v>477</v>
      </c>
      <c r="C478" s="73"/>
      <c r="D478" s="88"/>
      <c r="E478" s="88" t="s">
        <v>27</v>
      </c>
      <c r="F478" s="85" t="s">
        <v>1484</v>
      </c>
      <c r="G478" s="166" t="s">
        <v>59</v>
      </c>
      <c r="H478" s="85" t="s">
        <v>916</v>
      </c>
      <c r="I478" s="85" t="s">
        <v>365</v>
      </c>
      <c r="J478" s="101" t="s">
        <v>8</v>
      </c>
      <c r="K478" s="101">
        <v>1</v>
      </c>
      <c r="L478" s="144">
        <v>43040</v>
      </c>
      <c r="M478" s="144">
        <v>43099</v>
      </c>
      <c r="N478" s="78">
        <f t="shared" si="170"/>
        <v>8.4285714285714288</v>
      </c>
      <c r="O478" s="101" t="s">
        <v>22</v>
      </c>
      <c r="P478" s="76">
        <v>1</v>
      </c>
      <c r="Q478" s="73" t="s">
        <v>1910</v>
      </c>
      <c r="R478" s="79">
        <f t="shared" si="171"/>
        <v>100</v>
      </c>
      <c r="S478" s="89">
        <f t="shared" si="172"/>
        <v>8.4285714285714288</v>
      </c>
      <c r="T478" s="89">
        <f t="shared" si="173"/>
        <v>8.4285714285714288</v>
      </c>
      <c r="U478" s="89">
        <f t="shared" si="174"/>
        <v>8.4285714285714288</v>
      </c>
      <c r="V478" s="73"/>
      <c r="W478" s="100" t="str">
        <f t="shared" si="177"/>
        <v>CUMPLIDA</v>
      </c>
      <c r="X478" s="100" t="str">
        <f t="shared" si="175"/>
        <v/>
      </c>
      <c r="Y478" s="96" t="s">
        <v>199</v>
      </c>
      <c r="Z478" s="103" t="str">
        <f t="shared" si="178"/>
        <v>H21R14</v>
      </c>
      <c r="AA478" s="103">
        <f t="shared" si="176"/>
        <v>2</v>
      </c>
      <c r="AB478" s="103" t="str">
        <f t="shared" si="179"/>
        <v>H21R14 - 2</v>
      </c>
      <c r="AC478" s="138">
        <f t="shared" si="184"/>
        <v>5</v>
      </c>
      <c r="AD478" s="138">
        <f t="shared" si="185"/>
        <v>5</v>
      </c>
      <c r="AE478" s="138" t="str">
        <f t="shared" si="186"/>
        <v>H21R14.</v>
      </c>
      <c r="AF478" s="138" t="str">
        <f t="shared" si="187"/>
        <v>H21R14</v>
      </c>
      <c r="AG478" s="65"/>
      <c r="AH478" s="65"/>
      <c r="AI478" s="65"/>
      <c r="AJ478" s="14"/>
      <c r="AK478" s="14"/>
      <c r="AL478" s="14"/>
      <c r="AM478" s="14"/>
      <c r="AN478" s="14"/>
      <c r="AO478" s="14"/>
      <c r="AP478" s="14"/>
    </row>
    <row r="479" spans="1:42" s="2" customFormat="1" ht="350.1" customHeight="1" x14ac:dyDescent="0.2">
      <c r="A479" s="73">
        <v>363</v>
      </c>
      <c r="B479" s="151">
        <v>478</v>
      </c>
      <c r="C479" s="73"/>
      <c r="D479" s="88" t="s">
        <v>1046</v>
      </c>
      <c r="E479" s="88" t="s">
        <v>27</v>
      </c>
      <c r="F479" s="85" t="s">
        <v>717</v>
      </c>
      <c r="G479" s="166" t="s">
        <v>718</v>
      </c>
      <c r="H479" s="166" t="s">
        <v>714</v>
      </c>
      <c r="I479" s="166" t="s">
        <v>715</v>
      </c>
      <c r="J479" s="164" t="s">
        <v>716</v>
      </c>
      <c r="K479" s="73">
        <v>1</v>
      </c>
      <c r="L479" s="165">
        <v>43040</v>
      </c>
      <c r="M479" s="165">
        <v>43099</v>
      </c>
      <c r="N479" s="78">
        <f t="shared" si="170"/>
        <v>8.4285714285714288</v>
      </c>
      <c r="O479" s="73" t="s">
        <v>687</v>
      </c>
      <c r="P479" s="76">
        <v>1</v>
      </c>
      <c r="Q479" s="73" t="s">
        <v>1910</v>
      </c>
      <c r="R479" s="79">
        <f t="shared" si="171"/>
        <v>100</v>
      </c>
      <c r="S479" s="89">
        <f t="shared" si="172"/>
        <v>8.4285714285714288</v>
      </c>
      <c r="T479" s="89">
        <f t="shared" si="173"/>
        <v>8.4285714285714288</v>
      </c>
      <c r="U479" s="89">
        <f t="shared" si="174"/>
        <v>8.4285714285714288</v>
      </c>
      <c r="V479" s="73"/>
      <c r="W479" s="100" t="str">
        <f t="shared" si="177"/>
        <v>CUMPLIDA</v>
      </c>
      <c r="X479" s="100" t="str">
        <f t="shared" si="175"/>
        <v>CUMPLIDO</v>
      </c>
      <c r="Y479" s="96" t="s">
        <v>199</v>
      </c>
      <c r="Z479" s="103" t="str">
        <f t="shared" si="178"/>
        <v>H22R14</v>
      </c>
      <c r="AA479" s="103">
        <f t="shared" si="176"/>
        <v>1</v>
      </c>
      <c r="AB479" s="103" t="str">
        <f t="shared" si="179"/>
        <v>H22R14 - 1</v>
      </c>
      <c r="AC479" s="138">
        <f t="shared" si="184"/>
        <v>5</v>
      </c>
      <c r="AD479" s="138">
        <f t="shared" si="185"/>
        <v>5</v>
      </c>
      <c r="AE479" s="138" t="str">
        <f t="shared" si="186"/>
        <v>H22R14.</v>
      </c>
      <c r="AF479" s="138" t="str">
        <f t="shared" si="187"/>
        <v>H22R14</v>
      </c>
      <c r="AG479" s="65"/>
      <c r="AH479" s="65"/>
      <c r="AI479" s="65"/>
      <c r="AJ479" s="14"/>
      <c r="AK479" s="14"/>
      <c r="AL479" s="14"/>
      <c r="AM479" s="14"/>
      <c r="AN479" s="14"/>
      <c r="AO479" s="14"/>
      <c r="AP479" s="14"/>
    </row>
    <row r="480" spans="1:42" s="2" customFormat="1" ht="350.1" customHeight="1" x14ac:dyDescent="0.2">
      <c r="A480" s="73">
        <v>364</v>
      </c>
      <c r="B480" s="151">
        <v>479</v>
      </c>
      <c r="C480" s="73"/>
      <c r="D480" s="88" t="s">
        <v>1259</v>
      </c>
      <c r="E480" s="88" t="s">
        <v>27</v>
      </c>
      <c r="F480" s="85" t="s">
        <v>1271</v>
      </c>
      <c r="G480" s="86" t="s">
        <v>60</v>
      </c>
      <c r="H480" s="86" t="s">
        <v>1918</v>
      </c>
      <c r="I480" s="86" t="s">
        <v>1902</v>
      </c>
      <c r="J480" s="88" t="s">
        <v>1850</v>
      </c>
      <c r="K480" s="73">
        <v>1</v>
      </c>
      <c r="L480" s="77">
        <v>43862</v>
      </c>
      <c r="M480" s="77">
        <v>43979</v>
      </c>
      <c r="N480" s="78">
        <f t="shared" si="170"/>
        <v>16.714285714285715</v>
      </c>
      <c r="O480" s="73" t="s">
        <v>1094</v>
      </c>
      <c r="P480" s="76">
        <v>0</v>
      </c>
      <c r="Q480" s="73" t="s">
        <v>1910</v>
      </c>
      <c r="R480" s="79">
        <f t="shared" si="171"/>
        <v>0</v>
      </c>
      <c r="S480" s="89">
        <f t="shared" si="172"/>
        <v>0</v>
      </c>
      <c r="T480" s="89">
        <f t="shared" si="173"/>
        <v>0</v>
      </c>
      <c r="U480" s="89">
        <f t="shared" si="174"/>
        <v>16.714285714285715</v>
      </c>
      <c r="V480" s="73"/>
      <c r="W480" s="100" t="str">
        <f t="shared" si="177"/>
        <v>VENCIDA</v>
      </c>
      <c r="X480" s="100" t="str">
        <f t="shared" si="175"/>
        <v>VENCIDO</v>
      </c>
      <c r="Y480" s="96" t="s">
        <v>199</v>
      </c>
      <c r="Z480" s="103" t="str">
        <f t="shared" si="178"/>
        <v>H29R14</v>
      </c>
      <c r="AA480" s="103">
        <f t="shared" si="176"/>
        <v>1</v>
      </c>
      <c r="AB480" s="103" t="str">
        <f t="shared" si="179"/>
        <v>H29R14 - 1</v>
      </c>
      <c r="AC480" s="138">
        <f t="shared" si="184"/>
        <v>1</v>
      </c>
      <c r="AD480" s="138">
        <f t="shared" si="185"/>
        <v>1</v>
      </c>
      <c r="AE480" s="138" t="str">
        <f t="shared" si="186"/>
        <v>H29R14.</v>
      </c>
      <c r="AF480" s="138" t="str">
        <f t="shared" si="187"/>
        <v>H29R14</v>
      </c>
      <c r="AG480" s="65"/>
      <c r="AH480" s="65"/>
      <c r="AI480" s="65"/>
      <c r="AJ480" s="14"/>
      <c r="AK480" s="14"/>
      <c r="AL480" s="14"/>
      <c r="AM480" s="14"/>
      <c r="AN480" s="14"/>
      <c r="AO480" s="14"/>
      <c r="AP480" s="14"/>
    </row>
    <row r="481" spans="1:42" s="2" customFormat="1" ht="350.1" customHeight="1" x14ac:dyDescent="0.2">
      <c r="A481" s="73">
        <v>365</v>
      </c>
      <c r="B481" s="151">
        <v>480</v>
      </c>
      <c r="C481" s="73"/>
      <c r="D481" s="88" t="s">
        <v>1046</v>
      </c>
      <c r="E481" s="88" t="s">
        <v>27</v>
      </c>
      <c r="F481" s="86" t="s">
        <v>719</v>
      </c>
      <c r="G481" s="166" t="s">
        <v>61</v>
      </c>
      <c r="H481" s="86" t="s">
        <v>1918</v>
      </c>
      <c r="I481" s="86" t="s">
        <v>1849</v>
      </c>
      <c r="J481" s="88" t="s">
        <v>1850</v>
      </c>
      <c r="K481" s="73">
        <v>1</v>
      </c>
      <c r="L481" s="77">
        <v>43862</v>
      </c>
      <c r="M481" s="77">
        <v>43979</v>
      </c>
      <c r="N481" s="78">
        <f t="shared" si="170"/>
        <v>16.714285714285715</v>
      </c>
      <c r="O481" s="73" t="s">
        <v>1094</v>
      </c>
      <c r="P481" s="76">
        <v>0</v>
      </c>
      <c r="Q481" s="73" t="s">
        <v>1910</v>
      </c>
      <c r="R481" s="79">
        <f t="shared" si="171"/>
        <v>0</v>
      </c>
      <c r="S481" s="89">
        <f t="shared" si="172"/>
        <v>0</v>
      </c>
      <c r="T481" s="89">
        <f t="shared" si="173"/>
        <v>0</v>
      </c>
      <c r="U481" s="89">
        <f t="shared" si="174"/>
        <v>16.714285714285715</v>
      </c>
      <c r="V481" s="73"/>
      <c r="W481" s="100" t="str">
        <f t="shared" si="177"/>
        <v>VENCIDA</v>
      </c>
      <c r="X481" s="100" t="str">
        <f t="shared" si="175"/>
        <v>VENCIDO</v>
      </c>
      <c r="Y481" s="96" t="s">
        <v>199</v>
      </c>
      <c r="Z481" s="103" t="str">
        <f t="shared" si="178"/>
        <v>H31R14</v>
      </c>
      <c r="AA481" s="103">
        <f t="shared" si="176"/>
        <v>1</v>
      </c>
      <c r="AB481" s="103" t="str">
        <f t="shared" si="179"/>
        <v>H31R14 - 1</v>
      </c>
      <c r="AC481" s="138">
        <f t="shared" si="184"/>
        <v>1</v>
      </c>
      <c r="AD481" s="138">
        <f t="shared" si="185"/>
        <v>1</v>
      </c>
      <c r="AE481" s="138" t="str">
        <f t="shared" si="186"/>
        <v>H31R14.</v>
      </c>
      <c r="AF481" s="138" t="str">
        <f t="shared" si="187"/>
        <v>H31R14</v>
      </c>
      <c r="AG481" s="65"/>
      <c r="AH481" s="65"/>
      <c r="AI481" s="65"/>
      <c r="AJ481" s="14"/>
      <c r="AK481" s="14"/>
      <c r="AL481" s="14"/>
      <c r="AM481" s="14"/>
      <c r="AN481" s="14"/>
      <c r="AO481" s="14"/>
      <c r="AP481" s="14"/>
    </row>
    <row r="482" spans="1:42" s="2" customFormat="1" ht="350.1" customHeight="1" x14ac:dyDescent="0.2">
      <c r="A482" s="73">
        <v>366</v>
      </c>
      <c r="B482" s="151">
        <v>481</v>
      </c>
      <c r="C482" s="73"/>
      <c r="D482" s="88" t="s">
        <v>1046</v>
      </c>
      <c r="E482" s="88" t="s">
        <v>32</v>
      </c>
      <c r="F482" s="86" t="s">
        <v>720</v>
      </c>
      <c r="G482" s="166" t="s">
        <v>62</v>
      </c>
      <c r="H482" s="86" t="s">
        <v>1918</v>
      </c>
      <c r="I482" s="86" t="s">
        <v>1849</v>
      </c>
      <c r="J482" s="88" t="s">
        <v>1850</v>
      </c>
      <c r="K482" s="73">
        <v>1</v>
      </c>
      <c r="L482" s="77">
        <v>43862</v>
      </c>
      <c r="M482" s="77">
        <v>43979</v>
      </c>
      <c r="N482" s="78">
        <f t="shared" si="170"/>
        <v>16.714285714285715</v>
      </c>
      <c r="O482" s="73" t="s">
        <v>1094</v>
      </c>
      <c r="P482" s="76">
        <v>0</v>
      </c>
      <c r="Q482" s="73" t="s">
        <v>1910</v>
      </c>
      <c r="R482" s="79">
        <f t="shared" si="171"/>
        <v>0</v>
      </c>
      <c r="S482" s="89">
        <f t="shared" si="172"/>
        <v>0</v>
      </c>
      <c r="T482" s="89">
        <f t="shared" si="173"/>
        <v>0</v>
      </c>
      <c r="U482" s="89">
        <f t="shared" si="174"/>
        <v>16.714285714285715</v>
      </c>
      <c r="V482" s="73"/>
      <c r="W482" s="100" t="str">
        <f t="shared" si="177"/>
        <v>VENCIDA</v>
      </c>
      <c r="X482" s="100" t="str">
        <f t="shared" si="175"/>
        <v>VENCIDO</v>
      </c>
      <c r="Y482" s="96" t="s">
        <v>199</v>
      </c>
      <c r="Z482" s="103" t="str">
        <f t="shared" si="178"/>
        <v>H32R14</v>
      </c>
      <c r="AA482" s="103">
        <f t="shared" si="176"/>
        <v>1</v>
      </c>
      <c r="AB482" s="103" t="str">
        <f t="shared" si="179"/>
        <v>H32R14 - 1</v>
      </c>
      <c r="AC482" s="138">
        <f t="shared" si="184"/>
        <v>1</v>
      </c>
      <c r="AD482" s="138">
        <f t="shared" si="185"/>
        <v>1</v>
      </c>
      <c r="AE482" s="138" t="str">
        <f t="shared" si="186"/>
        <v>H32R14.</v>
      </c>
      <c r="AF482" s="138" t="str">
        <f t="shared" si="187"/>
        <v>H32R14</v>
      </c>
      <c r="AG482" s="65"/>
      <c r="AH482" s="65"/>
      <c r="AI482" s="65"/>
      <c r="AJ482" s="14"/>
      <c r="AK482" s="14"/>
      <c r="AL482" s="14"/>
      <c r="AM482" s="14"/>
      <c r="AN482" s="14"/>
      <c r="AO482" s="14"/>
      <c r="AP482" s="14"/>
    </row>
    <row r="483" spans="1:42" s="14" customFormat="1" ht="350.1" customHeight="1" x14ac:dyDescent="0.2">
      <c r="A483" s="73">
        <v>367</v>
      </c>
      <c r="B483" s="151">
        <v>482</v>
      </c>
      <c r="C483" s="73"/>
      <c r="D483" s="88" t="s">
        <v>1046</v>
      </c>
      <c r="E483" s="88" t="s">
        <v>27</v>
      </c>
      <c r="F483" s="86" t="s">
        <v>1485</v>
      </c>
      <c r="G483" s="86" t="s">
        <v>63</v>
      </c>
      <c r="H483" s="86" t="s">
        <v>994</v>
      </c>
      <c r="I483" s="86" t="s">
        <v>917</v>
      </c>
      <c r="J483" s="88" t="s">
        <v>8</v>
      </c>
      <c r="K483" s="73">
        <v>1</v>
      </c>
      <c r="L483" s="77">
        <v>43040</v>
      </c>
      <c r="M483" s="77">
        <v>43099</v>
      </c>
      <c r="N483" s="78">
        <f t="shared" ref="N483:N505" si="188">(+M483-L483)/7</f>
        <v>8.4285714285714288</v>
      </c>
      <c r="O483" s="73" t="s">
        <v>913</v>
      </c>
      <c r="P483" s="76">
        <v>1</v>
      </c>
      <c r="Q483" s="73" t="s">
        <v>1910</v>
      </c>
      <c r="R483" s="79">
        <f t="shared" si="171"/>
        <v>100</v>
      </c>
      <c r="S483" s="89">
        <f t="shared" si="172"/>
        <v>8.4285714285714288</v>
      </c>
      <c r="T483" s="89">
        <f t="shared" si="173"/>
        <v>8.4285714285714288</v>
      </c>
      <c r="U483" s="89">
        <f t="shared" si="174"/>
        <v>8.4285714285714288</v>
      </c>
      <c r="V483" s="73"/>
      <c r="W483" s="100" t="str">
        <f t="shared" si="177"/>
        <v>CUMPLIDA</v>
      </c>
      <c r="X483" s="100" t="str">
        <f t="shared" si="175"/>
        <v>CUMPLIDO</v>
      </c>
      <c r="Y483" s="96" t="s">
        <v>199</v>
      </c>
      <c r="Z483" s="103" t="str">
        <f t="shared" si="178"/>
        <v>H34R14</v>
      </c>
      <c r="AA483" s="103">
        <f t="shared" si="176"/>
        <v>1</v>
      </c>
      <c r="AB483" s="103" t="str">
        <f t="shared" si="179"/>
        <v>H34R14 - 1</v>
      </c>
      <c r="AC483" s="138">
        <f t="shared" si="184"/>
        <v>5</v>
      </c>
      <c r="AD483" s="138">
        <f t="shared" si="185"/>
        <v>5</v>
      </c>
      <c r="AE483" s="138" t="str">
        <f t="shared" si="186"/>
        <v>H34R14.</v>
      </c>
      <c r="AF483" s="138" t="str">
        <f t="shared" si="187"/>
        <v>H34R14</v>
      </c>
      <c r="AG483" s="65"/>
      <c r="AH483" s="65"/>
      <c r="AI483" s="65"/>
    </row>
    <row r="484" spans="1:42" s="2" customFormat="1" ht="350.1" customHeight="1" x14ac:dyDescent="0.2">
      <c r="A484" s="73">
        <v>368</v>
      </c>
      <c r="B484" s="151">
        <v>483</v>
      </c>
      <c r="C484" s="73"/>
      <c r="D484" s="88" t="s">
        <v>1259</v>
      </c>
      <c r="E484" s="73" t="s">
        <v>16</v>
      </c>
      <c r="F484" s="85" t="s">
        <v>721</v>
      </c>
      <c r="G484" s="86" t="s">
        <v>64</v>
      </c>
      <c r="H484" s="86" t="s">
        <v>722</v>
      </c>
      <c r="I484" s="86" t="s">
        <v>723</v>
      </c>
      <c r="J484" s="73" t="s">
        <v>492</v>
      </c>
      <c r="K484" s="73">
        <v>1</v>
      </c>
      <c r="L484" s="77">
        <v>43040</v>
      </c>
      <c r="M484" s="77">
        <v>43099</v>
      </c>
      <c r="N484" s="78">
        <f t="shared" si="188"/>
        <v>8.4285714285714288</v>
      </c>
      <c r="O484" s="73" t="s">
        <v>687</v>
      </c>
      <c r="P484" s="76">
        <v>1</v>
      </c>
      <c r="Q484" s="73" t="s">
        <v>1910</v>
      </c>
      <c r="R484" s="79">
        <f t="shared" si="171"/>
        <v>100</v>
      </c>
      <c r="S484" s="89">
        <f t="shared" si="172"/>
        <v>8.4285714285714288</v>
      </c>
      <c r="T484" s="89">
        <f t="shared" si="173"/>
        <v>8.4285714285714288</v>
      </c>
      <c r="U484" s="89">
        <f t="shared" si="174"/>
        <v>8.4285714285714288</v>
      </c>
      <c r="V484" s="73"/>
      <c r="W484" s="100" t="str">
        <f t="shared" si="177"/>
        <v>CUMPLIDA</v>
      </c>
      <c r="X484" s="100" t="str">
        <f t="shared" si="175"/>
        <v>CUMPLIDO</v>
      </c>
      <c r="Y484" s="96" t="s">
        <v>199</v>
      </c>
      <c r="Z484" s="103" t="str">
        <f t="shared" si="178"/>
        <v>H35R14</v>
      </c>
      <c r="AA484" s="103">
        <f t="shared" si="176"/>
        <v>1</v>
      </c>
      <c r="AB484" s="103" t="str">
        <f t="shared" si="179"/>
        <v>H35R14 - 1</v>
      </c>
      <c r="AC484" s="138">
        <f t="shared" si="184"/>
        <v>5</v>
      </c>
      <c r="AD484" s="138">
        <f t="shared" si="185"/>
        <v>5</v>
      </c>
      <c r="AE484" s="138" t="str">
        <f t="shared" si="186"/>
        <v>H35R14.</v>
      </c>
      <c r="AF484" s="138" t="str">
        <f t="shared" si="187"/>
        <v>H35R14</v>
      </c>
      <c r="AG484" s="65"/>
      <c r="AH484" s="65"/>
      <c r="AI484" s="65"/>
      <c r="AJ484" s="14"/>
      <c r="AK484" s="14"/>
      <c r="AL484" s="14"/>
      <c r="AM484" s="14"/>
      <c r="AN484" s="14"/>
      <c r="AO484" s="14"/>
      <c r="AP484" s="14"/>
    </row>
    <row r="485" spans="1:42" s="2" customFormat="1" ht="350.1" customHeight="1" x14ac:dyDescent="0.2">
      <c r="A485" s="73">
        <v>369</v>
      </c>
      <c r="B485" s="151">
        <v>484</v>
      </c>
      <c r="C485" s="73"/>
      <c r="D485" s="88" t="s">
        <v>1259</v>
      </c>
      <c r="E485" s="73" t="s">
        <v>27</v>
      </c>
      <c r="F485" s="85" t="s">
        <v>1054</v>
      </c>
      <c r="G485" s="86" t="s">
        <v>65</v>
      </c>
      <c r="H485" s="86" t="s">
        <v>1918</v>
      </c>
      <c r="I485" s="86" t="s">
        <v>1902</v>
      </c>
      <c r="J485" s="73" t="s">
        <v>1850</v>
      </c>
      <c r="K485" s="73">
        <v>1</v>
      </c>
      <c r="L485" s="77">
        <v>43862</v>
      </c>
      <c r="M485" s="77">
        <v>43979</v>
      </c>
      <c r="N485" s="78">
        <f t="shared" si="188"/>
        <v>16.714285714285715</v>
      </c>
      <c r="O485" s="73" t="s">
        <v>1094</v>
      </c>
      <c r="P485" s="76">
        <v>0</v>
      </c>
      <c r="Q485" s="73" t="s">
        <v>1910</v>
      </c>
      <c r="R485" s="79">
        <f t="shared" si="171"/>
        <v>0</v>
      </c>
      <c r="S485" s="89">
        <f t="shared" si="172"/>
        <v>0</v>
      </c>
      <c r="T485" s="89">
        <f t="shared" si="173"/>
        <v>0</v>
      </c>
      <c r="U485" s="89">
        <f t="shared" si="174"/>
        <v>16.714285714285715</v>
      </c>
      <c r="V485" s="73"/>
      <c r="W485" s="100" t="str">
        <f t="shared" si="177"/>
        <v>VENCIDA</v>
      </c>
      <c r="X485" s="100" t="str">
        <f t="shared" si="175"/>
        <v>VENCIDO</v>
      </c>
      <c r="Y485" s="96" t="s">
        <v>199</v>
      </c>
      <c r="Z485" s="103" t="str">
        <f t="shared" si="178"/>
        <v>H41R14</v>
      </c>
      <c r="AA485" s="103">
        <f t="shared" si="176"/>
        <v>1</v>
      </c>
      <c r="AB485" s="103" t="str">
        <f t="shared" si="179"/>
        <v>H41R14 - 1</v>
      </c>
      <c r="AC485" s="138">
        <f t="shared" si="184"/>
        <v>1</v>
      </c>
      <c r="AD485" s="138">
        <f t="shared" si="185"/>
        <v>1</v>
      </c>
      <c r="AE485" s="138" t="str">
        <f t="shared" si="186"/>
        <v>H41R14.</v>
      </c>
      <c r="AF485" s="138" t="str">
        <f t="shared" si="187"/>
        <v>H41R14</v>
      </c>
      <c r="AG485" s="65"/>
      <c r="AH485" s="65"/>
      <c r="AI485" s="65"/>
      <c r="AJ485" s="14"/>
      <c r="AK485" s="14"/>
      <c r="AL485" s="14"/>
      <c r="AM485" s="14"/>
      <c r="AN485" s="14"/>
      <c r="AO485" s="14"/>
      <c r="AP485" s="14"/>
    </row>
    <row r="486" spans="1:42" s="2" customFormat="1" ht="350.1" customHeight="1" x14ac:dyDescent="0.2">
      <c r="A486" s="73">
        <v>370</v>
      </c>
      <c r="B486" s="151">
        <v>485</v>
      </c>
      <c r="C486" s="73"/>
      <c r="D486" s="88" t="s">
        <v>1046</v>
      </c>
      <c r="E486" s="73" t="s">
        <v>40</v>
      </c>
      <c r="F486" s="85" t="s">
        <v>1053</v>
      </c>
      <c r="G486" s="86" t="s">
        <v>66</v>
      </c>
      <c r="H486" s="86" t="s">
        <v>1918</v>
      </c>
      <c r="I486" s="86" t="s">
        <v>1902</v>
      </c>
      <c r="J486" s="73" t="s">
        <v>1850</v>
      </c>
      <c r="K486" s="73">
        <v>1</v>
      </c>
      <c r="L486" s="77">
        <v>43862</v>
      </c>
      <c r="M486" s="77">
        <v>43979</v>
      </c>
      <c r="N486" s="78">
        <f t="shared" si="188"/>
        <v>16.714285714285715</v>
      </c>
      <c r="O486" s="73" t="s">
        <v>1094</v>
      </c>
      <c r="P486" s="76">
        <v>0</v>
      </c>
      <c r="Q486" s="73" t="s">
        <v>1910</v>
      </c>
      <c r="R486" s="79">
        <f t="shared" si="171"/>
        <v>0</v>
      </c>
      <c r="S486" s="89">
        <f t="shared" si="172"/>
        <v>0</v>
      </c>
      <c r="T486" s="89">
        <f t="shared" si="173"/>
        <v>0</v>
      </c>
      <c r="U486" s="89">
        <f t="shared" si="174"/>
        <v>16.714285714285715</v>
      </c>
      <c r="V486" s="73"/>
      <c r="W486" s="100" t="str">
        <f t="shared" si="177"/>
        <v>VENCIDA</v>
      </c>
      <c r="X486" s="100" t="str">
        <f t="shared" si="175"/>
        <v>VENCIDO</v>
      </c>
      <c r="Y486" s="96" t="s">
        <v>199</v>
      </c>
      <c r="Z486" s="103" t="str">
        <f t="shared" si="178"/>
        <v>H44R14</v>
      </c>
      <c r="AA486" s="103">
        <f t="shared" si="176"/>
        <v>1</v>
      </c>
      <c r="AB486" s="103" t="str">
        <f t="shared" si="179"/>
        <v>H44R14 - 1</v>
      </c>
      <c r="AC486" s="138">
        <f t="shared" si="184"/>
        <v>1</v>
      </c>
      <c r="AD486" s="138">
        <f t="shared" si="185"/>
        <v>1</v>
      </c>
      <c r="AE486" s="138" t="str">
        <f t="shared" si="186"/>
        <v>H44R14.</v>
      </c>
      <c r="AF486" s="138" t="str">
        <f t="shared" si="187"/>
        <v>H44R14</v>
      </c>
      <c r="AG486" s="65"/>
      <c r="AH486" s="65"/>
      <c r="AI486" s="65"/>
      <c r="AJ486" s="14"/>
      <c r="AK486" s="14"/>
      <c r="AL486" s="14"/>
      <c r="AM486" s="14"/>
      <c r="AN486" s="14"/>
      <c r="AO486" s="14"/>
      <c r="AP486" s="14"/>
    </row>
    <row r="487" spans="1:42" s="2" customFormat="1" ht="350.1" customHeight="1" x14ac:dyDescent="0.2">
      <c r="A487" s="73">
        <v>371</v>
      </c>
      <c r="B487" s="151">
        <v>486</v>
      </c>
      <c r="C487" s="73"/>
      <c r="D487" s="88" t="s">
        <v>1287</v>
      </c>
      <c r="E487" s="73" t="s">
        <v>40</v>
      </c>
      <c r="F487" s="85" t="s">
        <v>1486</v>
      </c>
      <c r="G487" s="86" t="s">
        <v>67</v>
      </c>
      <c r="H487" s="86" t="s">
        <v>1918</v>
      </c>
      <c r="I487" s="86" t="s">
        <v>1902</v>
      </c>
      <c r="J487" s="73" t="s">
        <v>1850</v>
      </c>
      <c r="K487" s="73">
        <v>1</v>
      </c>
      <c r="L487" s="77">
        <v>43862</v>
      </c>
      <c r="M487" s="77">
        <v>43979</v>
      </c>
      <c r="N487" s="78">
        <f t="shared" si="188"/>
        <v>16.714285714285715</v>
      </c>
      <c r="O487" s="73" t="s">
        <v>1094</v>
      </c>
      <c r="P487" s="76">
        <v>0</v>
      </c>
      <c r="Q487" s="73" t="s">
        <v>1910</v>
      </c>
      <c r="R487" s="79">
        <f t="shared" si="171"/>
        <v>0</v>
      </c>
      <c r="S487" s="89">
        <f t="shared" si="172"/>
        <v>0</v>
      </c>
      <c r="T487" s="89">
        <f t="shared" si="173"/>
        <v>0</v>
      </c>
      <c r="U487" s="89">
        <f t="shared" si="174"/>
        <v>16.714285714285715</v>
      </c>
      <c r="V487" s="73"/>
      <c r="W487" s="100" t="str">
        <f t="shared" si="177"/>
        <v>VENCIDA</v>
      </c>
      <c r="X487" s="100" t="str">
        <f t="shared" si="175"/>
        <v>VENCIDO</v>
      </c>
      <c r="Y487" s="96" t="s">
        <v>199</v>
      </c>
      <c r="Z487" s="103" t="str">
        <f t="shared" si="178"/>
        <v>H45R14</v>
      </c>
      <c r="AA487" s="103">
        <f t="shared" si="176"/>
        <v>1</v>
      </c>
      <c r="AB487" s="103" t="str">
        <f t="shared" si="179"/>
        <v>H45R14 - 1</v>
      </c>
      <c r="AC487" s="138">
        <f t="shared" si="184"/>
        <v>1</v>
      </c>
      <c r="AD487" s="138">
        <f t="shared" si="185"/>
        <v>1</v>
      </c>
      <c r="AE487" s="138" t="str">
        <f t="shared" si="186"/>
        <v>H45R14.</v>
      </c>
      <c r="AF487" s="138" t="str">
        <f t="shared" si="187"/>
        <v>H45R14</v>
      </c>
      <c r="AG487" s="65"/>
      <c r="AH487" s="65"/>
      <c r="AI487" s="65"/>
      <c r="AJ487" s="14"/>
      <c r="AK487" s="14"/>
      <c r="AL487" s="14"/>
      <c r="AM487" s="14"/>
      <c r="AN487" s="14"/>
      <c r="AO487" s="14"/>
      <c r="AP487" s="14"/>
    </row>
    <row r="488" spans="1:42" s="2" customFormat="1" ht="350.1" customHeight="1" x14ac:dyDescent="0.2">
      <c r="A488" s="73">
        <v>372</v>
      </c>
      <c r="B488" s="151">
        <v>487</v>
      </c>
      <c r="C488" s="73"/>
      <c r="D488" s="88" t="s">
        <v>1046</v>
      </c>
      <c r="E488" s="73" t="s">
        <v>16</v>
      </c>
      <c r="F488" s="85" t="s">
        <v>1288</v>
      </c>
      <c r="G488" s="86" t="s">
        <v>68</v>
      </c>
      <c r="H488" s="86" t="s">
        <v>995</v>
      </c>
      <c r="I488" s="86" t="s">
        <v>996</v>
      </c>
      <c r="J488" s="73" t="s">
        <v>724</v>
      </c>
      <c r="K488" s="73">
        <v>1</v>
      </c>
      <c r="L488" s="77">
        <v>43040</v>
      </c>
      <c r="M488" s="77">
        <v>43099</v>
      </c>
      <c r="N488" s="78">
        <f t="shared" si="188"/>
        <v>8.4285714285714288</v>
      </c>
      <c r="O488" s="73" t="s">
        <v>691</v>
      </c>
      <c r="P488" s="76">
        <v>1</v>
      </c>
      <c r="Q488" s="73" t="s">
        <v>1910</v>
      </c>
      <c r="R488" s="79">
        <f t="shared" si="171"/>
        <v>100</v>
      </c>
      <c r="S488" s="89">
        <f t="shared" si="172"/>
        <v>8.4285714285714288</v>
      </c>
      <c r="T488" s="89">
        <f t="shared" si="173"/>
        <v>8.4285714285714288</v>
      </c>
      <c r="U488" s="89">
        <f t="shared" si="174"/>
        <v>8.4285714285714288</v>
      </c>
      <c r="V488" s="73"/>
      <c r="W488" s="100" t="str">
        <f t="shared" si="177"/>
        <v>CUMPLIDA</v>
      </c>
      <c r="X488" s="100" t="str">
        <f t="shared" si="175"/>
        <v>CUMPLIDO</v>
      </c>
      <c r="Y488" s="96" t="s">
        <v>199</v>
      </c>
      <c r="Z488" s="103" t="str">
        <f t="shared" si="178"/>
        <v>H46R14</v>
      </c>
      <c r="AA488" s="103">
        <f t="shared" si="176"/>
        <v>1</v>
      </c>
      <c r="AB488" s="103" t="str">
        <f t="shared" si="179"/>
        <v>H46R14 - 1</v>
      </c>
      <c r="AC488" s="138">
        <f t="shared" si="184"/>
        <v>5</v>
      </c>
      <c r="AD488" s="138">
        <f t="shared" si="185"/>
        <v>5</v>
      </c>
      <c r="AE488" s="138" t="str">
        <f t="shared" si="186"/>
        <v>H46R14.</v>
      </c>
      <c r="AF488" s="138" t="str">
        <f t="shared" si="187"/>
        <v>H46R14</v>
      </c>
      <c r="AG488" s="65"/>
      <c r="AH488" s="65"/>
      <c r="AI488" s="65"/>
      <c r="AJ488" s="14"/>
      <c r="AK488" s="14"/>
      <c r="AL488" s="14"/>
      <c r="AM488" s="14"/>
      <c r="AN488" s="14"/>
      <c r="AO488" s="14"/>
      <c r="AP488" s="14"/>
    </row>
    <row r="489" spans="1:42" s="2" customFormat="1" ht="350.1" customHeight="1" x14ac:dyDescent="0.2">
      <c r="A489" s="73">
        <v>373</v>
      </c>
      <c r="B489" s="151">
        <v>488</v>
      </c>
      <c r="C489" s="73"/>
      <c r="D489" s="88" t="s">
        <v>1046</v>
      </c>
      <c r="E489" s="73" t="s">
        <v>29</v>
      </c>
      <c r="F489" s="85" t="s">
        <v>1487</v>
      </c>
      <c r="G489" s="86" t="s">
        <v>69</v>
      </c>
      <c r="H489" s="86" t="s">
        <v>1918</v>
      </c>
      <c r="I489" s="86" t="s">
        <v>1902</v>
      </c>
      <c r="J489" s="73" t="s">
        <v>1850</v>
      </c>
      <c r="K489" s="73">
        <v>1</v>
      </c>
      <c r="L489" s="77">
        <v>43862</v>
      </c>
      <c r="M489" s="77">
        <v>43979</v>
      </c>
      <c r="N489" s="78">
        <f t="shared" si="188"/>
        <v>16.714285714285715</v>
      </c>
      <c r="O489" s="73" t="s">
        <v>1094</v>
      </c>
      <c r="P489" s="76">
        <v>0</v>
      </c>
      <c r="Q489" s="73" t="s">
        <v>1910</v>
      </c>
      <c r="R489" s="79">
        <f t="shared" si="171"/>
        <v>0</v>
      </c>
      <c r="S489" s="89">
        <f t="shared" si="172"/>
        <v>0</v>
      </c>
      <c r="T489" s="89">
        <f t="shared" si="173"/>
        <v>0</v>
      </c>
      <c r="U489" s="89">
        <f t="shared" si="174"/>
        <v>16.714285714285715</v>
      </c>
      <c r="V489" s="73"/>
      <c r="W489" s="100" t="str">
        <f t="shared" si="177"/>
        <v>VENCIDA</v>
      </c>
      <c r="X489" s="100" t="str">
        <f t="shared" si="175"/>
        <v>VENCIDO</v>
      </c>
      <c r="Y489" s="96" t="s">
        <v>199</v>
      </c>
      <c r="Z489" s="103" t="str">
        <f t="shared" si="178"/>
        <v>H47R14</v>
      </c>
      <c r="AA489" s="103">
        <f t="shared" si="176"/>
        <v>1</v>
      </c>
      <c r="AB489" s="103" t="str">
        <f t="shared" si="179"/>
        <v>H47R14 - 1</v>
      </c>
      <c r="AC489" s="138">
        <f t="shared" si="184"/>
        <v>1</v>
      </c>
      <c r="AD489" s="138">
        <f t="shared" si="185"/>
        <v>1</v>
      </c>
      <c r="AE489" s="138" t="str">
        <f t="shared" si="186"/>
        <v>H47R14.</v>
      </c>
      <c r="AF489" s="138" t="str">
        <f t="shared" si="187"/>
        <v>H47R14</v>
      </c>
      <c r="AG489" s="65"/>
      <c r="AH489" s="65"/>
      <c r="AI489" s="65"/>
      <c r="AJ489" s="14"/>
      <c r="AK489" s="14"/>
      <c r="AL489" s="14"/>
      <c r="AM489" s="14"/>
      <c r="AN489" s="14"/>
      <c r="AO489" s="14"/>
      <c r="AP489" s="14"/>
    </row>
    <row r="490" spans="1:42" s="2" customFormat="1" ht="350.1" customHeight="1" x14ac:dyDescent="0.2">
      <c r="A490" s="73">
        <v>374</v>
      </c>
      <c r="B490" s="151">
        <v>489</v>
      </c>
      <c r="C490" s="73"/>
      <c r="D490" s="88" t="s">
        <v>1046</v>
      </c>
      <c r="E490" s="73" t="s">
        <v>29</v>
      </c>
      <c r="F490" s="85" t="s">
        <v>1488</v>
      </c>
      <c r="G490" s="86" t="s">
        <v>70</v>
      </c>
      <c r="H490" s="86" t="s">
        <v>1918</v>
      </c>
      <c r="I490" s="86" t="s">
        <v>1902</v>
      </c>
      <c r="J490" s="73" t="s">
        <v>1850</v>
      </c>
      <c r="K490" s="73">
        <v>1</v>
      </c>
      <c r="L490" s="77">
        <v>43862</v>
      </c>
      <c r="M490" s="77">
        <v>43979</v>
      </c>
      <c r="N490" s="78">
        <f t="shared" si="188"/>
        <v>16.714285714285715</v>
      </c>
      <c r="O490" s="73" t="s">
        <v>1094</v>
      </c>
      <c r="P490" s="76">
        <v>0</v>
      </c>
      <c r="Q490" s="73" t="s">
        <v>1910</v>
      </c>
      <c r="R490" s="79">
        <f t="shared" si="171"/>
        <v>0</v>
      </c>
      <c r="S490" s="89">
        <f t="shared" si="172"/>
        <v>0</v>
      </c>
      <c r="T490" s="89">
        <f t="shared" si="173"/>
        <v>0</v>
      </c>
      <c r="U490" s="89">
        <f t="shared" si="174"/>
        <v>16.714285714285715</v>
      </c>
      <c r="V490" s="73"/>
      <c r="W490" s="100" t="str">
        <f t="shared" si="177"/>
        <v>VENCIDA</v>
      </c>
      <c r="X490" s="100" t="str">
        <f t="shared" si="175"/>
        <v>VENCIDO</v>
      </c>
      <c r="Y490" s="96" t="s">
        <v>199</v>
      </c>
      <c r="Z490" s="103" t="str">
        <f t="shared" si="178"/>
        <v>H49R14</v>
      </c>
      <c r="AA490" s="103">
        <f t="shared" si="176"/>
        <v>1</v>
      </c>
      <c r="AB490" s="103" t="str">
        <f t="shared" si="179"/>
        <v>H49R14 - 1</v>
      </c>
      <c r="AC490" s="138">
        <f t="shared" si="184"/>
        <v>1</v>
      </c>
      <c r="AD490" s="138">
        <f t="shared" si="185"/>
        <v>1</v>
      </c>
      <c r="AE490" s="138" t="str">
        <f t="shared" si="186"/>
        <v>H49R14.</v>
      </c>
      <c r="AF490" s="138" t="str">
        <f t="shared" si="187"/>
        <v>H49R14</v>
      </c>
      <c r="AG490" s="65"/>
      <c r="AH490" s="65"/>
      <c r="AI490" s="65"/>
      <c r="AJ490" s="14"/>
      <c r="AK490" s="14"/>
      <c r="AL490" s="14"/>
      <c r="AM490" s="14"/>
      <c r="AN490" s="14"/>
      <c r="AO490" s="14"/>
      <c r="AP490" s="14"/>
    </row>
    <row r="491" spans="1:42" s="2" customFormat="1" ht="350.1" customHeight="1" x14ac:dyDescent="0.2">
      <c r="A491" s="73">
        <v>375</v>
      </c>
      <c r="B491" s="151">
        <v>490</v>
      </c>
      <c r="C491" s="73"/>
      <c r="D491" s="88" t="s">
        <v>1046</v>
      </c>
      <c r="E491" s="73" t="s">
        <v>29</v>
      </c>
      <c r="F491" s="85" t="s">
        <v>1097</v>
      </c>
      <c r="G491" s="86" t="s">
        <v>72</v>
      </c>
      <c r="H491" s="86" t="s">
        <v>725</v>
      </c>
      <c r="I491" s="86" t="s">
        <v>726</v>
      </c>
      <c r="J491" s="73" t="s">
        <v>727</v>
      </c>
      <c r="K491" s="73">
        <v>1</v>
      </c>
      <c r="L491" s="77">
        <v>43040</v>
      </c>
      <c r="M491" s="77">
        <v>43099</v>
      </c>
      <c r="N491" s="78">
        <f t="shared" si="188"/>
        <v>8.4285714285714288</v>
      </c>
      <c r="O491" s="73" t="s">
        <v>687</v>
      </c>
      <c r="P491" s="76">
        <v>1</v>
      </c>
      <c r="Q491" s="73" t="s">
        <v>1910</v>
      </c>
      <c r="R491" s="79">
        <f t="shared" si="171"/>
        <v>100</v>
      </c>
      <c r="S491" s="89">
        <f t="shared" si="172"/>
        <v>8.4285714285714288</v>
      </c>
      <c r="T491" s="89">
        <f t="shared" si="173"/>
        <v>8.4285714285714288</v>
      </c>
      <c r="U491" s="89">
        <f t="shared" si="174"/>
        <v>8.4285714285714288</v>
      </c>
      <c r="V491" s="73"/>
      <c r="W491" s="100" t="str">
        <f t="shared" si="177"/>
        <v>CUMPLIDA</v>
      </c>
      <c r="X491" s="100" t="str">
        <f t="shared" si="175"/>
        <v>CUMPLIDO</v>
      </c>
      <c r="Y491" s="96" t="s">
        <v>199</v>
      </c>
      <c r="Z491" s="103" t="str">
        <f t="shared" si="178"/>
        <v>H57R14</v>
      </c>
      <c r="AA491" s="103">
        <f t="shared" si="176"/>
        <v>1</v>
      </c>
      <c r="AB491" s="103" t="str">
        <f t="shared" si="179"/>
        <v>H57R14 - 1</v>
      </c>
      <c r="AC491" s="138">
        <f t="shared" si="184"/>
        <v>5</v>
      </c>
      <c r="AD491" s="138">
        <f t="shared" si="185"/>
        <v>5</v>
      </c>
      <c r="AE491" s="138" t="str">
        <f t="shared" si="186"/>
        <v>H57R14.</v>
      </c>
      <c r="AF491" s="138" t="str">
        <f t="shared" si="187"/>
        <v>H57R14</v>
      </c>
      <c r="AG491" s="65"/>
      <c r="AH491" s="65"/>
      <c r="AI491" s="65"/>
      <c r="AJ491" s="14"/>
      <c r="AK491" s="14"/>
      <c r="AL491" s="14"/>
      <c r="AM491" s="14"/>
      <c r="AN491" s="14"/>
      <c r="AO491" s="14"/>
      <c r="AP491" s="14"/>
    </row>
    <row r="492" spans="1:42" s="2" customFormat="1" ht="350.1" customHeight="1" x14ac:dyDescent="0.2">
      <c r="A492" s="73">
        <v>376</v>
      </c>
      <c r="B492" s="151">
        <v>491</v>
      </c>
      <c r="C492" s="73"/>
      <c r="D492" s="88" t="s">
        <v>1046</v>
      </c>
      <c r="E492" s="73" t="s">
        <v>27</v>
      </c>
      <c r="F492" s="85" t="s">
        <v>1289</v>
      </c>
      <c r="G492" s="86" t="s">
        <v>73</v>
      </c>
      <c r="H492" s="86" t="s">
        <v>1918</v>
      </c>
      <c r="I492" s="86" t="s">
        <v>1902</v>
      </c>
      <c r="J492" s="73" t="s">
        <v>1850</v>
      </c>
      <c r="K492" s="73">
        <v>1</v>
      </c>
      <c r="L492" s="77">
        <v>43862</v>
      </c>
      <c r="M492" s="77">
        <v>43979</v>
      </c>
      <c r="N492" s="78">
        <f t="shared" si="188"/>
        <v>16.714285714285715</v>
      </c>
      <c r="O492" s="73" t="s">
        <v>1094</v>
      </c>
      <c r="P492" s="76">
        <v>0</v>
      </c>
      <c r="Q492" s="73" t="s">
        <v>1910</v>
      </c>
      <c r="R492" s="79">
        <f t="shared" si="171"/>
        <v>0</v>
      </c>
      <c r="S492" s="89">
        <f t="shared" si="172"/>
        <v>0</v>
      </c>
      <c r="T492" s="89">
        <f t="shared" si="173"/>
        <v>0</v>
      </c>
      <c r="U492" s="89">
        <f t="shared" si="174"/>
        <v>16.714285714285715</v>
      </c>
      <c r="V492" s="73"/>
      <c r="W492" s="100" t="str">
        <f t="shared" si="177"/>
        <v>VENCIDA</v>
      </c>
      <c r="X492" s="100" t="str">
        <f t="shared" si="175"/>
        <v>VENCIDO</v>
      </c>
      <c r="Y492" s="96" t="s">
        <v>199</v>
      </c>
      <c r="Z492" s="103" t="str">
        <f t="shared" si="178"/>
        <v>H59R14</v>
      </c>
      <c r="AA492" s="103">
        <f t="shared" si="176"/>
        <v>1</v>
      </c>
      <c r="AB492" s="103" t="str">
        <f t="shared" si="179"/>
        <v>H59R14 - 1</v>
      </c>
      <c r="AC492" s="138">
        <f t="shared" si="184"/>
        <v>1</v>
      </c>
      <c r="AD492" s="138">
        <f t="shared" si="185"/>
        <v>1</v>
      </c>
      <c r="AE492" s="138" t="str">
        <f t="shared" si="186"/>
        <v>H59R14.</v>
      </c>
      <c r="AF492" s="138" t="str">
        <f t="shared" si="187"/>
        <v>H59R14</v>
      </c>
      <c r="AG492" s="65"/>
      <c r="AH492" s="65"/>
      <c r="AI492" s="65"/>
      <c r="AJ492" s="14"/>
      <c r="AK492" s="14"/>
      <c r="AL492" s="14"/>
      <c r="AM492" s="14"/>
      <c r="AN492" s="14"/>
      <c r="AO492" s="14"/>
      <c r="AP492" s="14"/>
    </row>
    <row r="493" spans="1:42" s="2" customFormat="1" ht="350.1" customHeight="1" x14ac:dyDescent="0.2">
      <c r="A493" s="73">
        <v>377</v>
      </c>
      <c r="B493" s="151">
        <v>492</v>
      </c>
      <c r="C493" s="73"/>
      <c r="D493" s="88" t="s">
        <v>1290</v>
      </c>
      <c r="E493" s="73" t="s">
        <v>35</v>
      </c>
      <c r="F493" s="85" t="s">
        <v>1291</v>
      </c>
      <c r="G493" s="86" t="s">
        <v>74</v>
      </c>
      <c r="H493" s="86" t="s">
        <v>1929</v>
      </c>
      <c r="I493" s="86" t="s">
        <v>1907</v>
      </c>
      <c r="J493" s="73" t="s">
        <v>1908</v>
      </c>
      <c r="K493" s="73">
        <v>12</v>
      </c>
      <c r="L493" s="77">
        <v>43858</v>
      </c>
      <c r="M493" s="77">
        <v>44196</v>
      </c>
      <c r="N493" s="78">
        <f t="shared" si="188"/>
        <v>48.285714285714285</v>
      </c>
      <c r="O493" s="73" t="s">
        <v>1094</v>
      </c>
      <c r="P493" s="76">
        <v>11</v>
      </c>
      <c r="Q493" s="73" t="s">
        <v>1910</v>
      </c>
      <c r="R493" s="79">
        <f t="shared" si="171"/>
        <v>91.666666666666657</v>
      </c>
      <c r="S493" s="89">
        <f t="shared" si="172"/>
        <v>44.261904761904752</v>
      </c>
      <c r="T493" s="89">
        <f t="shared" si="173"/>
        <v>44.261904761904752</v>
      </c>
      <c r="U493" s="89">
        <f t="shared" si="174"/>
        <v>48.285714285714285</v>
      </c>
      <c r="V493" s="73"/>
      <c r="W493" s="100" t="str">
        <f t="shared" si="177"/>
        <v>VENCIDA</v>
      </c>
      <c r="X493" s="100" t="str">
        <f t="shared" si="175"/>
        <v>VENCIDO</v>
      </c>
      <c r="Y493" s="96" t="s">
        <v>199</v>
      </c>
      <c r="Z493" s="103" t="str">
        <f t="shared" si="178"/>
        <v>H64R14</v>
      </c>
      <c r="AA493" s="103">
        <f t="shared" si="176"/>
        <v>1</v>
      </c>
      <c r="AB493" s="103" t="str">
        <f t="shared" si="179"/>
        <v>H64R14 - 1</v>
      </c>
      <c r="AC493" s="138">
        <f t="shared" si="184"/>
        <v>1</v>
      </c>
      <c r="AD493" s="138">
        <f t="shared" si="185"/>
        <v>1</v>
      </c>
      <c r="AE493" s="138" t="str">
        <f t="shared" si="186"/>
        <v>H64R14.</v>
      </c>
      <c r="AF493" s="138" t="str">
        <f t="shared" si="187"/>
        <v>H64R14</v>
      </c>
      <c r="AG493" s="65"/>
      <c r="AH493" s="65"/>
      <c r="AI493" s="65"/>
      <c r="AJ493" s="14"/>
      <c r="AK493" s="14"/>
      <c r="AL493" s="14"/>
      <c r="AM493" s="14"/>
      <c r="AN493" s="14"/>
      <c r="AO493" s="14"/>
      <c r="AP493" s="14"/>
    </row>
    <row r="494" spans="1:42" s="2" customFormat="1" ht="350.1" customHeight="1" x14ac:dyDescent="0.2">
      <c r="A494" s="73">
        <v>378</v>
      </c>
      <c r="B494" s="151">
        <v>493</v>
      </c>
      <c r="C494" s="73"/>
      <c r="D494" s="88" t="s">
        <v>1259</v>
      </c>
      <c r="E494" s="73" t="s">
        <v>27</v>
      </c>
      <c r="F494" s="85" t="s">
        <v>1327</v>
      </c>
      <c r="G494" s="86" t="s">
        <v>75</v>
      </c>
      <c r="H494" s="86" t="s">
        <v>728</v>
      </c>
      <c r="I494" s="86" t="s">
        <v>729</v>
      </c>
      <c r="J494" s="73" t="s">
        <v>592</v>
      </c>
      <c r="K494" s="73">
        <v>1</v>
      </c>
      <c r="L494" s="77">
        <v>43040</v>
      </c>
      <c r="M494" s="77">
        <v>43189</v>
      </c>
      <c r="N494" s="78">
        <f t="shared" si="188"/>
        <v>21.285714285714285</v>
      </c>
      <c r="O494" s="73" t="s">
        <v>687</v>
      </c>
      <c r="P494" s="76">
        <v>1</v>
      </c>
      <c r="Q494" s="73" t="s">
        <v>1910</v>
      </c>
      <c r="R494" s="79">
        <f t="shared" si="171"/>
        <v>100</v>
      </c>
      <c r="S494" s="89">
        <f t="shared" si="172"/>
        <v>21.285714285714285</v>
      </c>
      <c r="T494" s="89">
        <f t="shared" si="173"/>
        <v>21.285714285714285</v>
      </c>
      <c r="U494" s="89">
        <f t="shared" si="174"/>
        <v>21.285714285714285</v>
      </c>
      <c r="V494" s="73"/>
      <c r="W494" s="100" t="str">
        <f t="shared" si="177"/>
        <v>CUMPLIDA</v>
      </c>
      <c r="X494" s="100" t="str">
        <f t="shared" si="175"/>
        <v>CUMPLIDO</v>
      </c>
      <c r="Y494" s="96" t="s">
        <v>199</v>
      </c>
      <c r="Z494" s="103" t="str">
        <f t="shared" si="178"/>
        <v>H65R14</v>
      </c>
      <c r="AA494" s="103">
        <f t="shared" si="176"/>
        <v>1</v>
      </c>
      <c r="AB494" s="103" t="str">
        <f t="shared" si="179"/>
        <v>H65R14 - 1</v>
      </c>
      <c r="AC494" s="138">
        <f t="shared" si="184"/>
        <v>5</v>
      </c>
      <c r="AD494" s="138">
        <f t="shared" si="185"/>
        <v>5</v>
      </c>
      <c r="AE494" s="138" t="str">
        <f t="shared" si="186"/>
        <v>H65R14.</v>
      </c>
      <c r="AF494" s="138" t="str">
        <f t="shared" si="187"/>
        <v>H65R14</v>
      </c>
      <c r="AG494" s="65"/>
      <c r="AH494" s="65"/>
      <c r="AI494" s="65"/>
      <c r="AJ494" s="14"/>
      <c r="AK494" s="14"/>
      <c r="AL494" s="14"/>
      <c r="AM494" s="14"/>
      <c r="AN494" s="14"/>
      <c r="AO494" s="14"/>
      <c r="AP494" s="14"/>
    </row>
    <row r="495" spans="1:42" s="2" customFormat="1" ht="350.1" customHeight="1" x14ac:dyDescent="0.2">
      <c r="A495" s="73">
        <v>379</v>
      </c>
      <c r="B495" s="151">
        <v>494</v>
      </c>
      <c r="C495" s="73"/>
      <c r="D495" s="88" t="s">
        <v>1259</v>
      </c>
      <c r="E495" s="73" t="s">
        <v>27</v>
      </c>
      <c r="F495" s="85" t="s">
        <v>1489</v>
      </c>
      <c r="G495" s="86" t="s">
        <v>76</v>
      </c>
      <c r="H495" s="86" t="s">
        <v>730</v>
      </c>
      <c r="I495" s="86" t="s">
        <v>997</v>
      </c>
      <c r="J495" s="73" t="s">
        <v>731</v>
      </c>
      <c r="K495" s="73">
        <v>1</v>
      </c>
      <c r="L495" s="77">
        <v>43040</v>
      </c>
      <c r="M495" s="77">
        <v>43099</v>
      </c>
      <c r="N495" s="78">
        <f t="shared" si="188"/>
        <v>8.4285714285714288</v>
      </c>
      <c r="O495" s="73" t="s">
        <v>687</v>
      </c>
      <c r="P495" s="76">
        <v>1</v>
      </c>
      <c r="Q495" s="73" t="s">
        <v>1910</v>
      </c>
      <c r="R495" s="79">
        <f t="shared" si="171"/>
        <v>100</v>
      </c>
      <c r="S495" s="89">
        <f t="shared" si="172"/>
        <v>8.4285714285714288</v>
      </c>
      <c r="T495" s="89">
        <f t="shared" si="173"/>
        <v>8.4285714285714288</v>
      </c>
      <c r="U495" s="89">
        <f t="shared" si="174"/>
        <v>8.4285714285714288</v>
      </c>
      <c r="V495" s="73"/>
      <c r="W495" s="100" t="str">
        <f t="shared" si="177"/>
        <v>CUMPLIDA</v>
      </c>
      <c r="X495" s="100" t="str">
        <f t="shared" si="175"/>
        <v>CUMPLIDO</v>
      </c>
      <c r="Y495" s="96" t="s">
        <v>199</v>
      </c>
      <c r="Z495" s="103" t="str">
        <f t="shared" si="178"/>
        <v>H66R14</v>
      </c>
      <c r="AA495" s="103">
        <f t="shared" si="176"/>
        <v>1</v>
      </c>
      <c r="AB495" s="103" t="str">
        <f t="shared" si="179"/>
        <v>H66R14 - 1</v>
      </c>
      <c r="AC495" s="138">
        <f t="shared" si="184"/>
        <v>5</v>
      </c>
      <c r="AD495" s="138">
        <f t="shared" si="185"/>
        <v>5</v>
      </c>
      <c r="AE495" s="138" t="str">
        <f t="shared" si="186"/>
        <v>H66R14.</v>
      </c>
      <c r="AF495" s="138" t="str">
        <f t="shared" si="187"/>
        <v>H66R14</v>
      </c>
      <c r="AG495" s="65"/>
      <c r="AH495" s="65"/>
      <c r="AI495" s="65"/>
      <c r="AJ495" s="14"/>
      <c r="AK495" s="14"/>
      <c r="AL495" s="14"/>
      <c r="AM495" s="14"/>
      <c r="AN495" s="14"/>
      <c r="AO495" s="14"/>
      <c r="AP495" s="14"/>
    </row>
    <row r="496" spans="1:42" s="2" customFormat="1" ht="350.1" customHeight="1" x14ac:dyDescent="0.2">
      <c r="A496" s="73">
        <v>380</v>
      </c>
      <c r="B496" s="151">
        <v>495</v>
      </c>
      <c r="C496" s="73"/>
      <c r="D496" s="88" t="s">
        <v>1046</v>
      </c>
      <c r="E496" s="73" t="s">
        <v>27</v>
      </c>
      <c r="F496" s="85" t="s">
        <v>674</v>
      </c>
      <c r="G496" s="86" t="s">
        <v>77</v>
      </c>
      <c r="H496" s="86" t="s">
        <v>675</v>
      </c>
      <c r="I496" s="86" t="s">
        <v>676</v>
      </c>
      <c r="J496" s="73" t="s">
        <v>677</v>
      </c>
      <c r="K496" s="73">
        <v>1</v>
      </c>
      <c r="L496" s="77">
        <v>43040</v>
      </c>
      <c r="M496" s="77">
        <v>43099</v>
      </c>
      <c r="N496" s="78">
        <f t="shared" si="188"/>
        <v>8.4285714285714288</v>
      </c>
      <c r="O496" s="73" t="s">
        <v>645</v>
      </c>
      <c r="P496" s="76">
        <v>1</v>
      </c>
      <c r="Q496" s="73" t="s">
        <v>1910</v>
      </c>
      <c r="R496" s="79">
        <f t="shared" si="171"/>
        <v>100</v>
      </c>
      <c r="S496" s="89">
        <f t="shared" si="172"/>
        <v>8.4285714285714288</v>
      </c>
      <c r="T496" s="89">
        <f t="shared" si="173"/>
        <v>8.4285714285714288</v>
      </c>
      <c r="U496" s="89">
        <f t="shared" si="174"/>
        <v>8.4285714285714288</v>
      </c>
      <c r="V496" s="73"/>
      <c r="W496" s="100" t="str">
        <f t="shared" si="177"/>
        <v>CUMPLIDA</v>
      </c>
      <c r="X496" s="100" t="str">
        <f t="shared" si="175"/>
        <v>CUMPLIDO</v>
      </c>
      <c r="Y496" s="96" t="s">
        <v>199</v>
      </c>
      <c r="Z496" s="103" t="str">
        <f t="shared" si="178"/>
        <v>H69R14</v>
      </c>
      <c r="AA496" s="103">
        <f t="shared" si="176"/>
        <v>1</v>
      </c>
      <c r="AB496" s="103" t="str">
        <f t="shared" si="179"/>
        <v>H69R14 - 1</v>
      </c>
      <c r="AC496" s="138">
        <f t="shared" si="184"/>
        <v>5</v>
      </c>
      <c r="AD496" s="138">
        <f t="shared" si="185"/>
        <v>5</v>
      </c>
      <c r="AE496" s="138" t="str">
        <f t="shared" si="186"/>
        <v>H69R14.</v>
      </c>
      <c r="AF496" s="138" t="str">
        <f t="shared" si="187"/>
        <v>H69R14</v>
      </c>
      <c r="AG496" s="65"/>
      <c r="AH496" s="65"/>
      <c r="AI496" s="65"/>
      <c r="AJ496" s="14"/>
      <c r="AK496" s="14"/>
      <c r="AL496" s="14"/>
      <c r="AM496" s="14"/>
      <c r="AN496" s="14"/>
      <c r="AO496" s="14"/>
      <c r="AP496" s="14"/>
    </row>
    <row r="497" spans="1:42" s="2" customFormat="1" ht="350.1" customHeight="1" x14ac:dyDescent="0.2">
      <c r="A497" s="73">
        <v>381</v>
      </c>
      <c r="B497" s="151">
        <v>496</v>
      </c>
      <c r="C497" s="73"/>
      <c r="D497" s="88" t="s">
        <v>1259</v>
      </c>
      <c r="E497" s="73" t="s">
        <v>27</v>
      </c>
      <c r="F497" s="85" t="s">
        <v>679</v>
      </c>
      <c r="G497" s="86" t="s">
        <v>680</v>
      </c>
      <c r="H497" s="86" t="s">
        <v>678</v>
      </c>
      <c r="I497" s="86" t="s">
        <v>681</v>
      </c>
      <c r="J497" s="73" t="s">
        <v>682</v>
      </c>
      <c r="K497" s="73">
        <v>5</v>
      </c>
      <c r="L497" s="77">
        <v>43040</v>
      </c>
      <c r="M497" s="77">
        <v>43403</v>
      </c>
      <c r="N497" s="78">
        <f t="shared" si="188"/>
        <v>51.857142857142854</v>
      </c>
      <c r="O497" s="73" t="s">
        <v>645</v>
      </c>
      <c r="P497" s="76">
        <v>5</v>
      </c>
      <c r="Q497" s="73" t="s">
        <v>1910</v>
      </c>
      <c r="R497" s="79">
        <f t="shared" si="171"/>
        <v>100</v>
      </c>
      <c r="S497" s="89">
        <f t="shared" si="172"/>
        <v>51.857142857142854</v>
      </c>
      <c r="T497" s="89">
        <f t="shared" si="173"/>
        <v>51.857142857142854</v>
      </c>
      <c r="U497" s="89">
        <f t="shared" si="174"/>
        <v>51.857142857142854</v>
      </c>
      <c r="V497" s="73"/>
      <c r="W497" s="100" t="str">
        <f t="shared" si="177"/>
        <v>CUMPLIDA</v>
      </c>
      <c r="X497" s="100" t="str">
        <f t="shared" si="175"/>
        <v>CUMPLIDO</v>
      </c>
      <c r="Y497" s="96" t="s">
        <v>199</v>
      </c>
      <c r="Z497" s="103" t="str">
        <f t="shared" si="178"/>
        <v>H70R14</v>
      </c>
      <c r="AA497" s="103">
        <f t="shared" si="176"/>
        <v>1</v>
      </c>
      <c r="AB497" s="103" t="str">
        <f t="shared" si="179"/>
        <v>H70R14 - 1</v>
      </c>
      <c r="AC497" s="138">
        <f t="shared" si="184"/>
        <v>5</v>
      </c>
      <c r="AD497" s="138">
        <f t="shared" si="185"/>
        <v>5</v>
      </c>
      <c r="AE497" s="138" t="str">
        <f t="shared" si="186"/>
        <v>H70R14.</v>
      </c>
      <c r="AF497" s="138" t="str">
        <f t="shared" si="187"/>
        <v>H70R14</v>
      </c>
      <c r="AG497" s="65"/>
      <c r="AH497" s="65"/>
      <c r="AI497" s="65"/>
      <c r="AJ497" s="14"/>
      <c r="AK497" s="14"/>
      <c r="AL497" s="14"/>
      <c r="AM497" s="14"/>
      <c r="AN497" s="14"/>
      <c r="AO497" s="14"/>
      <c r="AP497" s="14"/>
    </row>
    <row r="498" spans="1:42" s="2" customFormat="1" ht="350.1" customHeight="1" x14ac:dyDescent="0.2">
      <c r="A498" s="73">
        <v>382</v>
      </c>
      <c r="B498" s="151">
        <v>497</v>
      </c>
      <c r="C498" s="73"/>
      <c r="D498" s="88" t="s">
        <v>1259</v>
      </c>
      <c r="E498" s="73" t="s">
        <v>32</v>
      </c>
      <c r="F498" s="85" t="s">
        <v>860</v>
      </c>
      <c r="G498" s="86" t="s">
        <v>78</v>
      </c>
      <c r="H498" s="86" t="s">
        <v>858</v>
      </c>
      <c r="I498" s="86" t="s">
        <v>859</v>
      </c>
      <c r="J498" s="73" t="s">
        <v>8</v>
      </c>
      <c r="K498" s="73">
        <v>1</v>
      </c>
      <c r="L498" s="77">
        <v>43040</v>
      </c>
      <c r="M498" s="77">
        <v>43281</v>
      </c>
      <c r="N498" s="78">
        <f t="shared" si="188"/>
        <v>34.428571428571431</v>
      </c>
      <c r="O498" s="73" t="s">
        <v>805</v>
      </c>
      <c r="P498" s="76">
        <v>0.3</v>
      </c>
      <c r="Q498" s="73" t="s">
        <v>1910</v>
      </c>
      <c r="R498" s="79">
        <f t="shared" si="171"/>
        <v>30</v>
      </c>
      <c r="S498" s="89">
        <f t="shared" si="172"/>
        <v>10.328571428571429</v>
      </c>
      <c r="T498" s="89">
        <f t="shared" si="173"/>
        <v>10.328571428571429</v>
      </c>
      <c r="U498" s="89">
        <f t="shared" si="174"/>
        <v>34.428571428571431</v>
      </c>
      <c r="V498" s="73"/>
      <c r="W498" s="100" t="str">
        <f t="shared" si="177"/>
        <v>VENCIDA</v>
      </c>
      <c r="X498" s="100" t="str">
        <f t="shared" si="175"/>
        <v>VENCIDO</v>
      </c>
      <c r="Y498" s="96" t="s">
        <v>199</v>
      </c>
      <c r="Z498" s="103" t="str">
        <f t="shared" si="178"/>
        <v>H71R14</v>
      </c>
      <c r="AA498" s="103">
        <f t="shared" si="176"/>
        <v>1</v>
      </c>
      <c r="AB498" s="103" t="str">
        <f t="shared" si="179"/>
        <v>H71R14 - 1</v>
      </c>
      <c r="AC498" s="138">
        <f t="shared" si="184"/>
        <v>1</v>
      </c>
      <c r="AD498" s="138">
        <f t="shared" si="185"/>
        <v>1</v>
      </c>
      <c r="AE498" s="138" t="str">
        <f t="shared" si="186"/>
        <v>H71R14.</v>
      </c>
      <c r="AF498" s="138" t="str">
        <f t="shared" si="187"/>
        <v>H71R14</v>
      </c>
      <c r="AG498" s="65"/>
      <c r="AH498" s="65"/>
      <c r="AI498" s="65"/>
      <c r="AJ498" s="14"/>
      <c r="AK498" s="14"/>
      <c r="AL498" s="14"/>
      <c r="AM498" s="14"/>
      <c r="AN498" s="14"/>
      <c r="AO498" s="14"/>
      <c r="AP498" s="14"/>
    </row>
    <row r="499" spans="1:42" s="2" customFormat="1" ht="350.1" customHeight="1" x14ac:dyDescent="0.2">
      <c r="A499" s="73">
        <v>383</v>
      </c>
      <c r="B499" s="151">
        <v>498</v>
      </c>
      <c r="C499" s="73"/>
      <c r="D499" s="88" t="s">
        <v>1261</v>
      </c>
      <c r="E499" s="73" t="s">
        <v>27</v>
      </c>
      <c r="F499" s="85" t="s">
        <v>1490</v>
      </c>
      <c r="G499" s="86" t="s">
        <v>79</v>
      </c>
      <c r="H499" s="86" t="s">
        <v>861</v>
      </c>
      <c r="I499" s="86" t="s">
        <v>862</v>
      </c>
      <c r="J499" s="73" t="s">
        <v>863</v>
      </c>
      <c r="K499" s="73">
        <v>1</v>
      </c>
      <c r="L499" s="77">
        <v>43040</v>
      </c>
      <c r="M499" s="77">
        <v>43099</v>
      </c>
      <c r="N499" s="78">
        <f t="shared" si="188"/>
        <v>8.4285714285714288</v>
      </c>
      <c r="O499" s="73" t="s">
        <v>805</v>
      </c>
      <c r="P499" s="76">
        <v>1</v>
      </c>
      <c r="Q499" s="73" t="s">
        <v>1910</v>
      </c>
      <c r="R499" s="79">
        <f t="shared" si="171"/>
        <v>100</v>
      </c>
      <c r="S499" s="89">
        <f t="shared" si="172"/>
        <v>8.4285714285714288</v>
      </c>
      <c r="T499" s="89">
        <f t="shared" si="173"/>
        <v>8.4285714285714288</v>
      </c>
      <c r="U499" s="89">
        <f t="shared" si="174"/>
        <v>8.4285714285714288</v>
      </c>
      <c r="V499" s="73"/>
      <c r="W499" s="100" t="str">
        <f t="shared" si="177"/>
        <v>CUMPLIDA</v>
      </c>
      <c r="X499" s="100" t="str">
        <f t="shared" si="175"/>
        <v>CUMPLIDO</v>
      </c>
      <c r="Y499" s="96" t="s">
        <v>199</v>
      </c>
      <c r="Z499" s="103" t="str">
        <f t="shared" si="178"/>
        <v>H74R14</v>
      </c>
      <c r="AA499" s="103">
        <f t="shared" si="176"/>
        <v>1</v>
      </c>
      <c r="AB499" s="103" t="str">
        <f t="shared" si="179"/>
        <v>H74R14 - 1</v>
      </c>
      <c r="AC499" s="138">
        <f t="shared" si="184"/>
        <v>5</v>
      </c>
      <c r="AD499" s="138">
        <f t="shared" si="185"/>
        <v>5</v>
      </c>
      <c r="AE499" s="138" t="str">
        <f t="shared" si="186"/>
        <v>H74R14.</v>
      </c>
      <c r="AF499" s="138" t="str">
        <f t="shared" si="187"/>
        <v>H74R14</v>
      </c>
      <c r="AG499" s="65"/>
      <c r="AH499" s="65"/>
      <c r="AI499" s="65"/>
      <c r="AJ499" s="14"/>
      <c r="AK499" s="14"/>
      <c r="AL499" s="14"/>
      <c r="AM499" s="14"/>
      <c r="AN499" s="14"/>
      <c r="AO499" s="14"/>
      <c r="AP499" s="14"/>
    </row>
    <row r="500" spans="1:42" s="2" customFormat="1" ht="350.1" customHeight="1" x14ac:dyDescent="0.2">
      <c r="A500" s="73">
        <v>384</v>
      </c>
      <c r="B500" s="151">
        <v>499</v>
      </c>
      <c r="C500" s="73"/>
      <c r="D500" s="88" t="s">
        <v>1259</v>
      </c>
      <c r="E500" s="73" t="s">
        <v>40</v>
      </c>
      <c r="F500" s="85" t="s">
        <v>1324</v>
      </c>
      <c r="G500" s="86" t="s">
        <v>80</v>
      </c>
      <c r="H500" s="85" t="s">
        <v>1954</v>
      </c>
      <c r="I500" s="85" t="s">
        <v>318</v>
      </c>
      <c r="J500" s="101" t="s">
        <v>53</v>
      </c>
      <c r="K500" s="101">
        <v>3</v>
      </c>
      <c r="L500" s="91">
        <v>43040</v>
      </c>
      <c r="M500" s="91">
        <v>43342</v>
      </c>
      <c r="N500" s="78">
        <f t="shared" si="188"/>
        <v>43.142857142857146</v>
      </c>
      <c r="O500" s="101" t="s">
        <v>17</v>
      </c>
      <c r="P500" s="76">
        <v>3</v>
      </c>
      <c r="Q500" s="73" t="s">
        <v>1910</v>
      </c>
      <c r="R500" s="79">
        <f t="shared" si="171"/>
        <v>100</v>
      </c>
      <c r="S500" s="89">
        <f t="shared" si="172"/>
        <v>43.142857142857146</v>
      </c>
      <c r="T500" s="89">
        <f t="shared" si="173"/>
        <v>43.142857142857146</v>
      </c>
      <c r="U500" s="89">
        <f t="shared" si="174"/>
        <v>43.142857142857146</v>
      </c>
      <c r="V500" s="73"/>
      <c r="W500" s="100" t="str">
        <f t="shared" si="177"/>
        <v>CUMPLIDA</v>
      </c>
      <c r="X500" s="100" t="str">
        <f t="shared" si="175"/>
        <v>CUMPLIDO</v>
      </c>
      <c r="Y500" s="96" t="s">
        <v>199</v>
      </c>
      <c r="Z500" s="103" t="str">
        <f t="shared" si="178"/>
        <v>H79R14</v>
      </c>
      <c r="AA500" s="103">
        <f t="shared" si="176"/>
        <v>1</v>
      </c>
      <c r="AB500" s="103" t="str">
        <f t="shared" si="179"/>
        <v>H79R14 - 1</v>
      </c>
      <c r="AC500" s="138">
        <f t="shared" si="184"/>
        <v>5</v>
      </c>
      <c r="AD500" s="138">
        <f t="shared" si="185"/>
        <v>5</v>
      </c>
      <c r="AE500" s="138" t="str">
        <f t="shared" si="186"/>
        <v>H79R14.</v>
      </c>
      <c r="AF500" s="138" t="str">
        <f t="shared" si="187"/>
        <v>H79R14</v>
      </c>
      <c r="AG500" s="65"/>
      <c r="AH500" s="65"/>
      <c r="AI500" s="65"/>
      <c r="AJ500" s="14"/>
      <c r="AK500" s="14"/>
      <c r="AL500" s="14"/>
      <c r="AM500" s="14"/>
      <c r="AN500" s="14"/>
      <c r="AO500" s="14"/>
      <c r="AP500" s="14"/>
    </row>
    <row r="501" spans="1:42" s="2" customFormat="1" ht="350.1" customHeight="1" x14ac:dyDescent="0.2">
      <c r="A501" s="73">
        <v>385</v>
      </c>
      <c r="B501" s="151">
        <v>500</v>
      </c>
      <c r="C501" s="73"/>
      <c r="D501" s="88" t="s">
        <v>1259</v>
      </c>
      <c r="E501" s="73" t="s">
        <v>19</v>
      </c>
      <c r="F501" s="85" t="s">
        <v>1491</v>
      </c>
      <c r="G501" s="86" t="s">
        <v>81</v>
      </c>
      <c r="H501" s="85" t="s">
        <v>1955</v>
      </c>
      <c r="I501" s="85" t="s">
        <v>319</v>
      </c>
      <c r="J501" s="101" t="s">
        <v>53</v>
      </c>
      <c r="K501" s="101">
        <v>3</v>
      </c>
      <c r="L501" s="91">
        <v>43040</v>
      </c>
      <c r="M501" s="91">
        <v>43342</v>
      </c>
      <c r="N501" s="78">
        <f t="shared" si="188"/>
        <v>43.142857142857146</v>
      </c>
      <c r="O501" s="73" t="s">
        <v>17</v>
      </c>
      <c r="P501" s="76">
        <v>3</v>
      </c>
      <c r="Q501" s="73" t="s">
        <v>1910</v>
      </c>
      <c r="R501" s="79">
        <f t="shared" si="171"/>
        <v>100</v>
      </c>
      <c r="S501" s="89">
        <f t="shared" si="172"/>
        <v>43.142857142857146</v>
      </c>
      <c r="T501" s="89">
        <f t="shared" si="173"/>
        <v>43.142857142857146</v>
      </c>
      <c r="U501" s="89">
        <f t="shared" si="174"/>
        <v>43.142857142857146</v>
      </c>
      <c r="V501" s="73"/>
      <c r="W501" s="100" t="str">
        <f t="shared" si="177"/>
        <v>CUMPLIDA</v>
      </c>
      <c r="X501" s="100" t="str">
        <f t="shared" si="175"/>
        <v>CUMPLIDO</v>
      </c>
      <c r="Y501" s="96" t="s">
        <v>199</v>
      </c>
      <c r="Z501" s="103" t="str">
        <f t="shared" si="178"/>
        <v>H80R14</v>
      </c>
      <c r="AA501" s="103">
        <f t="shared" si="176"/>
        <v>1</v>
      </c>
      <c r="AB501" s="103" t="str">
        <f t="shared" si="179"/>
        <v>H80R14 - 1</v>
      </c>
      <c r="AC501" s="138">
        <f t="shared" si="184"/>
        <v>5</v>
      </c>
      <c r="AD501" s="138">
        <f t="shared" si="185"/>
        <v>5</v>
      </c>
      <c r="AE501" s="138" t="str">
        <f t="shared" si="186"/>
        <v>H80R14.</v>
      </c>
      <c r="AF501" s="138" t="str">
        <f t="shared" si="187"/>
        <v>H80R14</v>
      </c>
      <c r="AG501" s="65"/>
      <c r="AH501" s="65"/>
      <c r="AI501" s="65"/>
      <c r="AJ501" s="14"/>
      <c r="AK501" s="14"/>
      <c r="AL501" s="14"/>
      <c r="AM501" s="14"/>
      <c r="AN501" s="14"/>
      <c r="AO501" s="14"/>
      <c r="AP501" s="14"/>
    </row>
    <row r="502" spans="1:42" s="2" customFormat="1" ht="350.1" customHeight="1" x14ac:dyDescent="0.2">
      <c r="A502" s="73">
        <v>386</v>
      </c>
      <c r="B502" s="151">
        <v>501</v>
      </c>
      <c r="C502" s="73"/>
      <c r="D502" s="88" t="s">
        <v>1259</v>
      </c>
      <c r="E502" s="73" t="s">
        <v>27</v>
      </c>
      <c r="F502" s="85" t="s">
        <v>1292</v>
      </c>
      <c r="G502" s="85" t="s">
        <v>231</v>
      </c>
      <c r="H502" s="85" t="s">
        <v>320</v>
      </c>
      <c r="I502" s="85" t="s">
        <v>319</v>
      </c>
      <c r="J502" s="101" t="s">
        <v>53</v>
      </c>
      <c r="K502" s="101">
        <v>3</v>
      </c>
      <c r="L502" s="91">
        <v>43040</v>
      </c>
      <c r="M502" s="91">
        <v>43342</v>
      </c>
      <c r="N502" s="78">
        <f t="shared" si="188"/>
        <v>43.142857142857146</v>
      </c>
      <c r="O502" s="73" t="s">
        <v>17</v>
      </c>
      <c r="P502" s="76">
        <v>3</v>
      </c>
      <c r="Q502" s="73" t="s">
        <v>1910</v>
      </c>
      <c r="R502" s="79">
        <f t="shared" si="171"/>
        <v>100</v>
      </c>
      <c r="S502" s="89">
        <f t="shared" si="172"/>
        <v>43.142857142857146</v>
      </c>
      <c r="T502" s="89">
        <f t="shared" si="173"/>
        <v>43.142857142857146</v>
      </c>
      <c r="U502" s="89">
        <f t="shared" si="174"/>
        <v>43.142857142857146</v>
      </c>
      <c r="V502" s="73"/>
      <c r="W502" s="100" t="str">
        <f t="shared" si="177"/>
        <v>CUMPLIDA</v>
      </c>
      <c r="X502" s="100" t="str">
        <f t="shared" si="175"/>
        <v>CUMPLIDO</v>
      </c>
      <c r="Y502" s="96" t="s">
        <v>199</v>
      </c>
      <c r="Z502" s="103" t="str">
        <f t="shared" si="178"/>
        <v>H81R14</v>
      </c>
      <c r="AA502" s="103">
        <f t="shared" si="176"/>
        <v>1</v>
      </c>
      <c r="AB502" s="103" t="str">
        <f t="shared" si="179"/>
        <v>H81R14 - 1</v>
      </c>
      <c r="AC502" s="138">
        <f t="shared" si="184"/>
        <v>5</v>
      </c>
      <c r="AD502" s="138">
        <f t="shared" si="185"/>
        <v>5</v>
      </c>
      <c r="AE502" s="138" t="str">
        <f t="shared" si="186"/>
        <v>H81R14.</v>
      </c>
      <c r="AF502" s="138" t="str">
        <f t="shared" si="187"/>
        <v>H81R14</v>
      </c>
      <c r="AG502" s="65"/>
      <c r="AH502" s="65"/>
      <c r="AI502" s="65"/>
      <c r="AJ502" s="14"/>
      <c r="AK502" s="14"/>
      <c r="AL502" s="14"/>
      <c r="AM502" s="14"/>
      <c r="AN502" s="14"/>
      <c r="AO502" s="14"/>
      <c r="AP502" s="14"/>
    </row>
    <row r="503" spans="1:42" s="2" customFormat="1" ht="350.1" customHeight="1" x14ac:dyDescent="0.2">
      <c r="A503" s="73">
        <v>387</v>
      </c>
      <c r="B503" s="151">
        <v>502</v>
      </c>
      <c r="C503" s="73"/>
      <c r="D503" s="88" t="s">
        <v>1046</v>
      </c>
      <c r="E503" s="73" t="s">
        <v>27</v>
      </c>
      <c r="F503" s="85" t="s">
        <v>1323</v>
      </c>
      <c r="G503" s="85" t="s">
        <v>71</v>
      </c>
      <c r="H503" s="85" t="s">
        <v>321</v>
      </c>
      <c r="I503" s="85" t="s">
        <v>319</v>
      </c>
      <c r="J503" s="101" t="s">
        <v>53</v>
      </c>
      <c r="K503" s="101">
        <v>3</v>
      </c>
      <c r="L503" s="91">
        <v>43040</v>
      </c>
      <c r="M503" s="91">
        <v>43342</v>
      </c>
      <c r="N503" s="78">
        <f t="shared" si="188"/>
        <v>43.142857142857146</v>
      </c>
      <c r="O503" s="73" t="s">
        <v>17</v>
      </c>
      <c r="P503" s="76">
        <v>3</v>
      </c>
      <c r="Q503" s="73" t="s">
        <v>1910</v>
      </c>
      <c r="R503" s="79">
        <f t="shared" si="171"/>
        <v>100</v>
      </c>
      <c r="S503" s="89">
        <f t="shared" si="172"/>
        <v>43.142857142857146</v>
      </c>
      <c r="T503" s="89">
        <f t="shared" si="173"/>
        <v>43.142857142857146</v>
      </c>
      <c r="U503" s="89">
        <f t="shared" si="174"/>
        <v>43.142857142857146</v>
      </c>
      <c r="V503" s="73"/>
      <c r="W503" s="100" t="str">
        <f t="shared" si="177"/>
        <v>CUMPLIDA</v>
      </c>
      <c r="X503" s="100" t="str">
        <f t="shared" si="175"/>
        <v>CUMPLIDO</v>
      </c>
      <c r="Y503" s="96" t="s">
        <v>199</v>
      </c>
      <c r="Z503" s="103" t="str">
        <f t="shared" si="178"/>
        <v>H83R14</v>
      </c>
      <c r="AA503" s="103">
        <f t="shared" si="176"/>
        <v>1</v>
      </c>
      <c r="AB503" s="103" t="str">
        <f t="shared" si="179"/>
        <v>H83R14 - 1</v>
      </c>
      <c r="AC503" s="138">
        <f t="shared" si="184"/>
        <v>5</v>
      </c>
      <c r="AD503" s="138">
        <f t="shared" si="185"/>
        <v>5</v>
      </c>
      <c r="AE503" s="138" t="str">
        <f t="shared" si="186"/>
        <v>H83R14.</v>
      </c>
      <c r="AF503" s="138" t="str">
        <f t="shared" si="187"/>
        <v>H83R14</v>
      </c>
      <c r="AG503" s="65"/>
      <c r="AH503" s="65"/>
      <c r="AI503" s="65"/>
      <c r="AJ503" s="14"/>
      <c r="AK503" s="14"/>
      <c r="AL503" s="14"/>
      <c r="AM503" s="14"/>
      <c r="AN503" s="14"/>
      <c r="AO503" s="14"/>
      <c r="AP503" s="14"/>
    </row>
    <row r="504" spans="1:42" s="2" customFormat="1" ht="350.1" customHeight="1" x14ac:dyDescent="0.2">
      <c r="A504" s="73">
        <v>388</v>
      </c>
      <c r="B504" s="151">
        <v>503</v>
      </c>
      <c r="C504" s="73"/>
      <c r="D504" s="88" t="s">
        <v>1046</v>
      </c>
      <c r="E504" s="73" t="s">
        <v>40</v>
      </c>
      <c r="F504" s="85" t="s">
        <v>1492</v>
      </c>
      <c r="G504" s="85" t="s">
        <v>82</v>
      </c>
      <c r="H504" s="85" t="s">
        <v>322</v>
      </c>
      <c r="I504" s="85" t="s">
        <v>319</v>
      </c>
      <c r="J504" s="101" t="s">
        <v>53</v>
      </c>
      <c r="K504" s="101">
        <v>3</v>
      </c>
      <c r="L504" s="91">
        <v>43040</v>
      </c>
      <c r="M504" s="91">
        <v>43342</v>
      </c>
      <c r="N504" s="78">
        <f t="shared" si="188"/>
        <v>43.142857142857146</v>
      </c>
      <c r="O504" s="73" t="s">
        <v>17</v>
      </c>
      <c r="P504" s="76">
        <v>3</v>
      </c>
      <c r="Q504" s="73" t="s">
        <v>1910</v>
      </c>
      <c r="R504" s="79">
        <f t="shared" si="171"/>
        <v>100</v>
      </c>
      <c r="S504" s="89">
        <f t="shared" si="172"/>
        <v>43.142857142857146</v>
      </c>
      <c r="T504" s="89">
        <f t="shared" si="173"/>
        <v>43.142857142857146</v>
      </c>
      <c r="U504" s="89">
        <f t="shared" si="174"/>
        <v>43.142857142857146</v>
      </c>
      <c r="V504" s="73"/>
      <c r="W504" s="100" t="str">
        <f t="shared" si="177"/>
        <v>CUMPLIDA</v>
      </c>
      <c r="X504" s="100" t="str">
        <f t="shared" si="175"/>
        <v>CUMPLIDO</v>
      </c>
      <c r="Y504" s="96" t="s">
        <v>199</v>
      </c>
      <c r="Z504" s="103" t="str">
        <f t="shared" si="178"/>
        <v>H84R14</v>
      </c>
      <c r="AA504" s="103">
        <f t="shared" si="176"/>
        <v>1</v>
      </c>
      <c r="AB504" s="103" t="str">
        <f t="shared" si="179"/>
        <v>H84R14 - 1</v>
      </c>
      <c r="AC504" s="138">
        <f t="shared" si="184"/>
        <v>5</v>
      </c>
      <c r="AD504" s="138">
        <f t="shared" si="185"/>
        <v>5</v>
      </c>
      <c r="AE504" s="138" t="str">
        <f t="shared" si="186"/>
        <v>H84R14.</v>
      </c>
      <c r="AF504" s="138" t="str">
        <f t="shared" si="187"/>
        <v>H84R14</v>
      </c>
      <c r="AG504" s="65"/>
      <c r="AH504" s="65"/>
      <c r="AI504" s="65"/>
      <c r="AJ504" s="14"/>
      <c r="AK504" s="14"/>
      <c r="AL504" s="14"/>
      <c r="AM504" s="14"/>
      <c r="AN504" s="14"/>
      <c r="AO504" s="14"/>
      <c r="AP504" s="14"/>
    </row>
    <row r="505" spans="1:42" s="2" customFormat="1" ht="350.1" customHeight="1" x14ac:dyDescent="0.2">
      <c r="A505" s="73">
        <v>389</v>
      </c>
      <c r="B505" s="151">
        <v>504</v>
      </c>
      <c r="C505" s="73"/>
      <c r="D505" s="88" t="s">
        <v>1046</v>
      </c>
      <c r="E505" s="73" t="s">
        <v>27</v>
      </c>
      <c r="F505" s="85" t="s">
        <v>1493</v>
      </c>
      <c r="G505" s="85" t="s">
        <v>83</v>
      </c>
      <c r="H505" s="85" t="s">
        <v>323</v>
      </c>
      <c r="I505" s="85" t="s">
        <v>319</v>
      </c>
      <c r="J505" s="101" t="s">
        <v>53</v>
      </c>
      <c r="K505" s="101">
        <v>3</v>
      </c>
      <c r="L505" s="91">
        <v>43040</v>
      </c>
      <c r="M505" s="91">
        <v>43342</v>
      </c>
      <c r="N505" s="78">
        <f t="shared" si="188"/>
        <v>43.142857142857146</v>
      </c>
      <c r="O505" s="73" t="s">
        <v>17</v>
      </c>
      <c r="P505" s="76">
        <v>3</v>
      </c>
      <c r="Q505" s="73" t="s">
        <v>1910</v>
      </c>
      <c r="R505" s="79">
        <f t="shared" si="171"/>
        <v>100</v>
      </c>
      <c r="S505" s="89">
        <f t="shared" si="172"/>
        <v>43.142857142857146</v>
      </c>
      <c r="T505" s="89">
        <f t="shared" si="173"/>
        <v>43.142857142857146</v>
      </c>
      <c r="U505" s="89">
        <f t="shared" si="174"/>
        <v>43.142857142857146</v>
      </c>
      <c r="V505" s="73"/>
      <c r="W505" s="100" t="str">
        <f t="shared" si="177"/>
        <v>CUMPLIDA</v>
      </c>
      <c r="X505" s="100" t="str">
        <f t="shared" si="175"/>
        <v>CUMPLIDO</v>
      </c>
      <c r="Y505" s="96" t="s">
        <v>199</v>
      </c>
      <c r="Z505" s="103" t="str">
        <f t="shared" si="178"/>
        <v>H85R14</v>
      </c>
      <c r="AA505" s="103">
        <f t="shared" si="176"/>
        <v>1</v>
      </c>
      <c r="AB505" s="103" t="str">
        <f t="shared" si="179"/>
        <v>H85R14 - 1</v>
      </c>
      <c r="AC505" s="138">
        <f t="shared" si="184"/>
        <v>5</v>
      </c>
      <c r="AD505" s="138">
        <f t="shared" si="185"/>
        <v>5</v>
      </c>
      <c r="AE505" s="138" t="str">
        <f t="shared" si="186"/>
        <v>H85R14.</v>
      </c>
      <c r="AF505" s="138" t="str">
        <f t="shared" si="187"/>
        <v>H85R14</v>
      </c>
      <c r="AG505" s="65"/>
      <c r="AH505" s="65"/>
      <c r="AI505" s="65"/>
      <c r="AJ505" s="14"/>
      <c r="AK505" s="14"/>
      <c r="AL505" s="14"/>
      <c r="AM505" s="14"/>
      <c r="AN505" s="14"/>
      <c r="AO505" s="14"/>
      <c r="AP505" s="14"/>
    </row>
    <row r="506" spans="1:42" s="2" customFormat="1" ht="350.1" customHeight="1" x14ac:dyDescent="0.2">
      <c r="A506" s="73">
        <v>390</v>
      </c>
      <c r="B506" s="151">
        <v>505</v>
      </c>
      <c r="C506" s="73"/>
      <c r="D506" s="88" t="s">
        <v>1046</v>
      </c>
      <c r="E506" s="73" t="s">
        <v>40</v>
      </c>
      <c r="F506" s="85" t="s">
        <v>1494</v>
      </c>
      <c r="G506" s="85" t="s">
        <v>85</v>
      </c>
      <c r="H506" s="86" t="s">
        <v>864</v>
      </c>
      <c r="I506" s="86" t="s">
        <v>865</v>
      </c>
      <c r="J506" s="73" t="s">
        <v>9</v>
      </c>
      <c r="K506" s="73">
        <v>1</v>
      </c>
      <c r="L506" s="77">
        <v>43040</v>
      </c>
      <c r="M506" s="77">
        <v>43099</v>
      </c>
      <c r="N506" s="78">
        <f t="shared" ref="N506:N542" si="189">(+M506-L506)/7</f>
        <v>8.4285714285714288</v>
      </c>
      <c r="O506" s="73" t="s">
        <v>805</v>
      </c>
      <c r="P506" s="76">
        <v>1</v>
      </c>
      <c r="Q506" s="73" t="s">
        <v>1910</v>
      </c>
      <c r="R506" s="79">
        <f t="shared" si="171"/>
        <v>100</v>
      </c>
      <c r="S506" s="89">
        <f t="shared" si="172"/>
        <v>8.4285714285714288</v>
      </c>
      <c r="T506" s="89">
        <f t="shared" si="173"/>
        <v>8.4285714285714288</v>
      </c>
      <c r="U506" s="89">
        <f t="shared" si="174"/>
        <v>8.4285714285714288</v>
      </c>
      <c r="V506" s="73"/>
      <c r="W506" s="100" t="str">
        <f t="shared" si="177"/>
        <v>CUMPLIDA</v>
      </c>
      <c r="X506" s="100" t="str">
        <f t="shared" si="175"/>
        <v>CUMPLIDO</v>
      </c>
      <c r="Y506" s="96" t="s">
        <v>199</v>
      </c>
      <c r="Z506" s="103" t="str">
        <f t="shared" si="178"/>
        <v>H99R14</v>
      </c>
      <c r="AA506" s="103">
        <f t="shared" si="176"/>
        <v>1</v>
      </c>
      <c r="AB506" s="103" t="str">
        <f t="shared" si="179"/>
        <v>H99R14 - 1</v>
      </c>
      <c r="AC506" s="138">
        <f t="shared" si="184"/>
        <v>5</v>
      </c>
      <c r="AD506" s="138">
        <f t="shared" si="185"/>
        <v>5</v>
      </c>
      <c r="AE506" s="138" t="str">
        <f t="shared" si="186"/>
        <v>H99R14.</v>
      </c>
      <c r="AF506" s="138" t="str">
        <f t="shared" si="187"/>
        <v>H99R14</v>
      </c>
      <c r="AG506" s="65"/>
      <c r="AH506" s="65"/>
      <c r="AI506" s="65"/>
      <c r="AJ506" s="14"/>
      <c r="AK506" s="14"/>
      <c r="AL506" s="14"/>
      <c r="AM506" s="14"/>
      <c r="AN506" s="14"/>
      <c r="AO506" s="14"/>
      <c r="AP506" s="14"/>
    </row>
    <row r="507" spans="1:42" s="2" customFormat="1" ht="350.1" customHeight="1" x14ac:dyDescent="0.2">
      <c r="A507" s="73">
        <v>391</v>
      </c>
      <c r="B507" s="151">
        <v>506</v>
      </c>
      <c r="C507" s="73"/>
      <c r="D507" s="88" t="s">
        <v>1046</v>
      </c>
      <c r="E507" s="73" t="s">
        <v>40</v>
      </c>
      <c r="F507" s="85" t="s">
        <v>1293</v>
      </c>
      <c r="G507" s="85" t="s">
        <v>86</v>
      </c>
      <c r="H507" s="86" t="s">
        <v>866</v>
      </c>
      <c r="I507" s="86" t="s">
        <v>867</v>
      </c>
      <c r="J507" s="73" t="s">
        <v>833</v>
      </c>
      <c r="K507" s="73">
        <v>1</v>
      </c>
      <c r="L507" s="77">
        <v>43040</v>
      </c>
      <c r="M507" s="77">
        <v>43099</v>
      </c>
      <c r="N507" s="78">
        <f t="shared" si="189"/>
        <v>8.4285714285714288</v>
      </c>
      <c r="O507" s="73" t="s">
        <v>805</v>
      </c>
      <c r="P507" s="76">
        <v>1</v>
      </c>
      <c r="Q507" s="73" t="s">
        <v>1910</v>
      </c>
      <c r="R507" s="79">
        <f t="shared" si="171"/>
        <v>100</v>
      </c>
      <c r="S507" s="89">
        <f t="shared" si="172"/>
        <v>8.4285714285714288</v>
      </c>
      <c r="T507" s="89">
        <f t="shared" si="173"/>
        <v>8.4285714285714288</v>
      </c>
      <c r="U507" s="89">
        <f t="shared" si="174"/>
        <v>8.4285714285714288</v>
      </c>
      <c r="V507" s="73"/>
      <c r="W507" s="100" t="str">
        <f t="shared" si="177"/>
        <v>CUMPLIDA</v>
      </c>
      <c r="X507" s="100" t="str">
        <f t="shared" si="175"/>
        <v>CUMPLIDO</v>
      </c>
      <c r="Y507" s="96" t="s">
        <v>199</v>
      </c>
      <c r="Z507" s="103" t="str">
        <f t="shared" si="178"/>
        <v>H103R14</v>
      </c>
      <c r="AA507" s="103">
        <f t="shared" si="176"/>
        <v>1</v>
      </c>
      <c r="AB507" s="103" t="str">
        <f t="shared" si="179"/>
        <v>H103R14 - 1</v>
      </c>
      <c r="AC507" s="138">
        <f t="shared" si="184"/>
        <v>5</v>
      </c>
      <c r="AD507" s="138">
        <f t="shared" si="185"/>
        <v>5</v>
      </c>
      <c r="AE507" s="138" t="str">
        <f t="shared" si="186"/>
        <v>H103R14.</v>
      </c>
      <c r="AF507" s="138" t="str">
        <f t="shared" si="187"/>
        <v>H103R14</v>
      </c>
      <c r="AG507" s="65"/>
      <c r="AH507" s="65"/>
      <c r="AI507" s="65"/>
      <c r="AJ507" s="14"/>
      <c r="AK507" s="14"/>
      <c r="AL507" s="14"/>
      <c r="AM507" s="14"/>
      <c r="AN507" s="14"/>
      <c r="AO507" s="14"/>
      <c r="AP507" s="14"/>
    </row>
    <row r="508" spans="1:42" s="2" customFormat="1" ht="350.1" customHeight="1" x14ac:dyDescent="0.2">
      <c r="A508" s="73">
        <v>392</v>
      </c>
      <c r="B508" s="151">
        <v>507</v>
      </c>
      <c r="C508" s="73"/>
      <c r="D508" s="88" t="s">
        <v>1294</v>
      </c>
      <c r="E508" s="73" t="s">
        <v>43</v>
      </c>
      <c r="F508" s="85" t="s">
        <v>1295</v>
      </c>
      <c r="G508" s="85" t="s">
        <v>87</v>
      </c>
      <c r="H508" s="86" t="s">
        <v>866</v>
      </c>
      <c r="I508" s="86" t="s">
        <v>867</v>
      </c>
      <c r="J508" s="73" t="s">
        <v>833</v>
      </c>
      <c r="K508" s="73">
        <v>1</v>
      </c>
      <c r="L508" s="77">
        <v>43040</v>
      </c>
      <c r="M508" s="77">
        <v>43099</v>
      </c>
      <c r="N508" s="78">
        <f t="shared" si="189"/>
        <v>8.4285714285714288</v>
      </c>
      <c r="O508" s="73" t="s">
        <v>805</v>
      </c>
      <c r="P508" s="76">
        <v>1</v>
      </c>
      <c r="Q508" s="73" t="s">
        <v>1910</v>
      </c>
      <c r="R508" s="79">
        <f t="shared" si="171"/>
        <v>100</v>
      </c>
      <c r="S508" s="89">
        <f t="shared" si="172"/>
        <v>8.4285714285714288</v>
      </c>
      <c r="T508" s="89">
        <f t="shared" si="173"/>
        <v>8.4285714285714288</v>
      </c>
      <c r="U508" s="89">
        <f t="shared" si="174"/>
        <v>8.4285714285714288</v>
      </c>
      <c r="V508" s="73"/>
      <c r="W508" s="100" t="str">
        <f t="shared" si="177"/>
        <v>CUMPLIDA</v>
      </c>
      <c r="X508" s="100" t="str">
        <f t="shared" si="175"/>
        <v>CUMPLIDO</v>
      </c>
      <c r="Y508" s="96" t="s">
        <v>199</v>
      </c>
      <c r="Z508" s="103" t="str">
        <f t="shared" si="178"/>
        <v>H104R14</v>
      </c>
      <c r="AA508" s="103">
        <f t="shared" si="176"/>
        <v>1</v>
      </c>
      <c r="AB508" s="103" t="str">
        <f t="shared" si="179"/>
        <v>H104R14 - 1</v>
      </c>
      <c r="AC508" s="138">
        <f t="shared" si="184"/>
        <v>5</v>
      </c>
      <c r="AD508" s="138">
        <f t="shared" si="185"/>
        <v>5</v>
      </c>
      <c r="AE508" s="138" t="str">
        <f t="shared" si="186"/>
        <v>H104R14.</v>
      </c>
      <c r="AF508" s="138" t="str">
        <f t="shared" si="187"/>
        <v>H104R14</v>
      </c>
      <c r="AG508" s="65"/>
      <c r="AH508" s="65"/>
      <c r="AI508" s="65"/>
      <c r="AJ508" s="14"/>
      <c r="AK508" s="14"/>
      <c r="AL508" s="14"/>
      <c r="AM508" s="14"/>
      <c r="AN508" s="14"/>
      <c r="AO508" s="14"/>
      <c r="AP508" s="14"/>
    </row>
    <row r="509" spans="1:42" s="2" customFormat="1" ht="350.1" customHeight="1" x14ac:dyDescent="0.2">
      <c r="A509" s="73">
        <v>393</v>
      </c>
      <c r="B509" s="151">
        <v>508</v>
      </c>
      <c r="C509" s="73"/>
      <c r="D509" s="88" t="s">
        <v>1262</v>
      </c>
      <c r="E509" s="73" t="s">
        <v>27</v>
      </c>
      <c r="F509" s="85" t="s">
        <v>1296</v>
      </c>
      <c r="G509" s="85" t="s">
        <v>88</v>
      </c>
      <c r="H509" s="86" t="s">
        <v>868</v>
      </c>
      <c r="I509" s="86" t="s">
        <v>869</v>
      </c>
      <c r="J509" s="73" t="s">
        <v>84</v>
      </c>
      <c r="K509" s="73">
        <v>1</v>
      </c>
      <c r="L509" s="77">
        <v>43040</v>
      </c>
      <c r="M509" s="77">
        <v>43099</v>
      </c>
      <c r="N509" s="78">
        <f t="shared" si="189"/>
        <v>8.4285714285714288</v>
      </c>
      <c r="O509" s="73" t="s">
        <v>805</v>
      </c>
      <c r="P509" s="76">
        <v>1</v>
      </c>
      <c r="Q509" s="73" t="s">
        <v>1910</v>
      </c>
      <c r="R509" s="79">
        <f t="shared" ref="R509:R554" si="190">IF(P509/K509&gt;1,100,+P509/K509*100)</f>
        <v>100</v>
      </c>
      <c r="S509" s="89">
        <f t="shared" ref="S509:S555" si="191">+N509*R509/100</f>
        <v>8.4285714285714288</v>
      </c>
      <c r="T509" s="89">
        <f t="shared" ref="T509:T555" si="192">IF(M509&lt;=$AH$1,S509,0)</f>
        <v>8.4285714285714288</v>
      </c>
      <c r="U509" s="89">
        <f t="shared" ref="U509:U555" si="193">IF($AH$1&gt;=M509,N509,0)</f>
        <v>8.4285714285714288</v>
      </c>
      <c r="V509" s="73"/>
      <c r="W509" s="100" t="str">
        <f t="shared" si="177"/>
        <v>CUMPLIDA</v>
      </c>
      <c r="X509" s="100" t="str">
        <f t="shared" ref="X509:X555" si="194">IF(A509&lt;&gt;"",IF(AD509=1,"VENCIDO",IF(AD509=2,"PRÓXIMO A VENCER",IF(AD509=3,"EN TERMINO",IF(AD509=4,"CON AVANCE",IF(AD509=5,"CUMPLIDO",))))),"")</f>
        <v>CUMPLIDO</v>
      </c>
      <c r="Y509" s="96" t="s">
        <v>199</v>
      </c>
      <c r="Z509" s="103" t="str">
        <f t="shared" si="178"/>
        <v>H108R14</v>
      </c>
      <c r="AA509" s="103">
        <f t="shared" ref="AA509:AA555" si="195">IF(A509&lt;&gt;"",1,AA508+1)</f>
        <v>1</v>
      </c>
      <c r="AB509" s="103" t="str">
        <f t="shared" si="179"/>
        <v>H108R14 - 1</v>
      </c>
      <c r="AC509" s="138">
        <f t="shared" si="184"/>
        <v>5</v>
      </c>
      <c r="AD509" s="138">
        <f t="shared" si="185"/>
        <v>5</v>
      </c>
      <c r="AE509" s="138" t="str">
        <f t="shared" si="186"/>
        <v>H108R14.</v>
      </c>
      <c r="AF509" s="138" t="str">
        <f t="shared" si="187"/>
        <v>H108R14</v>
      </c>
      <c r="AG509" s="65"/>
      <c r="AH509" s="65"/>
      <c r="AI509" s="65"/>
      <c r="AJ509" s="14"/>
      <c r="AK509" s="14"/>
      <c r="AL509" s="14"/>
      <c r="AM509" s="14"/>
      <c r="AN509" s="14"/>
      <c r="AO509" s="14"/>
      <c r="AP509" s="14"/>
    </row>
    <row r="510" spans="1:42" s="2" customFormat="1" ht="350.1" customHeight="1" x14ac:dyDescent="0.2">
      <c r="A510" s="73">
        <v>394</v>
      </c>
      <c r="B510" s="151">
        <v>509</v>
      </c>
      <c r="C510" s="73"/>
      <c r="D510" s="88" t="s">
        <v>1259</v>
      </c>
      <c r="E510" s="73" t="s">
        <v>20</v>
      </c>
      <c r="F510" s="85" t="s">
        <v>439</v>
      </c>
      <c r="G510" s="85" t="s">
        <v>89</v>
      </c>
      <c r="H510" s="86" t="s">
        <v>436</v>
      </c>
      <c r="I510" s="86" t="s">
        <v>437</v>
      </c>
      <c r="J510" s="73" t="s">
        <v>438</v>
      </c>
      <c r="K510" s="73">
        <v>2</v>
      </c>
      <c r="L510" s="77">
        <v>43040</v>
      </c>
      <c r="M510" s="77">
        <v>43311</v>
      </c>
      <c r="N510" s="78">
        <f t="shared" si="189"/>
        <v>38.714285714285715</v>
      </c>
      <c r="O510" s="73" t="s">
        <v>527</v>
      </c>
      <c r="P510" s="90">
        <v>0.24</v>
      </c>
      <c r="Q510" s="85" t="s">
        <v>1912</v>
      </c>
      <c r="R510" s="79">
        <f t="shared" si="190"/>
        <v>12</v>
      </c>
      <c r="S510" s="89">
        <f t="shared" si="191"/>
        <v>4.6457142857142859</v>
      </c>
      <c r="T510" s="89">
        <f t="shared" si="192"/>
        <v>4.6457142857142859</v>
      </c>
      <c r="U510" s="89">
        <f t="shared" si="193"/>
        <v>38.714285714285715</v>
      </c>
      <c r="V510" s="73"/>
      <c r="W510" s="100" t="str">
        <f t="shared" ref="W510:W555" si="196">IF(R510=100,"CUMPLIDA",IF(M510-$AH$1&lt;0,"VENCIDA",IF(M510-$AH$1&lt;=30,"PRÓXIMA A VENCER",IF(R510&gt;0,"CON AVANCE","EN TERMINO"))))</f>
        <v>VENCIDA</v>
      </c>
      <c r="X510" s="100" t="str">
        <f t="shared" si="194"/>
        <v>VENCIDO</v>
      </c>
      <c r="Y510" s="96" t="s">
        <v>199</v>
      </c>
      <c r="Z510" s="103" t="str">
        <f t="shared" ref="Z510:Z555" si="197">AF510</f>
        <v>H112R14</v>
      </c>
      <c r="AA510" s="103">
        <f t="shared" si="195"/>
        <v>1</v>
      </c>
      <c r="AB510" s="103" t="str">
        <f t="shared" ref="AB510:AB555" si="198">CONCATENATE(Z510," - ",AA510)</f>
        <v>H112R14 - 1</v>
      </c>
      <c r="AC510" s="138">
        <f t="shared" si="184"/>
        <v>1</v>
      </c>
      <c r="AD510" s="138">
        <f t="shared" si="185"/>
        <v>1</v>
      </c>
      <c r="AE510" s="138" t="str">
        <f t="shared" si="186"/>
        <v>H112R14.</v>
      </c>
      <c r="AF510" s="138" t="str">
        <f t="shared" si="187"/>
        <v>H112R14</v>
      </c>
      <c r="AG510" s="65"/>
      <c r="AH510" s="65"/>
      <c r="AI510" s="65"/>
      <c r="AJ510" s="14"/>
      <c r="AK510" s="14"/>
      <c r="AL510" s="14"/>
      <c r="AM510" s="14"/>
      <c r="AN510" s="14"/>
      <c r="AO510" s="14"/>
      <c r="AP510" s="14"/>
    </row>
    <row r="511" spans="1:42" s="2" customFormat="1" ht="350.1" customHeight="1" x14ac:dyDescent="0.2">
      <c r="A511" s="73">
        <v>395</v>
      </c>
      <c r="B511" s="151">
        <v>510</v>
      </c>
      <c r="C511" s="73"/>
      <c r="D511" s="88" t="s">
        <v>1259</v>
      </c>
      <c r="E511" s="73" t="s">
        <v>90</v>
      </c>
      <c r="F511" s="85" t="s">
        <v>918</v>
      </c>
      <c r="G511" s="85" t="s">
        <v>572</v>
      </c>
      <c r="H511" s="86" t="s">
        <v>919</v>
      </c>
      <c r="I511" s="86" t="s">
        <v>574</v>
      </c>
      <c r="J511" s="73" t="s">
        <v>573</v>
      </c>
      <c r="K511" s="73">
        <v>2</v>
      </c>
      <c r="L511" s="77">
        <v>43040</v>
      </c>
      <c r="M511" s="77">
        <v>43403</v>
      </c>
      <c r="N511" s="78">
        <f t="shared" si="189"/>
        <v>51.857142857142854</v>
      </c>
      <c r="O511" s="73" t="s">
        <v>527</v>
      </c>
      <c r="P511" s="76">
        <v>1</v>
      </c>
      <c r="Q511" s="73" t="s">
        <v>1910</v>
      </c>
      <c r="R511" s="79">
        <f t="shared" si="190"/>
        <v>50</v>
      </c>
      <c r="S511" s="89">
        <f t="shared" si="191"/>
        <v>25.928571428571427</v>
      </c>
      <c r="T511" s="89">
        <f t="shared" si="192"/>
        <v>25.928571428571427</v>
      </c>
      <c r="U511" s="89">
        <f t="shared" si="193"/>
        <v>51.857142857142854</v>
      </c>
      <c r="V511" s="73"/>
      <c r="W511" s="100" t="str">
        <f t="shared" si="196"/>
        <v>VENCIDA</v>
      </c>
      <c r="X511" s="100" t="str">
        <f t="shared" si="194"/>
        <v>VENCIDO</v>
      </c>
      <c r="Y511" s="96" t="s">
        <v>199</v>
      </c>
      <c r="Z511" s="103" t="str">
        <f t="shared" si="197"/>
        <v>H113R14</v>
      </c>
      <c r="AA511" s="103">
        <f t="shared" si="195"/>
        <v>1</v>
      </c>
      <c r="AB511" s="103" t="str">
        <f t="shared" si="198"/>
        <v>H113R14 - 1</v>
      </c>
      <c r="AC511" s="138">
        <f t="shared" si="184"/>
        <v>1</v>
      </c>
      <c r="AD511" s="138">
        <f t="shared" si="185"/>
        <v>1</v>
      </c>
      <c r="AE511" s="138" t="str">
        <f t="shared" si="186"/>
        <v>H113R14.</v>
      </c>
      <c r="AF511" s="138" t="str">
        <f t="shared" si="187"/>
        <v>H113R14</v>
      </c>
      <c r="AG511" s="65"/>
      <c r="AH511" s="65"/>
      <c r="AI511" s="65"/>
      <c r="AJ511" s="14"/>
      <c r="AK511" s="14"/>
      <c r="AL511" s="14"/>
      <c r="AM511" s="14"/>
      <c r="AN511" s="14"/>
      <c r="AO511" s="14"/>
      <c r="AP511" s="14"/>
    </row>
    <row r="512" spans="1:42" s="2" customFormat="1" ht="350.1" customHeight="1" x14ac:dyDescent="0.2">
      <c r="A512" s="73">
        <v>396</v>
      </c>
      <c r="B512" s="151">
        <v>511</v>
      </c>
      <c r="C512" s="73"/>
      <c r="D512" s="88" t="s">
        <v>1046</v>
      </c>
      <c r="E512" s="73" t="s">
        <v>90</v>
      </c>
      <c r="F512" s="85" t="s">
        <v>577</v>
      </c>
      <c r="G512" s="85" t="s">
        <v>91</v>
      </c>
      <c r="H512" s="86" t="s">
        <v>998</v>
      </c>
      <c r="I512" s="86" t="s">
        <v>999</v>
      </c>
      <c r="J512" s="73" t="s">
        <v>440</v>
      </c>
      <c r="K512" s="73">
        <v>26</v>
      </c>
      <c r="L512" s="77">
        <v>43040</v>
      </c>
      <c r="M512" s="77">
        <v>43099</v>
      </c>
      <c r="N512" s="78">
        <f t="shared" si="189"/>
        <v>8.4285714285714288</v>
      </c>
      <c r="O512" s="73" t="s">
        <v>426</v>
      </c>
      <c r="P512" s="76">
        <v>26</v>
      </c>
      <c r="Q512" s="73" t="s">
        <v>1910</v>
      </c>
      <c r="R512" s="79">
        <f t="shared" si="190"/>
        <v>100</v>
      </c>
      <c r="S512" s="89">
        <f t="shared" si="191"/>
        <v>8.4285714285714288</v>
      </c>
      <c r="T512" s="89">
        <f t="shared" si="192"/>
        <v>8.4285714285714288</v>
      </c>
      <c r="U512" s="89">
        <f t="shared" si="193"/>
        <v>8.4285714285714288</v>
      </c>
      <c r="V512" s="73"/>
      <c r="W512" s="100" t="str">
        <f t="shared" si="196"/>
        <v>CUMPLIDA</v>
      </c>
      <c r="X512" s="100" t="str">
        <f t="shared" si="194"/>
        <v>VENCIDO</v>
      </c>
      <c r="Y512" s="96" t="s">
        <v>199</v>
      </c>
      <c r="Z512" s="103" t="str">
        <f t="shared" si="197"/>
        <v>H114R14</v>
      </c>
      <c r="AA512" s="103">
        <f t="shared" si="195"/>
        <v>1</v>
      </c>
      <c r="AB512" s="103" t="str">
        <f t="shared" si="198"/>
        <v>H114R14 - 1</v>
      </c>
      <c r="AC512" s="138">
        <f t="shared" si="184"/>
        <v>5</v>
      </c>
      <c r="AD512" s="138">
        <f t="shared" si="185"/>
        <v>1</v>
      </c>
      <c r="AE512" s="138" t="str">
        <f t="shared" si="186"/>
        <v>H114R14.</v>
      </c>
      <c r="AF512" s="138" t="str">
        <f t="shared" si="187"/>
        <v>H114R14</v>
      </c>
      <c r="AG512" s="65"/>
      <c r="AH512" s="65"/>
      <c r="AI512" s="65"/>
      <c r="AJ512" s="14"/>
      <c r="AK512" s="14"/>
      <c r="AL512" s="14"/>
      <c r="AM512" s="14"/>
      <c r="AN512" s="14"/>
      <c r="AO512" s="14"/>
      <c r="AP512" s="14"/>
    </row>
    <row r="513" spans="1:42" s="14" customFormat="1" ht="350.1" customHeight="1" x14ac:dyDescent="0.2">
      <c r="A513" s="73"/>
      <c r="B513" s="151">
        <v>512</v>
      </c>
      <c r="C513" s="73"/>
      <c r="D513" s="88"/>
      <c r="E513" s="73" t="s">
        <v>90</v>
      </c>
      <c r="F513" s="85" t="s">
        <v>578</v>
      </c>
      <c r="G513" s="85" t="s">
        <v>92</v>
      </c>
      <c r="H513" s="86" t="s">
        <v>579</v>
      </c>
      <c r="I513" s="86" t="s">
        <v>575</v>
      </c>
      <c r="J513" s="73" t="s">
        <v>576</v>
      </c>
      <c r="K513" s="73">
        <v>2</v>
      </c>
      <c r="L513" s="77">
        <v>43040</v>
      </c>
      <c r="M513" s="77">
        <v>43281</v>
      </c>
      <c r="N513" s="78">
        <f t="shared" si="189"/>
        <v>34.428571428571431</v>
      </c>
      <c r="O513" s="73" t="s">
        <v>527</v>
      </c>
      <c r="P513" s="76">
        <v>1</v>
      </c>
      <c r="Q513" s="73" t="s">
        <v>1910</v>
      </c>
      <c r="R513" s="79">
        <f t="shared" si="190"/>
        <v>50</v>
      </c>
      <c r="S513" s="89">
        <f t="shared" si="191"/>
        <v>17.214285714285715</v>
      </c>
      <c r="T513" s="89">
        <f t="shared" si="192"/>
        <v>17.214285714285715</v>
      </c>
      <c r="U513" s="89">
        <f t="shared" si="193"/>
        <v>34.428571428571431</v>
      </c>
      <c r="V513" s="73"/>
      <c r="W513" s="100" t="str">
        <f t="shared" si="196"/>
        <v>VENCIDA</v>
      </c>
      <c r="X513" s="100" t="str">
        <f t="shared" si="194"/>
        <v/>
      </c>
      <c r="Y513" s="96" t="s">
        <v>199</v>
      </c>
      <c r="Z513" s="103" t="str">
        <f t="shared" si="197"/>
        <v>H114R14</v>
      </c>
      <c r="AA513" s="103">
        <f t="shared" si="195"/>
        <v>2</v>
      </c>
      <c r="AB513" s="103" t="str">
        <f t="shared" si="198"/>
        <v>H114R14 - 2</v>
      </c>
      <c r="AC513" s="138">
        <f t="shared" si="184"/>
        <v>1</v>
      </c>
      <c r="AD513" s="138">
        <f t="shared" si="185"/>
        <v>1</v>
      </c>
      <c r="AE513" s="138" t="str">
        <f t="shared" si="186"/>
        <v>H114R14.</v>
      </c>
      <c r="AF513" s="138" t="str">
        <f t="shared" si="187"/>
        <v>H114R14</v>
      </c>
      <c r="AG513" s="65"/>
      <c r="AH513" s="65"/>
      <c r="AI513" s="65"/>
    </row>
    <row r="514" spans="1:42" s="2" customFormat="1" ht="350.1" customHeight="1" x14ac:dyDescent="0.2">
      <c r="A514" s="73">
        <v>397</v>
      </c>
      <c r="B514" s="151">
        <v>513</v>
      </c>
      <c r="C514" s="73"/>
      <c r="D514" s="88" t="s">
        <v>1046</v>
      </c>
      <c r="E514" s="73" t="s">
        <v>20</v>
      </c>
      <c r="F514" s="85" t="s">
        <v>581</v>
      </c>
      <c r="G514" s="85" t="s">
        <v>94</v>
      </c>
      <c r="H514" s="86" t="s">
        <v>2176</v>
      </c>
      <c r="I514" s="86" t="s">
        <v>2177</v>
      </c>
      <c r="J514" s="73" t="s">
        <v>580</v>
      </c>
      <c r="K514" s="73">
        <v>3</v>
      </c>
      <c r="L514" s="77">
        <v>44044</v>
      </c>
      <c r="M514" s="77">
        <v>44255</v>
      </c>
      <c r="N514" s="78">
        <f t="shared" si="189"/>
        <v>30.142857142857142</v>
      </c>
      <c r="O514" s="73" t="s">
        <v>527</v>
      </c>
      <c r="P514" s="76">
        <v>1</v>
      </c>
      <c r="Q514" s="85" t="s">
        <v>2154</v>
      </c>
      <c r="R514" s="79">
        <f t="shared" si="190"/>
        <v>33.333333333333329</v>
      </c>
      <c r="S514" s="89">
        <f t="shared" si="191"/>
        <v>10.047619047619046</v>
      </c>
      <c r="T514" s="89">
        <f t="shared" si="192"/>
        <v>0</v>
      </c>
      <c r="U514" s="89">
        <f t="shared" si="193"/>
        <v>0</v>
      </c>
      <c r="V514" s="73"/>
      <c r="W514" s="100" t="str">
        <f t="shared" si="196"/>
        <v>CON AVANCE</v>
      </c>
      <c r="X514" s="100" t="str">
        <f t="shared" si="194"/>
        <v>CON AVANCE</v>
      </c>
      <c r="Y514" s="96" t="s">
        <v>199</v>
      </c>
      <c r="Z514" s="103" t="str">
        <f t="shared" si="197"/>
        <v>H116R14</v>
      </c>
      <c r="AA514" s="103">
        <f t="shared" si="195"/>
        <v>1</v>
      </c>
      <c r="AB514" s="103" t="str">
        <f t="shared" si="198"/>
        <v>H116R14 - 1</v>
      </c>
      <c r="AC514" s="138">
        <f t="shared" si="184"/>
        <v>4</v>
      </c>
      <c r="AD514" s="138">
        <f t="shared" si="185"/>
        <v>4</v>
      </c>
      <c r="AE514" s="138" t="str">
        <f t="shared" si="186"/>
        <v>H116R14.</v>
      </c>
      <c r="AF514" s="138" t="str">
        <f t="shared" si="187"/>
        <v>H116R14</v>
      </c>
      <c r="AG514" s="65"/>
      <c r="AH514" s="65"/>
      <c r="AI514" s="65"/>
      <c r="AJ514" s="14"/>
      <c r="AK514" s="14"/>
      <c r="AL514" s="14"/>
      <c r="AM514" s="14"/>
      <c r="AN514" s="14"/>
      <c r="AO514" s="14"/>
      <c r="AP514" s="14"/>
    </row>
    <row r="515" spans="1:42" s="2" customFormat="1" ht="350.1" customHeight="1" x14ac:dyDescent="0.2">
      <c r="A515" s="73">
        <v>398</v>
      </c>
      <c r="B515" s="151">
        <v>514</v>
      </c>
      <c r="C515" s="73"/>
      <c r="D515" s="88" t="s">
        <v>1046</v>
      </c>
      <c r="E515" s="73" t="s">
        <v>93</v>
      </c>
      <c r="F515" s="85" t="s">
        <v>441</v>
      </c>
      <c r="G515" s="85" t="s">
        <v>94</v>
      </c>
      <c r="H515" s="86" t="s">
        <v>2178</v>
      </c>
      <c r="I515" s="86" t="s">
        <v>2179</v>
      </c>
      <c r="J515" s="73" t="s">
        <v>580</v>
      </c>
      <c r="K515" s="73">
        <v>3</v>
      </c>
      <c r="L515" s="77">
        <v>44044</v>
      </c>
      <c r="M515" s="77">
        <v>44255</v>
      </c>
      <c r="N515" s="78">
        <f t="shared" si="189"/>
        <v>30.142857142857142</v>
      </c>
      <c r="O515" s="73" t="s">
        <v>527</v>
      </c>
      <c r="P515" s="76">
        <v>1</v>
      </c>
      <c r="Q515" s="85" t="s">
        <v>2154</v>
      </c>
      <c r="R515" s="79">
        <f t="shared" si="190"/>
        <v>33.333333333333329</v>
      </c>
      <c r="S515" s="89">
        <f t="shared" si="191"/>
        <v>10.047619047619046</v>
      </c>
      <c r="T515" s="89">
        <f t="shared" si="192"/>
        <v>0</v>
      </c>
      <c r="U515" s="89">
        <f t="shared" si="193"/>
        <v>0</v>
      </c>
      <c r="V515" s="73"/>
      <c r="W515" s="100" t="str">
        <f t="shared" si="196"/>
        <v>CON AVANCE</v>
      </c>
      <c r="X515" s="100" t="str">
        <f t="shared" si="194"/>
        <v>CON AVANCE</v>
      </c>
      <c r="Y515" s="96" t="s">
        <v>199</v>
      </c>
      <c r="Z515" s="103" t="str">
        <f t="shared" si="197"/>
        <v>H118R14</v>
      </c>
      <c r="AA515" s="103">
        <f t="shared" si="195"/>
        <v>1</v>
      </c>
      <c r="AB515" s="103" t="str">
        <f t="shared" si="198"/>
        <v>H118R14 - 1</v>
      </c>
      <c r="AC515" s="138">
        <f t="shared" si="184"/>
        <v>4</v>
      </c>
      <c r="AD515" s="138">
        <f t="shared" si="185"/>
        <v>4</v>
      </c>
      <c r="AE515" s="138" t="str">
        <f t="shared" si="186"/>
        <v>H118R14.</v>
      </c>
      <c r="AF515" s="138" t="str">
        <f t="shared" si="187"/>
        <v>H118R14</v>
      </c>
      <c r="AG515" s="65"/>
      <c r="AH515" s="65"/>
      <c r="AI515" s="65"/>
      <c r="AJ515" s="14"/>
      <c r="AK515" s="14"/>
      <c r="AL515" s="14"/>
      <c r="AM515" s="14"/>
      <c r="AN515" s="14"/>
      <c r="AO515" s="14"/>
      <c r="AP515" s="14"/>
    </row>
    <row r="516" spans="1:42" s="2" customFormat="1" ht="350.1" customHeight="1" x14ac:dyDescent="0.2">
      <c r="A516" s="73">
        <v>399</v>
      </c>
      <c r="B516" s="151">
        <v>515</v>
      </c>
      <c r="C516" s="73"/>
      <c r="D516" s="88" t="s">
        <v>1046</v>
      </c>
      <c r="E516" s="73" t="s">
        <v>20</v>
      </c>
      <c r="F516" s="85" t="s">
        <v>443</v>
      </c>
      <c r="G516" s="85" t="s">
        <v>95</v>
      </c>
      <c r="H516" s="86" t="s">
        <v>1801</v>
      </c>
      <c r="I516" s="86" t="s">
        <v>1844</v>
      </c>
      <c r="J516" s="73" t="s">
        <v>21</v>
      </c>
      <c r="K516" s="73">
        <v>4</v>
      </c>
      <c r="L516" s="77">
        <v>43709</v>
      </c>
      <c r="M516" s="77">
        <v>44073</v>
      </c>
      <c r="N516" s="78">
        <f t="shared" si="189"/>
        <v>52</v>
      </c>
      <c r="O516" s="73" t="s">
        <v>1913</v>
      </c>
      <c r="P516" s="76">
        <v>0</v>
      </c>
      <c r="Q516" s="73" t="s">
        <v>1910</v>
      </c>
      <c r="R516" s="79">
        <f t="shared" si="190"/>
        <v>0</v>
      </c>
      <c r="S516" s="89">
        <f t="shared" si="191"/>
        <v>0</v>
      </c>
      <c r="T516" s="89">
        <f t="shared" si="192"/>
        <v>0</v>
      </c>
      <c r="U516" s="89">
        <f t="shared" si="193"/>
        <v>52</v>
      </c>
      <c r="V516" s="73"/>
      <c r="W516" s="100" t="str">
        <f t="shared" si="196"/>
        <v>VENCIDA</v>
      </c>
      <c r="X516" s="100" t="str">
        <f t="shared" si="194"/>
        <v>VENCIDO</v>
      </c>
      <c r="Y516" s="96" t="s">
        <v>199</v>
      </c>
      <c r="Z516" s="103" t="str">
        <f t="shared" si="197"/>
        <v>H119R14</v>
      </c>
      <c r="AA516" s="103">
        <f t="shared" si="195"/>
        <v>1</v>
      </c>
      <c r="AB516" s="103" t="str">
        <f t="shared" si="198"/>
        <v>H119R14 - 1</v>
      </c>
      <c r="AC516" s="138">
        <f t="shared" si="184"/>
        <v>1</v>
      </c>
      <c r="AD516" s="138">
        <f t="shared" si="185"/>
        <v>1</v>
      </c>
      <c r="AE516" s="138" t="str">
        <f t="shared" si="186"/>
        <v>H119R14.</v>
      </c>
      <c r="AF516" s="138" t="str">
        <f t="shared" si="187"/>
        <v>H119R14</v>
      </c>
      <c r="AG516" s="65"/>
      <c r="AH516" s="65"/>
      <c r="AI516" s="65"/>
      <c r="AJ516" s="14"/>
      <c r="AK516" s="14"/>
      <c r="AL516" s="14"/>
      <c r="AM516" s="14"/>
      <c r="AN516" s="14"/>
      <c r="AO516" s="14"/>
      <c r="AP516" s="14"/>
    </row>
    <row r="517" spans="1:42" s="2" customFormat="1" ht="350.1" customHeight="1" x14ac:dyDescent="0.2">
      <c r="A517" s="73">
        <v>400</v>
      </c>
      <c r="B517" s="151">
        <v>516</v>
      </c>
      <c r="C517" s="73"/>
      <c r="D517" s="88" t="s">
        <v>1259</v>
      </c>
      <c r="E517" s="73" t="s">
        <v>20</v>
      </c>
      <c r="F517" s="85" t="s">
        <v>582</v>
      </c>
      <c r="G517" s="85" t="s">
        <v>96</v>
      </c>
      <c r="H517" s="86" t="s">
        <v>583</v>
      </c>
      <c r="I517" s="86" t="s">
        <v>584</v>
      </c>
      <c r="J517" s="73" t="s">
        <v>580</v>
      </c>
      <c r="K517" s="73">
        <v>2</v>
      </c>
      <c r="L517" s="77">
        <v>43040</v>
      </c>
      <c r="M517" s="77">
        <v>43403</v>
      </c>
      <c r="N517" s="78">
        <f t="shared" si="189"/>
        <v>51.857142857142854</v>
      </c>
      <c r="O517" s="73" t="s">
        <v>527</v>
      </c>
      <c r="P517" s="76">
        <v>1</v>
      </c>
      <c r="Q517" s="73" t="s">
        <v>1910</v>
      </c>
      <c r="R517" s="79">
        <f t="shared" si="190"/>
        <v>50</v>
      </c>
      <c r="S517" s="89">
        <f t="shared" si="191"/>
        <v>25.928571428571427</v>
      </c>
      <c r="T517" s="89">
        <f t="shared" si="192"/>
        <v>25.928571428571427</v>
      </c>
      <c r="U517" s="89">
        <f t="shared" si="193"/>
        <v>51.857142857142854</v>
      </c>
      <c r="V517" s="73"/>
      <c r="W517" s="100" t="str">
        <f t="shared" si="196"/>
        <v>VENCIDA</v>
      </c>
      <c r="X517" s="100" t="str">
        <f t="shared" si="194"/>
        <v>VENCIDO</v>
      </c>
      <c r="Y517" s="96" t="s">
        <v>199</v>
      </c>
      <c r="Z517" s="103" t="str">
        <f t="shared" si="197"/>
        <v>H120R14</v>
      </c>
      <c r="AA517" s="103">
        <f t="shared" si="195"/>
        <v>1</v>
      </c>
      <c r="AB517" s="103" t="str">
        <f t="shared" si="198"/>
        <v>H120R14 - 1</v>
      </c>
      <c r="AC517" s="138">
        <f t="shared" si="184"/>
        <v>1</v>
      </c>
      <c r="AD517" s="138">
        <f t="shared" si="185"/>
        <v>1</v>
      </c>
      <c r="AE517" s="138" t="str">
        <f t="shared" si="186"/>
        <v>H120R14.</v>
      </c>
      <c r="AF517" s="138" t="str">
        <f t="shared" si="187"/>
        <v>H120R14</v>
      </c>
      <c r="AG517" s="65"/>
      <c r="AH517" s="65"/>
      <c r="AI517" s="65"/>
      <c r="AJ517" s="14"/>
      <c r="AK517" s="14"/>
      <c r="AL517" s="14"/>
      <c r="AM517" s="14"/>
      <c r="AN517" s="14"/>
      <c r="AO517" s="14"/>
      <c r="AP517" s="14"/>
    </row>
    <row r="518" spans="1:42" s="2" customFormat="1" ht="350.1" customHeight="1" x14ac:dyDescent="0.2">
      <c r="A518" s="73">
        <v>401</v>
      </c>
      <c r="B518" s="151">
        <v>517</v>
      </c>
      <c r="C518" s="73"/>
      <c r="D518" s="88" t="s">
        <v>1259</v>
      </c>
      <c r="E518" s="73" t="s">
        <v>20</v>
      </c>
      <c r="F518" s="85" t="s">
        <v>558</v>
      </c>
      <c r="G518" s="85" t="s">
        <v>557</v>
      </c>
      <c r="H518" s="86" t="s">
        <v>554</v>
      </c>
      <c r="I518" s="86" t="s">
        <v>555</v>
      </c>
      <c r="J518" s="73" t="s">
        <v>556</v>
      </c>
      <c r="K518" s="73">
        <v>1</v>
      </c>
      <c r="L518" s="77">
        <v>43040</v>
      </c>
      <c r="M518" s="77">
        <v>43281</v>
      </c>
      <c r="N518" s="78">
        <f t="shared" si="189"/>
        <v>34.428571428571431</v>
      </c>
      <c r="O518" s="73" t="s">
        <v>527</v>
      </c>
      <c r="P518" s="76">
        <v>0</v>
      </c>
      <c r="Q518" s="73" t="s">
        <v>1910</v>
      </c>
      <c r="R518" s="79">
        <f t="shared" si="190"/>
        <v>0</v>
      </c>
      <c r="S518" s="89">
        <f t="shared" si="191"/>
        <v>0</v>
      </c>
      <c r="T518" s="89">
        <f t="shared" si="192"/>
        <v>0</v>
      </c>
      <c r="U518" s="89">
        <f t="shared" si="193"/>
        <v>34.428571428571431</v>
      </c>
      <c r="V518" s="73"/>
      <c r="W518" s="100" t="str">
        <f t="shared" si="196"/>
        <v>VENCIDA</v>
      </c>
      <c r="X518" s="100" t="str">
        <f t="shared" si="194"/>
        <v>VENCIDO</v>
      </c>
      <c r="Y518" s="96" t="s">
        <v>199</v>
      </c>
      <c r="Z518" s="103" t="str">
        <f t="shared" si="197"/>
        <v>H121R14</v>
      </c>
      <c r="AA518" s="103">
        <f t="shared" si="195"/>
        <v>1</v>
      </c>
      <c r="AB518" s="103" t="str">
        <f t="shared" si="198"/>
        <v>H121R14 - 1</v>
      </c>
      <c r="AC518" s="138">
        <f t="shared" si="184"/>
        <v>1</v>
      </c>
      <c r="AD518" s="138">
        <f t="shared" si="185"/>
        <v>1</v>
      </c>
      <c r="AE518" s="138" t="str">
        <f t="shared" si="186"/>
        <v>H121R14.</v>
      </c>
      <c r="AF518" s="138" t="str">
        <f t="shared" si="187"/>
        <v>H121R14</v>
      </c>
      <c r="AG518" s="65"/>
      <c r="AH518" s="65"/>
      <c r="AI518" s="65"/>
      <c r="AJ518" s="14"/>
      <c r="AK518" s="14"/>
      <c r="AL518" s="14"/>
      <c r="AM518" s="14"/>
      <c r="AN518" s="14"/>
      <c r="AO518" s="14"/>
      <c r="AP518" s="14"/>
    </row>
    <row r="519" spans="1:42" s="2" customFormat="1" ht="350.1" customHeight="1" x14ac:dyDescent="0.2">
      <c r="A519" s="73">
        <v>402</v>
      </c>
      <c r="B519" s="151">
        <v>518</v>
      </c>
      <c r="C519" s="73"/>
      <c r="D519" s="88" t="s">
        <v>1046</v>
      </c>
      <c r="E519" s="73" t="s">
        <v>20</v>
      </c>
      <c r="F519" s="85" t="s">
        <v>1495</v>
      </c>
      <c r="G519" s="85" t="s">
        <v>557</v>
      </c>
      <c r="H519" s="86" t="s">
        <v>966</v>
      </c>
      <c r="I519" s="86" t="s">
        <v>967</v>
      </c>
      <c r="J519" s="73" t="s">
        <v>938</v>
      </c>
      <c r="K519" s="73">
        <v>1</v>
      </c>
      <c r="L519" s="77">
        <v>43040</v>
      </c>
      <c r="M519" s="77">
        <v>43159</v>
      </c>
      <c r="N519" s="78">
        <f t="shared" si="189"/>
        <v>17</v>
      </c>
      <c r="O519" s="73" t="s">
        <v>527</v>
      </c>
      <c r="P519" s="76">
        <v>0.24</v>
      </c>
      <c r="Q519" s="73" t="s">
        <v>1910</v>
      </c>
      <c r="R519" s="79">
        <f t="shared" si="190"/>
        <v>24</v>
      </c>
      <c r="S519" s="89">
        <f t="shared" si="191"/>
        <v>4.08</v>
      </c>
      <c r="T519" s="89">
        <f t="shared" si="192"/>
        <v>4.08</v>
      </c>
      <c r="U519" s="89">
        <f t="shared" si="193"/>
        <v>17</v>
      </c>
      <c r="V519" s="73"/>
      <c r="W519" s="100" t="str">
        <f t="shared" si="196"/>
        <v>VENCIDA</v>
      </c>
      <c r="X519" s="100" t="str">
        <f t="shared" si="194"/>
        <v>VENCIDO</v>
      </c>
      <c r="Y519" s="96" t="s">
        <v>199</v>
      </c>
      <c r="Z519" s="103" t="str">
        <f t="shared" si="197"/>
        <v>H122R14</v>
      </c>
      <c r="AA519" s="103">
        <f t="shared" si="195"/>
        <v>1</v>
      </c>
      <c r="AB519" s="103" t="str">
        <f t="shared" si="198"/>
        <v>H122R14 - 1</v>
      </c>
      <c r="AC519" s="138">
        <f t="shared" si="184"/>
        <v>1</v>
      </c>
      <c r="AD519" s="138">
        <f t="shared" si="185"/>
        <v>1</v>
      </c>
      <c r="AE519" s="138" t="str">
        <f t="shared" si="186"/>
        <v>H122R14.</v>
      </c>
      <c r="AF519" s="138" t="str">
        <f t="shared" si="187"/>
        <v>H122R14</v>
      </c>
      <c r="AG519" s="66"/>
      <c r="AH519" s="66"/>
      <c r="AI519" s="66"/>
    </row>
    <row r="520" spans="1:42" s="2" customFormat="1" ht="350.1" customHeight="1" x14ac:dyDescent="0.2">
      <c r="A520" s="73">
        <v>403</v>
      </c>
      <c r="B520" s="151">
        <v>519</v>
      </c>
      <c r="C520" s="73"/>
      <c r="D520" s="88" t="s">
        <v>1259</v>
      </c>
      <c r="E520" s="73" t="s">
        <v>98</v>
      </c>
      <c r="F520" s="85" t="s">
        <v>484</v>
      </c>
      <c r="G520" s="85" t="s">
        <v>444</v>
      </c>
      <c r="H520" s="86" t="s">
        <v>920</v>
      </c>
      <c r="I520" s="86" t="s">
        <v>432</v>
      </c>
      <c r="J520" s="73" t="s">
        <v>53</v>
      </c>
      <c r="K520" s="73">
        <v>4</v>
      </c>
      <c r="L520" s="77">
        <v>43040</v>
      </c>
      <c r="M520" s="77">
        <v>43403</v>
      </c>
      <c r="N520" s="78">
        <f t="shared" si="189"/>
        <v>51.857142857142854</v>
      </c>
      <c r="O520" s="73" t="s">
        <v>426</v>
      </c>
      <c r="P520" s="76">
        <v>4</v>
      </c>
      <c r="Q520" s="85" t="s">
        <v>1309</v>
      </c>
      <c r="R520" s="79">
        <f t="shared" si="190"/>
        <v>100</v>
      </c>
      <c r="S520" s="89">
        <f t="shared" si="191"/>
        <v>51.857142857142854</v>
      </c>
      <c r="T520" s="89">
        <f t="shared" si="192"/>
        <v>51.857142857142854</v>
      </c>
      <c r="U520" s="89">
        <f t="shared" si="193"/>
        <v>51.857142857142854</v>
      </c>
      <c r="V520" s="73"/>
      <c r="W520" s="100" t="str">
        <f t="shared" si="196"/>
        <v>CUMPLIDA</v>
      </c>
      <c r="X520" s="100" t="str">
        <f t="shared" si="194"/>
        <v>VENCIDO</v>
      </c>
      <c r="Y520" s="96" t="s">
        <v>199</v>
      </c>
      <c r="Z520" s="103" t="str">
        <f t="shared" si="197"/>
        <v>H123R14</v>
      </c>
      <c r="AA520" s="103">
        <f t="shared" si="195"/>
        <v>1</v>
      </c>
      <c r="AB520" s="103" t="str">
        <f t="shared" si="198"/>
        <v>H123R14 - 1</v>
      </c>
      <c r="AC520" s="138">
        <f t="shared" si="184"/>
        <v>5</v>
      </c>
      <c r="AD520" s="138">
        <f t="shared" si="185"/>
        <v>1</v>
      </c>
      <c r="AE520" s="138" t="str">
        <f t="shared" si="186"/>
        <v>H123R14.</v>
      </c>
      <c r="AF520" s="138" t="str">
        <f t="shared" si="187"/>
        <v>H123R14</v>
      </c>
      <c r="AG520" s="65"/>
      <c r="AH520" s="65"/>
      <c r="AI520" s="65"/>
      <c r="AJ520" s="14"/>
      <c r="AK520" s="14"/>
      <c r="AL520" s="14"/>
      <c r="AM520" s="14"/>
      <c r="AN520" s="14"/>
      <c r="AO520" s="14"/>
      <c r="AP520" s="14"/>
    </row>
    <row r="521" spans="1:42" s="2" customFormat="1" ht="350.1" customHeight="1" x14ac:dyDescent="0.2">
      <c r="A521" s="73"/>
      <c r="B521" s="151">
        <v>520</v>
      </c>
      <c r="C521" s="73"/>
      <c r="D521" s="88"/>
      <c r="E521" s="73" t="s">
        <v>98</v>
      </c>
      <c r="F521" s="85" t="s">
        <v>485</v>
      </c>
      <c r="G521" s="85" t="s">
        <v>444</v>
      </c>
      <c r="H521" s="86" t="s">
        <v>1838</v>
      </c>
      <c r="I521" s="88" t="s">
        <v>1815</v>
      </c>
      <c r="J521" s="73" t="s">
        <v>1816</v>
      </c>
      <c r="K521" s="73">
        <v>1</v>
      </c>
      <c r="L521" s="77">
        <v>43859</v>
      </c>
      <c r="M521" s="77">
        <v>43921</v>
      </c>
      <c r="N521" s="78">
        <f t="shared" si="189"/>
        <v>8.8571428571428577</v>
      </c>
      <c r="O521" s="73" t="s">
        <v>464</v>
      </c>
      <c r="P521" s="76">
        <v>1</v>
      </c>
      <c r="Q521" s="73" t="s">
        <v>1910</v>
      </c>
      <c r="R521" s="79">
        <f t="shared" si="190"/>
        <v>100</v>
      </c>
      <c r="S521" s="89">
        <f t="shared" si="191"/>
        <v>8.8571428571428577</v>
      </c>
      <c r="T521" s="89">
        <f t="shared" si="192"/>
        <v>8.8571428571428577</v>
      </c>
      <c r="U521" s="89">
        <f t="shared" si="193"/>
        <v>8.8571428571428577</v>
      </c>
      <c r="V521" s="73"/>
      <c r="W521" s="100" t="str">
        <f t="shared" si="196"/>
        <v>CUMPLIDA</v>
      </c>
      <c r="X521" s="100" t="str">
        <f t="shared" si="194"/>
        <v/>
      </c>
      <c r="Y521" s="96" t="s">
        <v>199</v>
      </c>
      <c r="Z521" s="103" t="str">
        <f t="shared" si="197"/>
        <v>H123R14</v>
      </c>
      <c r="AA521" s="103">
        <f t="shared" si="195"/>
        <v>2</v>
      </c>
      <c r="AB521" s="103" t="str">
        <f t="shared" si="198"/>
        <v>H123R14 - 2</v>
      </c>
      <c r="AC521" s="138">
        <f t="shared" si="184"/>
        <v>5</v>
      </c>
      <c r="AD521" s="138">
        <f t="shared" si="185"/>
        <v>1</v>
      </c>
      <c r="AE521" s="138" t="str">
        <f t="shared" si="186"/>
        <v>H123R14.</v>
      </c>
      <c r="AF521" s="138" t="str">
        <f t="shared" si="187"/>
        <v>H123R14</v>
      </c>
      <c r="AG521" s="65"/>
      <c r="AH521" s="65"/>
      <c r="AI521" s="65"/>
      <c r="AJ521" s="14"/>
      <c r="AK521" s="14"/>
      <c r="AL521" s="14"/>
      <c r="AM521" s="14"/>
      <c r="AN521" s="14"/>
      <c r="AO521" s="14"/>
      <c r="AP521" s="14"/>
    </row>
    <row r="522" spans="1:42" s="2" customFormat="1" ht="350.1" customHeight="1" x14ac:dyDescent="0.2">
      <c r="A522" s="73"/>
      <c r="B522" s="151">
        <v>521</v>
      </c>
      <c r="C522" s="73"/>
      <c r="D522" s="88"/>
      <c r="E522" s="73" t="s">
        <v>98</v>
      </c>
      <c r="F522" s="85" t="s">
        <v>559</v>
      </c>
      <c r="G522" s="85" t="s">
        <v>444</v>
      </c>
      <c r="H522" s="86" t="s">
        <v>921</v>
      </c>
      <c r="I522" s="86" t="s">
        <v>560</v>
      </c>
      <c r="J522" s="73" t="s">
        <v>191</v>
      </c>
      <c r="K522" s="73">
        <v>2</v>
      </c>
      <c r="L522" s="77">
        <v>43040</v>
      </c>
      <c r="M522" s="77">
        <v>43403</v>
      </c>
      <c r="N522" s="78">
        <f t="shared" si="189"/>
        <v>51.857142857142854</v>
      </c>
      <c r="O522" s="73" t="s">
        <v>527</v>
      </c>
      <c r="P522" s="76">
        <v>1</v>
      </c>
      <c r="Q522" s="73" t="s">
        <v>1910</v>
      </c>
      <c r="R522" s="79">
        <f t="shared" si="190"/>
        <v>50</v>
      </c>
      <c r="S522" s="89">
        <f t="shared" si="191"/>
        <v>25.928571428571427</v>
      </c>
      <c r="T522" s="89">
        <f t="shared" si="192"/>
        <v>25.928571428571427</v>
      </c>
      <c r="U522" s="89">
        <f t="shared" si="193"/>
        <v>51.857142857142854</v>
      </c>
      <c r="V522" s="73"/>
      <c r="W522" s="100" t="str">
        <f t="shared" si="196"/>
        <v>VENCIDA</v>
      </c>
      <c r="X522" s="100" t="str">
        <f t="shared" si="194"/>
        <v/>
      </c>
      <c r="Y522" s="96" t="s">
        <v>199</v>
      </c>
      <c r="Z522" s="103" t="str">
        <f t="shared" si="197"/>
        <v>H123R14</v>
      </c>
      <c r="AA522" s="103">
        <f t="shared" si="195"/>
        <v>3</v>
      </c>
      <c r="AB522" s="103" t="str">
        <f t="shared" si="198"/>
        <v>H123R14 - 3</v>
      </c>
      <c r="AC522" s="138">
        <f t="shared" si="184"/>
        <v>1</v>
      </c>
      <c r="AD522" s="138">
        <f t="shared" si="185"/>
        <v>1</v>
      </c>
      <c r="AE522" s="138" t="str">
        <f t="shared" si="186"/>
        <v>H123R14.</v>
      </c>
      <c r="AF522" s="138" t="str">
        <f t="shared" si="187"/>
        <v>H123R14</v>
      </c>
      <c r="AG522" s="65"/>
      <c r="AH522" s="65"/>
      <c r="AI522" s="65"/>
      <c r="AJ522" s="14"/>
      <c r="AK522" s="14"/>
      <c r="AL522" s="14"/>
      <c r="AM522" s="14"/>
      <c r="AN522" s="14"/>
      <c r="AO522" s="14"/>
      <c r="AP522" s="14"/>
    </row>
    <row r="523" spans="1:42" s="2" customFormat="1" ht="350.1" customHeight="1" x14ac:dyDescent="0.2">
      <c r="A523" s="73">
        <v>404</v>
      </c>
      <c r="B523" s="151">
        <v>522</v>
      </c>
      <c r="C523" s="73"/>
      <c r="D523" s="88" t="s">
        <v>1046</v>
      </c>
      <c r="E523" s="73" t="s">
        <v>98</v>
      </c>
      <c r="F523" s="85" t="s">
        <v>585</v>
      </c>
      <c r="G523" s="85" t="s">
        <v>586</v>
      </c>
      <c r="H523" s="86" t="s">
        <v>587</v>
      </c>
      <c r="I523" s="86" t="s">
        <v>1477</v>
      </c>
      <c r="J523" s="73" t="s">
        <v>588</v>
      </c>
      <c r="K523" s="73">
        <v>2</v>
      </c>
      <c r="L523" s="77">
        <v>43040</v>
      </c>
      <c r="M523" s="77">
        <v>43403</v>
      </c>
      <c r="N523" s="78">
        <f t="shared" si="189"/>
        <v>51.857142857142854</v>
      </c>
      <c r="O523" s="73" t="s">
        <v>527</v>
      </c>
      <c r="P523" s="76">
        <v>0</v>
      </c>
      <c r="Q523" s="73" t="s">
        <v>1910</v>
      </c>
      <c r="R523" s="79">
        <f t="shared" si="190"/>
        <v>0</v>
      </c>
      <c r="S523" s="89">
        <f t="shared" si="191"/>
        <v>0</v>
      </c>
      <c r="T523" s="89">
        <f t="shared" si="192"/>
        <v>0</v>
      </c>
      <c r="U523" s="89">
        <f t="shared" si="193"/>
        <v>51.857142857142854</v>
      </c>
      <c r="V523" s="73"/>
      <c r="W523" s="100" t="str">
        <f t="shared" si="196"/>
        <v>VENCIDA</v>
      </c>
      <c r="X523" s="100" t="str">
        <f t="shared" si="194"/>
        <v>VENCIDO</v>
      </c>
      <c r="Y523" s="96" t="s">
        <v>199</v>
      </c>
      <c r="Z523" s="103" t="str">
        <f t="shared" si="197"/>
        <v>H124R14</v>
      </c>
      <c r="AA523" s="103">
        <f t="shared" si="195"/>
        <v>1</v>
      </c>
      <c r="AB523" s="103" t="str">
        <f t="shared" si="198"/>
        <v>H124R14 - 1</v>
      </c>
      <c r="AC523" s="138">
        <f t="shared" si="184"/>
        <v>1</v>
      </c>
      <c r="AD523" s="138">
        <f t="shared" si="185"/>
        <v>1</v>
      </c>
      <c r="AE523" s="138" t="str">
        <f t="shared" si="186"/>
        <v>H124R14.</v>
      </c>
      <c r="AF523" s="138" t="str">
        <f t="shared" si="187"/>
        <v>H124R14</v>
      </c>
      <c r="AG523" s="65"/>
      <c r="AH523" s="65"/>
      <c r="AI523" s="65"/>
      <c r="AJ523" s="14"/>
      <c r="AK523" s="14"/>
      <c r="AL523" s="14"/>
      <c r="AM523" s="14"/>
      <c r="AN523" s="14"/>
      <c r="AO523" s="14"/>
      <c r="AP523" s="14"/>
    </row>
    <row r="524" spans="1:42" s="2" customFormat="1" ht="350.1" customHeight="1" x14ac:dyDescent="0.2">
      <c r="A524" s="73">
        <v>405</v>
      </c>
      <c r="B524" s="151">
        <v>523</v>
      </c>
      <c r="C524" s="73"/>
      <c r="D524" s="88" t="s">
        <v>1259</v>
      </c>
      <c r="E524" s="73" t="s">
        <v>20</v>
      </c>
      <c r="F524" s="85" t="s">
        <v>1870</v>
      </c>
      <c r="G524" s="85" t="s">
        <v>97</v>
      </c>
      <c r="H524" s="85" t="s">
        <v>1853</v>
      </c>
      <c r="I524" s="85" t="s">
        <v>1854</v>
      </c>
      <c r="J524" s="101" t="s">
        <v>1855</v>
      </c>
      <c r="K524" s="101">
        <v>4</v>
      </c>
      <c r="L524" s="91">
        <v>43858</v>
      </c>
      <c r="M524" s="91">
        <v>44165</v>
      </c>
      <c r="N524" s="78">
        <f t="shared" si="189"/>
        <v>43.857142857142854</v>
      </c>
      <c r="O524" s="73" t="s">
        <v>17</v>
      </c>
      <c r="P524" s="76">
        <v>4</v>
      </c>
      <c r="Q524" s="172" t="s">
        <v>2362</v>
      </c>
      <c r="R524" s="79">
        <f t="shared" si="190"/>
        <v>100</v>
      </c>
      <c r="S524" s="89">
        <f t="shared" si="191"/>
        <v>43.857142857142854</v>
      </c>
      <c r="T524" s="89">
        <f t="shared" si="192"/>
        <v>43.857142857142854</v>
      </c>
      <c r="U524" s="89">
        <f t="shared" si="193"/>
        <v>43.857142857142854</v>
      </c>
      <c r="V524" s="73"/>
      <c r="W524" s="100" t="str">
        <f t="shared" si="196"/>
        <v>CUMPLIDA</v>
      </c>
      <c r="X524" s="100" t="str">
        <f t="shared" si="194"/>
        <v>VENCIDO</v>
      </c>
      <c r="Y524" s="96" t="s">
        <v>199</v>
      </c>
      <c r="Z524" s="103" t="str">
        <f t="shared" si="197"/>
        <v>H126R14</v>
      </c>
      <c r="AA524" s="103">
        <f t="shared" si="195"/>
        <v>1</v>
      </c>
      <c r="AB524" s="103" t="str">
        <f t="shared" si="198"/>
        <v>H126R14 - 1</v>
      </c>
      <c r="AC524" s="138">
        <f t="shared" si="184"/>
        <v>5</v>
      </c>
      <c r="AD524" s="138">
        <f t="shared" si="185"/>
        <v>1</v>
      </c>
      <c r="AE524" s="138" t="str">
        <f t="shared" si="186"/>
        <v>H126R14.</v>
      </c>
      <c r="AF524" s="138" t="str">
        <f t="shared" si="187"/>
        <v>H126R14</v>
      </c>
      <c r="AG524" s="65"/>
      <c r="AH524" s="65"/>
      <c r="AI524" s="65"/>
      <c r="AJ524" s="14"/>
      <c r="AK524" s="14"/>
      <c r="AL524" s="14"/>
      <c r="AM524" s="14"/>
      <c r="AN524" s="14"/>
      <c r="AO524" s="14"/>
      <c r="AP524" s="14"/>
    </row>
    <row r="525" spans="1:42" s="2" customFormat="1" ht="350.1" customHeight="1" x14ac:dyDescent="0.2">
      <c r="A525" s="73"/>
      <c r="B525" s="151">
        <v>524</v>
      </c>
      <c r="C525" s="73"/>
      <c r="D525" s="88" t="s">
        <v>1259</v>
      </c>
      <c r="E525" s="73" t="s">
        <v>20</v>
      </c>
      <c r="F525" s="85" t="s">
        <v>1871</v>
      </c>
      <c r="G525" s="85" t="s">
        <v>97</v>
      </c>
      <c r="H525" s="85" t="s">
        <v>1853</v>
      </c>
      <c r="I525" s="85" t="s">
        <v>1857</v>
      </c>
      <c r="J525" s="73" t="s">
        <v>1862</v>
      </c>
      <c r="K525" s="101">
        <v>5</v>
      </c>
      <c r="L525" s="91">
        <v>43858</v>
      </c>
      <c r="M525" s="91">
        <v>44165</v>
      </c>
      <c r="N525" s="78">
        <f t="shared" ref="N525" si="199">(+M525-L525)/7</f>
        <v>43.857142857142854</v>
      </c>
      <c r="O525" s="73" t="s">
        <v>17</v>
      </c>
      <c r="P525" s="76">
        <v>2.5</v>
      </c>
      <c r="Q525" s="85" t="s">
        <v>2363</v>
      </c>
      <c r="R525" s="79">
        <f t="shared" si="190"/>
        <v>50</v>
      </c>
      <c r="S525" s="89">
        <f t="shared" si="191"/>
        <v>21.928571428571427</v>
      </c>
      <c r="T525" s="89">
        <f t="shared" si="192"/>
        <v>21.928571428571427</v>
      </c>
      <c r="U525" s="89">
        <f t="shared" si="193"/>
        <v>43.857142857142854</v>
      </c>
      <c r="V525" s="73"/>
      <c r="W525" s="100" t="str">
        <f t="shared" si="196"/>
        <v>VENCIDA</v>
      </c>
      <c r="X525" s="100" t="str">
        <f t="shared" si="194"/>
        <v/>
      </c>
      <c r="Y525" s="96" t="s">
        <v>199</v>
      </c>
      <c r="Z525" s="103" t="str">
        <f t="shared" si="197"/>
        <v>H126R14</v>
      </c>
      <c r="AA525" s="103">
        <f t="shared" si="195"/>
        <v>2</v>
      </c>
      <c r="AB525" s="103" t="str">
        <f t="shared" si="198"/>
        <v>H126R14 - 2</v>
      </c>
      <c r="AC525" s="138">
        <f t="shared" si="184"/>
        <v>1</v>
      </c>
      <c r="AD525" s="138">
        <f t="shared" si="185"/>
        <v>1</v>
      </c>
      <c r="AE525" s="138" t="str">
        <f t="shared" si="186"/>
        <v>H126R14.</v>
      </c>
      <c r="AF525" s="138" t="str">
        <f t="shared" si="187"/>
        <v>H126R14</v>
      </c>
      <c r="AG525" s="65"/>
      <c r="AH525" s="65"/>
      <c r="AI525" s="65"/>
      <c r="AJ525" s="14"/>
      <c r="AK525" s="14"/>
      <c r="AL525" s="14"/>
      <c r="AM525" s="14"/>
      <c r="AN525" s="14"/>
      <c r="AO525" s="14"/>
      <c r="AP525" s="14"/>
    </row>
    <row r="526" spans="1:42" s="2" customFormat="1" ht="350.1" customHeight="1" x14ac:dyDescent="0.2">
      <c r="A526" s="73">
        <v>406</v>
      </c>
      <c r="B526" s="151">
        <v>525</v>
      </c>
      <c r="C526" s="73"/>
      <c r="D526" s="88" t="s">
        <v>1046</v>
      </c>
      <c r="E526" s="73" t="s">
        <v>20</v>
      </c>
      <c r="F526" s="85" t="s">
        <v>924</v>
      </c>
      <c r="G526" s="85" t="s">
        <v>99</v>
      </c>
      <c r="H526" s="86" t="s">
        <v>922</v>
      </c>
      <c r="I526" s="86" t="s">
        <v>435</v>
      </c>
      <c r="J526" s="73" t="s">
        <v>486</v>
      </c>
      <c r="K526" s="73">
        <v>4</v>
      </c>
      <c r="L526" s="77">
        <v>43040</v>
      </c>
      <c r="M526" s="77">
        <v>43403</v>
      </c>
      <c r="N526" s="78">
        <f t="shared" si="189"/>
        <v>51.857142857142854</v>
      </c>
      <c r="O526" s="73" t="s">
        <v>932</v>
      </c>
      <c r="P526" s="76">
        <v>4</v>
      </c>
      <c r="Q526" s="73" t="s">
        <v>1910</v>
      </c>
      <c r="R526" s="79">
        <f t="shared" si="190"/>
        <v>100</v>
      </c>
      <c r="S526" s="89">
        <f t="shared" si="191"/>
        <v>51.857142857142854</v>
      </c>
      <c r="T526" s="89">
        <f t="shared" si="192"/>
        <v>51.857142857142854</v>
      </c>
      <c r="U526" s="89">
        <f t="shared" si="193"/>
        <v>51.857142857142854</v>
      </c>
      <c r="V526" s="73"/>
      <c r="W526" s="100" t="str">
        <f t="shared" si="196"/>
        <v>CUMPLIDA</v>
      </c>
      <c r="X526" s="100" t="str">
        <f t="shared" si="194"/>
        <v>VENCIDO</v>
      </c>
      <c r="Y526" s="96" t="s">
        <v>199</v>
      </c>
      <c r="Z526" s="103" t="str">
        <f t="shared" si="197"/>
        <v>H127R14</v>
      </c>
      <c r="AA526" s="103">
        <f t="shared" si="195"/>
        <v>1</v>
      </c>
      <c r="AB526" s="103" t="str">
        <f t="shared" si="198"/>
        <v>H127R14 - 1</v>
      </c>
      <c r="AC526" s="138">
        <f t="shared" ref="AC526:AC555" si="200">IF(W526="VENCIDA",1,IF(W526="PRÓXIMA A VENCER",2,IF(W526="EN TERMINO",3,IF(W526="CON AVANCE",4,IF(W526="CUMPLIDA",5,)))))</f>
        <v>5</v>
      </c>
      <c r="AD526" s="138">
        <f t="shared" ref="AD526:AD555" si="201">IF(AA527=AA526+1,MIN(AC526,AD527),AC526)</f>
        <v>1</v>
      </c>
      <c r="AE526" s="138" t="str">
        <f t="shared" ref="AE526:AE555" si="202">IF(A526&lt;&gt;"",MID(F526,1,FIND(" ",F526,1)-1),AE525)</f>
        <v>H127R14.</v>
      </c>
      <c r="AF526" s="138" t="str">
        <f t="shared" ref="AF526:AF555" si="203">IFERROR(MID(AE526,1,FIND(".",AE526,1)-1),AE526)</f>
        <v>H127R14</v>
      </c>
      <c r="AG526" s="65"/>
      <c r="AH526" s="65"/>
      <c r="AI526" s="65"/>
      <c r="AJ526" s="14"/>
      <c r="AK526" s="14"/>
      <c r="AL526" s="14"/>
      <c r="AM526" s="14"/>
      <c r="AN526" s="14"/>
      <c r="AO526" s="14"/>
      <c r="AP526" s="14"/>
    </row>
    <row r="527" spans="1:42" s="2" customFormat="1" ht="350.1" customHeight="1" x14ac:dyDescent="0.2">
      <c r="A527" s="73"/>
      <c r="B527" s="151">
        <v>526</v>
      </c>
      <c r="C527" s="73"/>
      <c r="D527" s="88"/>
      <c r="E527" s="73" t="s">
        <v>20</v>
      </c>
      <c r="F527" s="85" t="s">
        <v>925</v>
      </c>
      <c r="G527" s="85" t="s">
        <v>99</v>
      </c>
      <c r="H527" s="86" t="s">
        <v>923</v>
      </c>
      <c r="I527" s="86" t="s">
        <v>561</v>
      </c>
      <c r="J527" s="73" t="s">
        <v>191</v>
      </c>
      <c r="K527" s="73">
        <v>2</v>
      </c>
      <c r="L527" s="77">
        <v>43040</v>
      </c>
      <c r="M527" s="77">
        <v>43434</v>
      </c>
      <c r="N527" s="78">
        <f t="shared" si="189"/>
        <v>56.285714285714285</v>
      </c>
      <c r="O527" s="73" t="s">
        <v>527</v>
      </c>
      <c r="P527" s="76">
        <v>0.25</v>
      </c>
      <c r="Q527" s="73" t="s">
        <v>1910</v>
      </c>
      <c r="R527" s="79">
        <f t="shared" si="190"/>
        <v>12.5</v>
      </c>
      <c r="S527" s="89">
        <f t="shared" si="191"/>
        <v>7.0357142857142856</v>
      </c>
      <c r="T527" s="89">
        <f t="shared" si="192"/>
        <v>7.0357142857142856</v>
      </c>
      <c r="U527" s="89">
        <f t="shared" si="193"/>
        <v>56.285714285714285</v>
      </c>
      <c r="V527" s="73"/>
      <c r="W527" s="100" t="str">
        <f t="shared" si="196"/>
        <v>VENCIDA</v>
      </c>
      <c r="X527" s="100" t="str">
        <f t="shared" si="194"/>
        <v/>
      </c>
      <c r="Y527" s="96" t="s">
        <v>199</v>
      </c>
      <c r="Z527" s="103" t="str">
        <f t="shared" si="197"/>
        <v>H127R14</v>
      </c>
      <c r="AA527" s="103">
        <f t="shared" si="195"/>
        <v>2</v>
      </c>
      <c r="AB527" s="103" t="str">
        <f t="shared" si="198"/>
        <v>H127R14 - 2</v>
      </c>
      <c r="AC527" s="138">
        <f t="shared" si="200"/>
        <v>1</v>
      </c>
      <c r="AD527" s="138">
        <f t="shared" si="201"/>
        <v>1</v>
      </c>
      <c r="AE527" s="138" t="str">
        <f t="shared" si="202"/>
        <v>H127R14.</v>
      </c>
      <c r="AF527" s="138" t="str">
        <f t="shared" si="203"/>
        <v>H127R14</v>
      </c>
      <c r="AG527" s="65"/>
      <c r="AH527" s="65"/>
      <c r="AI527" s="65"/>
      <c r="AJ527" s="14"/>
      <c r="AK527" s="14"/>
      <c r="AL527" s="14"/>
      <c r="AM527" s="14"/>
      <c r="AN527" s="14"/>
      <c r="AO527" s="14"/>
      <c r="AP527" s="14"/>
    </row>
    <row r="528" spans="1:42" s="2" customFormat="1" ht="350.1" customHeight="1" x14ac:dyDescent="0.2">
      <c r="A528" s="73">
        <v>407</v>
      </c>
      <c r="B528" s="151">
        <v>527</v>
      </c>
      <c r="C528" s="73"/>
      <c r="D528" s="88" t="s">
        <v>1046</v>
      </c>
      <c r="E528" s="73" t="s">
        <v>33</v>
      </c>
      <c r="F528" s="85" t="s">
        <v>1297</v>
      </c>
      <c r="G528" s="85" t="s">
        <v>100</v>
      </c>
      <c r="H528" s="86" t="s">
        <v>870</v>
      </c>
      <c r="I528" s="86" t="s">
        <v>871</v>
      </c>
      <c r="J528" s="73" t="s">
        <v>872</v>
      </c>
      <c r="K528" s="73">
        <v>3</v>
      </c>
      <c r="L528" s="77">
        <v>43040</v>
      </c>
      <c r="M528" s="77">
        <v>43342</v>
      </c>
      <c r="N528" s="78">
        <f t="shared" si="189"/>
        <v>43.142857142857146</v>
      </c>
      <c r="O528" s="73" t="s">
        <v>805</v>
      </c>
      <c r="P528" s="76">
        <v>0</v>
      </c>
      <c r="Q528" s="73" t="s">
        <v>1910</v>
      </c>
      <c r="R528" s="79">
        <f t="shared" si="190"/>
        <v>0</v>
      </c>
      <c r="S528" s="89">
        <f t="shared" si="191"/>
        <v>0</v>
      </c>
      <c r="T528" s="89">
        <f t="shared" si="192"/>
        <v>0</v>
      </c>
      <c r="U528" s="89">
        <f t="shared" si="193"/>
        <v>43.142857142857146</v>
      </c>
      <c r="V528" s="73"/>
      <c r="W528" s="100" t="str">
        <f t="shared" si="196"/>
        <v>VENCIDA</v>
      </c>
      <c r="X528" s="100" t="str">
        <f t="shared" si="194"/>
        <v>VENCIDO</v>
      </c>
      <c r="Y528" s="96" t="s">
        <v>199</v>
      </c>
      <c r="Z528" s="103" t="str">
        <f t="shared" si="197"/>
        <v>H130R14</v>
      </c>
      <c r="AA528" s="103">
        <f t="shared" si="195"/>
        <v>1</v>
      </c>
      <c r="AB528" s="103" t="str">
        <f t="shared" si="198"/>
        <v>H130R14 - 1</v>
      </c>
      <c r="AC528" s="138">
        <f t="shared" si="200"/>
        <v>1</v>
      </c>
      <c r="AD528" s="138">
        <f t="shared" si="201"/>
        <v>1</v>
      </c>
      <c r="AE528" s="138" t="str">
        <f t="shared" si="202"/>
        <v>H130R14.</v>
      </c>
      <c r="AF528" s="138" t="str">
        <f t="shared" si="203"/>
        <v>H130R14</v>
      </c>
      <c r="AG528" s="65"/>
      <c r="AH528" s="65"/>
      <c r="AI528" s="65"/>
      <c r="AJ528" s="14"/>
      <c r="AK528" s="14"/>
      <c r="AL528" s="14"/>
      <c r="AM528" s="14"/>
      <c r="AN528" s="14"/>
      <c r="AO528" s="14"/>
      <c r="AP528" s="14"/>
    </row>
    <row r="529" spans="1:42" s="2" customFormat="1" ht="350.1" customHeight="1" x14ac:dyDescent="0.2">
      <c r="A529" s="73">
        <v>408</v>
      </c>
      <c r="B529" s="151">
        <v>528</v>
      </c>
      <c r="C529" s="73"/>
      <c r="D529" s="88" t="s">
        <v>1046</v>
      </c>
      <c r="E529" s="73" t="s">
        <v>20</v>
      </c>
      <c r="F529" s="85" t="s">
        <v>562</v>
      </c>
      <c r="G529" s="85" t="s">
        <v>445</v>
      </c>
      <c r="H529" s="86" t="s">
        <v>1845</v>
      </c>
      <c r="I529" s="86" t="s">
        <v>1930</v>
      </c>
      <c r="J529" s="73" t="s">
        <v>442</v>
      </c>
      <c r="K529" s="73">
        <v>3</v>
      </c>
      <c r="L529" s="77">
        <v>43709</v>
      </c>
      <c r="M529" s="77">
        <v>44073</v>
      </c>
      <c r="N529" s="78">
        <f t="shared" si="189"/>
        <v>52</v>
      </c>
      <c r="O529" s="73" t="s">
        <v>426</v>
      </c>
      <c r="P529" s="76">
        <v>3</v>
      </c>
      <c r="Q529" s="73" t="s">
        <v>1910</v>
      </c>
      <c r="R529" s="79">
        <f t="shared" si="190"/>
        <v>100</v>
      </c>
      <c r="S529" s="89">
        <f t="shared" si="191"/>
        <v>52</v>
      </c>
      <c r="T529" s="89">
        <f t="shared" si="192"/>
        <v>52</v>
      </c>
      <c r="U529" s="89">
        <f t="shared" si="193"/>
        <v>52</v>
      </c>
      <c r="V529" s="73"/>
      <c r="W529" s="100" t="str">
        <f t="shared" si="196"/>
        <v>CUMPLIDA</v>
      </c>
      <c r="X529" s="100" t="str">
        <f t="shared" si="194"/>
        <v>VENCIDO</v>
      </c>
      <c r="Y529" s="96" t="s">
        <v>199</v>
      </c>
      <c r="Z529" s="103" t="str">
        <f t="shared" si="197"/>
        <v>H131R14</v>
      </c>
      <c r="AA529" s="103">
        <f t="shared" si="195"/>
        <v>1</v>
      </c>
      <c r="AB529" s="103" t="str">
        <f t="shared" si="198"/>
        <v>H131R14 - 1</v>
      </c>
      <c r="AC529" s="138">
        <f t="shared" si="200"/>
        <v>5</v>
      </c>
      <c r="AD529" s="138">
        <f t="shared" si="201"/>
        <v>1</v>
      </c>
      <c r="AE529" s="138" t="str">
        <f t="shared" si="202"/>
        <v>H131R14.</v>
      </c>
      <c r="AF529" s="138" t="str">
        <f t="shared" si="203"/>
        <v>H131R14</v>
      </c>
      <c r="AG529" s="65"/>
      <c r="AH529" s="65"/>
      <c r="AI529" s="65"/>
      <c r="AJ529" s="14"/>
      <c r="AK529" s="14"/>
      <c r="AL529" s="14"/>
      <c r="AM529" s="14"/>
      <c r="AN529" s="14"/>
      <c r="AO529" s="14"/>
      <c r="AP529" s="14"/>
    </row>
    <row r="530" spans="1:42" s="2" customFormat="1" ht="350.1" customHeight="1" x14ac:dyDescent="0.2">
      <c r="A530" s="73"/>
      <c r="B530" s="151">
        <v>529</v>
      </c>
      <c r="C530" s="73"/>
      <c r="D530" s="88"/>
      <c r="E530" s="73" t="s">
        <v>20</v>
      </c>
      <c r="F530" s="85" t="s">
        <v>563</v>
      </c>
      <c r="G530" s="85" t="s">
        <v>445</v>
      </c>
      <c r="H530" s="86" t="s">
        <v>926</v>
      </c>
      <c r="I530" s="86" t="s">
        <v>564</v>
      </c>
      <c r="J530" s="73" t="s">
        <v>565</v>
      </c>
      <c r="K530" s="73">
        <v>3</v>
      </c>
      <c r="L530" s="77">
        <v>43069</v>
      </c>
      <c r="M530" s="77">
        <v>43403</v>
      </c>
      <c r="N530" s="78">
        <f t="shared" si="189"/>
        <v>47.714285714285715</v>
      </c>
      <c r="O530" s="73" t="s">
        <v>527</v>
      </c>
      <c r="P530" s="76">
        <v>1.5</v>
      </c>
      <c r="Q530" s="73" t="s">
        <v>1910</v>
      </c>
      <c r="R530" s="79">
        <f t="shared" si="190"/>
        <v>50</v>
      </c>
      <c r="S530" s="89">
        <f t="shared" si="191"/>
        <v>23.857142857142858</v>
      </c>
      <c r="T530" s="89">
        <f t="shared" si="192"/>
        <v>23.857142857142858</v>
      </c>
      <c r="U530" s="89">
        <f t="shared" si="193"/>
        <v>47.714285714285715</v>
      </c>
      <c r="V530" s="73"/>
      <c r="W530" s="100" t="str">
        <f t="shared" si="196"/>
        <v>VENCIDA</v>
      </c>
      <c r="X530" s="100" t="str">
        <f t="shared" si="194"/>
        <v/>
      </c>
      <c r="Y530" s="96" t="s">
        <v>199</v>
      </c>
      <c r="Z530" s="103" t="str">
        <f t="shared" si="197"/>
        <v>H131R14</v>
      </c>
      <c r="AA530" s="103">
        <f t="shared" si="195"/>
        <v>2</v>
      </c>
      <c r="AB530" s="103" t="str">
        <f t="shared" si="198"/>
        <v>H131R14 - 2</v>
      </c>
      <c r="AC530" s="138">
        <f t="shared" si="200"/>
        <v>1</v>
      </c>
      <c r="AD530" s="138">
        <f t="shared" si="201"/>
        <v>1</v>
      </c>
      <c r="AE530" s="138" t="str">
        <f t="shared" si="202"/>
        <v>H131R14.</v>
      </c>
      <c r="AF530" s="138" t="str">
        <f t="shared" si="203"/>
        <v>H131R14</v>
      </c>
      <c r="AG530" s="65"/>
      <c r="AH530" s="65"/>
      <c r="AI530" s="65"/>
      <c r="AJ530" s="14"/>
      <c r="AK530" s="14"/>
      <c r="AL530" s="14"/>
      <c r="AM530" s="14"/>
      <c r="AN530" s="14"/>
      <c r="AO530" s="14"/>
      <c r="AP530" s="14"/>
    </row>
    <row r="531" spans="1:42" s="2" customFormat="1" ht="350.1" customHeight="1" x14ac:dyDescent="0.2">
      <c r="A531" s="73">
        <v>409</v>
      </c>
      <c r="B531" s="151">
        <v>530</v>
      </c>
      <c r="C531" s="73"/>
      <c r="D531" s="88" t="s">
        <v>1046</v>
      </c>
      <c r="E531" s="73" t="s">
        <v>27</v>
      </c>
      <c r="F531" s="85" t="s">
        <v>1496</v>
      </c>
      <c r="G531" s="85" t="s">
        <v>101</v>
      </c>
      <c r="H531" s="85" t="s">
        <v>1918</v>
      </c>
      <c r="I531" s="85" t="s">
        <v>1849</v>
      </c>
      <c r="J531" s="101" t="s">
        <v>1850</v>
      </c>
      <c r="K531" s="101">
        <v>1</v>
      </c>
      <c r="L531" s="91">
        <v>43858</v>
      </c>
      <c r="M531" s="91">
        <v>44165</v>
      </c>
      <c r="N531" s="78">
        <f t="shared" si="189"/>
        <v>43.857142857142854</v>
      </c>
      <c r="O531" s="73" t="s">
        <v>17</v>
      </c>
      <c r="P531" s="76">
        <v>0</v>
      </c>
      <c r="Q531" s="73" t="s">
        <v>1910</v>
      </c>
      <c r="R531" s="79">
        <f t="shared" si="190"/>
        <v>0</v>
      </c>
      <c r="S531" s="89">
        <f t="shared" si="191"/>
        <v>0</v>
      </c>
      <c r="T531" s="89">
        <f t="shared" si="192"/>
        <v>0</v>
      </c>
      <c r="U531" s="89">
        <f t="shared" si="193"/>
        <v>43.857142857142854</v>
      </c>
      <c r="V531" s="73"/>
      <c r="W531" s="100" t="str">
        <f t="shared" si="196"/>
        <v>VENCIDA</v>
      </c>
      <c r="X531" s="100" t="str">
        <f t="shared" si="194"/>
        <v>VENCIDO</v>
      </c>
      <c r="Y531" s="96" t="s">
        <v>199</v>
      </c>
      <c r="Z531" s="103" t="str">
        <f t="shared" si="197"/>
        <v>H132R14</v>
      </c>
      <c r="AA531" s="103">
        <f t="shared" si="195"/>
        <v>1</v>
      </c>
      <c r="AB531" s="103" t="str">
        <f t="shared" si="198"/>
        <v>H132R14 - 1</v>
      </c>
      <c r="AC531" s="138">
        <f t="shared" si="200"/>
        <v>1</v>
      </c>
      <c r="AD531" s="138">
        <f t="shared" si="201"/>
        <v>1</v>
      </c>
      <c r="AE531" s="138" t="str">
        <f t="shared" si="202"/>
        <v>H132R14.</v>
      </c>
      <c r="AF531" s="138" t="str">
        <f t="shared" si="203"/>
        <v>H132R14</v>
      </c>
      <c r="AG531" s="65"/>
      <c r="AH531" s="65"/>
      <c r="AI531" s="65"/>
      <c r="AJ531" s="14"/>
      <c r="AK531" s="14"/>
      <c r="AL531" s="14"/>
      <c r="AM531" s="14"/>
      <c r="AN531" s="14"/>
      <c r="AO531" s="14"/>
      <c r="AP531" s="14"/>
    </row>
    <row r="532" spans="1:42" s="2" customFormat="1" ht="350.1" customHeight="1" x14ac:dyDescent="0.2">
      <c r="A532" s="73">
        <v>410</v>
      </c>
      <c r="B532" s="151">
        <v>531</v>
      </c>
      <c r="C532" s="73"/>
      <c r="D532" s="88" t="s">
        <v>1287</v>
      </c>
      <c r="E532" s="73" t="s">
        <v>27</v>
      </c>
      <c r="F532" s="85" t="s">
        <v>1298</v>
      </c>
      <c r="G532" s="85" t="s">
        <v>102</v>
      </c>
      <c r="H532" s="86" t="s">
        <v>324</v>
      </c>
      <c r="I532" s="85" t="s">
        <v>325</v>
      </c>
      <c r="J532" s="101" t="s">
        <v>9</v>
      </c>
      <c r="K532" s="101">
        <v>1</v>
      </c>
      <c r="L532" s="91">
        <v>43040</v>
      </c>
      <c r="M532" s="91">
        <v>43099</v>
      </c>
      <c r="N532" s="78">
        <f t="shared" si="189"/>
        <v>8.4285714285714288</v>
      </c>
      <c r="O532" s="73" t="s">
        <v>17</v>
      </c>
      <c r="P532" s="73">
        <v>1</v>
      </c>
      <c r="Q532" s="73" t="s">
        <v>1910</v>
      </c>
      <c r="R532" s="79">
        <f t="shared" si="190"/>
        <v>100</v>
      </c>
      <c r="S532" s="89">
        <f t="shared" si="191"/>
        <v>8.4285714285714288</v>
      </c>
      <c r="T532" s="89">
        <f t="shared" si="192"/>
        <v>8.4285714285714288</v>
      </c>
      <c r="U532" s="89">
        <f t="shared" si="193"/>
        <v>8.4285714285714288</v>
      </c>
      <c r="V532" s="73"/>
      <c r="W532" s="100" t="str">
        <f t="shared" si="196"/>
        <v>CUMPLIDA</v>
      </c>
      <c r="X532" s="100" t="str">
        <f t="shared" si="194"/>
        <v>CUMPLIDO</v>
      </c>
      <c r="Y532" s="96" t="s">
        <v>199</v>
      </c>
      <c r="Z532" s="103" t="str">
        <f t="shared" si="197"/>
        <v>H134R14</v>
      </c>
      <c r="AA532" s="103">
        <f t="shared" si="195"/>
        <v>1</v>
      </c>
      <c r="AB532" s="103" t="str">
        <f t="shared" si="198"/>
        <v>H134R14 - 1</v>
      </c>
      <c r="AC532" s="138">
        <f t="shared" si="200"/>
        <v>5</v>
      </c>
      <c r="AD532" s="138">
        <f t="shared" si="201"/>
        <v>5</v>
      </c>
      <c r="AE532" s="138" t="str">
        <f t="shared" si="202"/>
        <v>H134R14.</v>
      </c>
      <c r="AF532" s="138" t="str">
        <f t="shared" si="203"/>
        <v>H134R14</v>
      </c>
      <c r="AG532" s="65"/>
      <c r="AH532" s="65"/>
      <c r="AI532" s="65"/>
      <c r="AJ532" s="14"/>
      <c r="AK532" s="14"/>
      <c r="AL532" s="14"/>
      <c r="AM532" s="14"/>
      <c r="AN532" s="14"/>
      <c r="AO532" s="14"/>
      <c r="AP532" s="14"/>
    </row>
    <row r="533" spans="1:42" s="2" customFormat="1" ht="350.1" customHeight="1" x14ac:dyDescent="0.2">
      <c r="A533" s="73">
        <v>411</v>
      </c>
      <c r="B533" s="151">
        <v>532</v>
      </c>
      <c r="C533" s="73"/>
      <c r="D533" s="88" t="s">
        <v>1294</v>
      </c>
      <c r="E533" s="73" t="s">
        <v>27</v>
      </c>
      <c r="F533" s="85" t="s">
        <v>1872</v>
      </c>
      <c r="G533" s="85" t="s">
        <v>326</v>
      </c>
      <c r="H533" s="86" t="s">
        <v>1931</v>
      </c>
      <c r="I533" s="85" t="s">
        <v>1932</v>
      </c>
      <c r="J533" s="101" t="s">
        <v>1924</v>
      </c>
      <c r="K533" s="101">
        <v>10</v>
      </c>
      <c r="L533" s="91">
        <v>43862</v>
      </c>
      <c r="M533" s="91">
        <v>44165</v>
      </c>
      <c r="N533" s="78">
        <f t="shared" si="189"/>
        <v>43.285714285714285</v>
      </c>
      <c r="O533" s="73" t="s">
        <v>1639</v>
      </c>
      <c r="P533" s="76">
        <v>0</v>
      </c>
      <c r="Q533" s="73" t="s">
        <v>1910</v>
      </c>
      <c r="R533" s="79">
        <f t="shared" si="190"/>
        <v>0</v>
      </c>
      <c r="S533" s="89">
        <f t="shared" si="191"/>
        <v>0</v>
      </c>
      <c r="T533" s="89">
        <f t="shared" si="192"/>
        <v>0</v>
      </c>
      <c r="U533" s="89">
        <f t="shared" si="193"/>
        <v>43.285714285714285</v>
      </c>
      <c r="V533" s="73"/>
      <c r="W533" s="100" t="str">
        <f t="shared" si="196"/>
        <v>VENCIDA</v>
      </c>
      <c r="X533" s="100" t="str">
        <f t="shared" si="194"/>
        <v>VENCIDO</v>
      </c>
      <c r="Y533" s="96" t="s">
        <v>199</v>
      </c>
      <c r="Z533" s="103" t="str">
        <f t="shared" si="197"/>
        <v>H135R14</v>
      </c>
      <c r="AA533" s="103">
        <f t="shared" si="195"/>
        <v>1</v>
      </c>
      <c r="AB533" s="103" t="str">
        <f t="shared" si="198"/>
        <v>H135R14 - 1</v>
      </c>
      <c r="AC533" s="138">
        <f t="shared" si="200"/>
        <v>1</v>
      </c>
      <c r="AD533" s="138">
        <f t="shared" si="201"/>
        <v>1</v>
      </c>
      <c r="AE533" s="138" t="str">
        <f t="shared" si="202"/>
        <v>H135R14.</v>
      </c>
      <c r="AF533" s="138" t="str">
        <f t="shared" si="203"/>
        <v>H135R14</v>
      </c>
      <c r="AG533" s="65"/>
      <c r="AH533" s="65"/>
      <c r="AI533" s="65"/>
      <c r="AJ533" s="14"/>
      <c r="AK533" s="14"/>
      <c r="AL533" s="14"/>
      <c r="AM533" s="14"/>
      <c r="AN533" s="14"/>
      <c r="AO533" s="14"/>
      <c r="AP533" s="14"/>
    </row>
    <row r="534" spans="1:42" s="2" customFormat="1" ht="350.1" customHeight="1" x14ac:dyDescent="0.2">
      <c r="A534" s="73">
        <v>412</v>
      </c>
      <c r="B534" s="151">
        <v>533</v>
      </c>
      <c r="C534" s="73"/>
      <c r="D534" s="88" t="s">
        <v>1046</v>
      </c>
      <c r="E534" s="73" t="s">
        <v>40</v>
      </c>
      <c r="F534" s="85" t="s">
        <v>1873</v>
      </c>
      <c r="G534" s="85" t="s">
        <v>103</v>
      </c>
      <c r="H534" s="86" t="s">
        <v>1874</v>
      </c>
      <c r="I534" s="85" t="s">
        <v>1846</v>
      </c>
      <c r="J534" s="73" t="s">
        <v>1915</v>
      </c>
      <c r="K534" s="101">
        <v>1</v>
      </c>
      <c r="L534" s="91">
        <v>43858</v>
      </c>
      <c r="M534" s="91">
        <v>44165</v>
      </c>
      <c r="N534" s="78">
        <f t="shared" si="189"/>
        <v>43.857142857142854</v>
      </c>
      <c r="O534" s="101" t="s">
        <v>17</v>
      </c>
      <c r="P534" s="76">
        <v>0</v>
      </c>
      <c r="Q534" s="73" t="s">
        <v>1910</v>
      </c>
      <c r="R534" s="79">
        <f t="shared" si="190"/>
        <v>0</v>
      </c>
      <c r="S534" s="89">
        <f t="shared" si="191"/>
        <v>0</v>
      </c>
      <c r="T534" s="89">
        <f t="shared" si="192"/>
        <v>0</v>
      </c>
      <c r="U534" s="89">
        <f t="shared" si="193"/>
        <v>43.857142857142854</v>
      </c>
      <c r="V534" s="73"/>
      <c r="W534" s="100" t="str">
        <f t="shared" si="196"/>
        <v>VENCIDA</v>
      </c>
      <c r="X534" s="100" t="str">
        <f t="shared" si="194"/>
        <v>VENCIDO</v>
      </c>
      <c r="Y534" s="96" t="s">
        <v>199</v>
      </c>
      <c r="Z534" s="103" t="str">
        <f t="shared" si="197"/>
        <v>H136R14</v>
      </c>
      <c r="AA534" s="103">
        <f t="shared" si="195"/>
        <v>1</v>
      </c>
      <c r="AB534" s="103" t="str">
        <f t="shared" si="198"/>
        <v>H136R14 - 1</v>
      </c>
      <c r="AC534" s="138">
        <f t="shared" si="200"/>
        <v>1</v>
      </c>
      <c r="AD534" s="138">
        <f t="shared" si="201"/>
        <v>1</v>
      </c>
      <c r="AE534" s="138" t="str">
        <f t="shared" si="202"/>
        <v>H136R14.</v>
      </c>
      <c r="AF534" s="138" t="str">
        <f t="shared" si="203"/>
        <v>H136R14</v>
      </c>
      <c r="AG534" s="65"/>
      <c r="AH534" s="65"/>
      <c r="AI534" s="65"/>
      <c r="AJ534" s="14"/>
      <c r="AK534" s="14"/>
      <c r="AL534" s="14"/>
      <c r="AM534" s="14"/>
      <c r="AN534" s="14"/>
      <c r="AO534" s="14"/>
      <c r="AP534" s="14"/>
    </row>
    <row r="535" spans="1:42" s="2" customFormat="1" ht="350.1" customHeight="1" x14ac:dyDescent="0.2">
      <c r="A535" s="73">
        <v>413</v>
      </c>
      <c r="B535" s="151">
        <v>534</v>
      </c>
      <c r="C535" s="73"/>
      <c r="D535" s="88" t="s">
        <v>1259</v>
      </c>
      <c r="E535" s="73" t="s">
        <v>27</v>
      </c>
      <c r="F535" s="85" t="s">
        <v>1497</v>
      </c>
      <c r="G535" s="85" t="s">
        <v>104</v>
      </c>
      <c r="H535" s="85" t="s">
        <v>1922</v>
      </c>
      <c r="I535" s="85" t="s">
        <v>1932</v>
      </c>
      <c r="J535" s="101" t="s">
        <v>1924</v>
      </c>
      <c r="K535" s="101">
        <v>10</v>
      </c>
      <c r="L535" s="91">
        <v>43862</v>
      </c>
      <c r="M535" s="91">
        <v>44165</v>
      </c>
      <c r="N535" s="78">
        <f t="shared" si="189"/>
        <v>43.285714285714285</v>
      </c>
      <c r="O535" s="101" t="s">
        <v>1639</v>
      </c>
      <c r="P535" s="76">
        <v>0</v>
      </c>
      <c r="Q535" s="73" t="s">
        <v>1910</v>
      </c>
      <c r="R535" s="79">
        <f t="shared" si="190"/>
        <v>0</v>
      </c>
      <c r="S535" s="89">
        <f t="shared" si="191"/>
        <v>0</v>
      </c>
      <c r="T535" s="89">
        <f t="shared" si="192"/>
        <v>0</v>
      </c>
      <c r="U535" s="89">
        <f t="shared" si="193"/>
        <v>43.285714285714285</v>
      </c>
      <c r="V535" s="73"/>
      <c r="W535" s="100" t="str">
        <f t="shared" si="196"/>
        <v>VENCIDA</v>
      </c>
      <c r="X535" s="100" t="str">
        <f t="shared" si="194"/>
        <v>VENCIDO</v>
      </c>
      <c r="Y535" s="96" t="s">
        <v>199</v>
      </c>
      <c r="Z535" s="103" t="str">
        <f t="shared" si="197"/>
        <v>H137R14</v>
      </c>
      <c r="AA535" s="103">
        <f t="shared" si="195"/>
        <v>1</v>
      </c>
      <c r="AB535" s="103" t="str">
        <f t="shared" si="198"/>
        <v>H137R14 - 1</v>
      </c>
      <c r="AC535" s="138">
        <f t="shared" si="200"/>
        <v>1</v>
      </c>
      <c r="AD535" s="138">
        <f t="shared" si="201"/>
        <v>1</v>
      </c>
      <c r="AE535" s="138" t="str">
        <f t="shared" si="202"/>
        <v>H137R14.</v>
      </c>
      <c r="AF535" s="138" t="str">
        <f t="shared" si="203"/>
        <v>H137R14</v>
      </c>
      <c r="AG535" s="65"/>
      <c r="AH535" s="65"/>
      <c r="AI535" s="65"/>
      <c r="AJ535" s="14"/>
      <c r="AK535" s="14"/>
      <c r="AL535" s="14"/>
      <c r="AM535" s="14"/>
      <c r="AN535" s="14"/>
      <c r="AO535" s="14"/>
      <c r="AP535" s="14"/>
    </row>
    <row r="536" spans="1:42" s="2" customFormat="1" ht="350.1" customHeight="1" x14ac:dyDescent="0.2">
      <c r="A536" s="73">
        <v>414</v>
      </c>
      <c r="B536" s="151">
        <v>535</v>
      </c>
      <c r="C536" s="73"/>
      <c r="D536" s="88" t="s">
        <v>1259</v>
      </c>
      <c r="E536" s="73" t="s">
        <v>105</v>
      </c>
      <c r="F536" s="85" t="s">
        <v>927</v>
      </c>
      <c r="G536" s="85" t="s">
        <v>940</v>
      </c>
      <c r="H536" s="86" t="s">
        <v>968</v>
      </c>
      <c r="I536" s="86" t="s">
        <v>969</v>
      </c>
      <c r="J536" s="73" t="s">
        <v>469</v>
      </c>
      <c r="K536" s="73">
        <v>2</v>
      </c>
      <c r="L536" s="77">
        <v>43040</v>
      </c>
      <c r="M536" s="77">
        <v>43311</v>
      </c>
      <c r="N536" s="78">
        <f t="shared" si="189"/>
        <v>38.714285714285715</v>
      </c>
      <c r="O536" s="73" t="s">
        <v>913</v>
      </c>
      <c r="P536" s="76">
        <v>2</v>
      </c>
      <c r="Q536" s="85" t="s">
        <v>1301</v>
      </c>
      <c r="R536" s="79">
        <f t="shared" si="190"/>
        <v>100</v>
      </c>
      <c r="S536" s="89">
        <f t="shared" si="191"/>
        <v>38.714285714285715</v>
      </c>
      <c r="T536" s="89">
        <f t="shared" si="192"/>
        <v>38.714285714285715</v>
      </c>
      <c r="U536" s="89">
        <f t="shared" si="193"/>
        <v>38.714285714285715</v>
      </c>
      <c r="V536" s="73"/>
      <c r="W536" s="100" t="str">
        <f t="shared" si="196"/>
        <v>CUMPLIDA</v>
      </c>
      <c r="X536" s="100" t="str">
        <f t="shared" si="194"/>
        <v>CUMPLIDO</v>
      </c>
      <c r="Y536" s="96" t="s">
        <v>199</v>
      </c>
      <c r="Z536" s="103" t="str">
        <f t="shared" si="197"/>
        <v>H138R14</v>
      </c>
      <c r="AA536" s="103">
        <f t="shared" si="195"/>
        <v>1</v>
      </c>
      <c r="AB536" s="103" t="str">
        <f t="shared" si="198"/>
        <v>H138R14 - 1</v>
      </c>
      <c r="AC536" s="138">
        <f t="shared" si="200"/>
        <v>5</v>
      </c>
      <c r="AD536" s="138">
        <f t="shared" si="201"/>
        <v>5</v>
      </c>
      <c r="AE536" s="138" t="str">
        <f t="shared" si="202"/>
        <v>H138R14.</v>
      </c>
      <c r="AF536" s="138" t="str">
        <f t="shared" si="203"/>
        <v>H138R14</v>
      </c>
      <c r="AG536" s="66"/>
      <c r="AH536" s="66"/>
      <c r="AI536" s="66"/>
    </row>
    <row r="537" spans="1:42" s="2" customFormat="1" ht="350.1" customHeight="1" x14ac:dyDescent="0.2">
      <c r="A537" s="73">
        <v>415</v>
      </c>
      <c r="B537" s="151">
        <v>536</v>
      </c>
      <c r="C537" s="73"/>
      <c r="D537" s="88" t="s">
        <v>1259</v>
      </c>
      <c r="E537" s="73" t="s">
        <v>27</v>
      </c>
      <c r="F537" s="85" t="s">
        <v>928</v>
      </c>
      <c r="G537" s="85" t="s">
        <v>107</v>
      </c>
      <c r="H537" s="86" t="s">
        <v>589</v>
      </c>
      <c r="I537" s="86" t="s">
        <v>590</v>
      </c>
      <c r="J537" s="73" t="s">
        <v>591</v>
      </c>
      <c r="K537" s="73">
        <v>3</v>
      </c>
      <c r="L537" s="77">
        <v>43040</v>
      </c>
      <c r="M537" s="77">
        <v>43403</v>
      </c>
      <c r="N537" s="78">
        <f t="shared" si="189"/>
        <v>51.857142857142854</v>
      </c>
      <c r="O537" s="73" t="s">
        <v>527</v>
      </c>
      <c r="P537" s="76">
        <v>0.45</v>
      </c>
      <c r="Q537" s="73" t="s">
        <v>1910</v>
      </c>
      <c r="R537" s="79">
        <f t="shared" si="190"/>
        <v>15</v>
      </c>
      <c r="S537" s="89">
        <f t="shared" si="191"/>
        <v>7.7785714285714276</v>
      </c>
      <c r="T537" s="89">
        <f t="shared" si="192"/>
        <v>7.7785714285714276</v>
      </c>
      <c r="U537" s="89">
        <f t="shared" si="193"/>
        <v>51.857142857142854</v>
      </c>
      <c r="V537" s="73"/>
      <c r="W537" s="100" t="str">
        <f t="shared" si="196"/>
        <v>VENCIDA</v>
      </c>
      <c r="X537" s="100" t="str">
        <f t="shared" si="194"/>
        <v>VENCIDO</v>
      </c>
      <c r="Y537" s="96" t="s">
        <v>199</v>
      </c>
      <c r="Z537" s="103" t="str">
        <f t="shared" si="197"/>
        <v>H140R14</v>
      </c>
      <c r="AA537" s="103">
        <f t="shared" si="195"/>
        <v>1</v>
      </c>
      <c r="AB537" s="103" t="str">
        <f t="shared" si="198"/>
        <v>H140R14 - 1</v>
      </c>
      <c r="AC537" s="138">
        <f t="shared" si="200"/>
        <v>1</v>
      </c>
      <c r="AD537" s="138">
        <f t="shared" si="201"/>
        <v>1</v>
      </c>
      <c r="AE537" s="138" t="str">
        <f t="shared" si="202"/>
        <v>H140R14.</v>
      </c>
      <c r="AF537" s="138" t="str">
        <f t="shared" si="203"/>
        <v>H140R14</v>
      </c>
      <c r="AG537" s="65"/>
      <c r="AH537" s="65"/>
      <c r="AI537" s="65"/>
      <c r="AJ537" s="14"/>
      <c r="AK537" s="14"/>
      <c r="AL537" s="14"/>
      <c r="AM537" s="14"/>
      <c r="AN537" s="14"/>
      <c r="AO537" s="14"/>
      <c r="AP537" s="14"/>
    </row>
    <row r="538" spans="1:42" s="2" customFormat="1" ht="350.1" customHeight="1" x14ac:dyDescent="0.2">
      <c r="A538" s="73">
        <v>416</v>
      </c>
      <c r="B538" s="151">
        <v>537</v>
      </c>
      <c r="C538" s="73"/>
      <c r="D538" s="88" t="s">
        <v>1259</v>
      </c>
      <c r="E538" s="73" t="s">
        <v>108</v>
      </c>
      <c r="F538" s="85" t="s">
        <v>1498</v>
      </c>
      <c r="G538" s="85" t="s">
        <v>109</v>
      </c>
      <c r="H538" s="86" t="s">
        <v>1000</v>
      </c>
      <c r="I538" s="86" t="s">
        <v>1001</v>
      </c>
      <c r="J538" s="73" t="s">
        <v>398</v>
      </c>
      <c r="K538" s="73">
        <v>3</v>
      </c>
      <c r="L538" s="77">
        <v>43040</v>
      </c>
      <c r="M538" s="77">
        <v>43403</v>
      </c>
      <c r="N538" s="78">
        <f t="shared" si="189"/>
        <v>51.857142857142854</v>
      </c>
      <c r="O538" s="73" t="s">
        <v>384</v>
      </c>
      <c r="P538" s="76">
        <v>2</v>
      </c>
      <c r="Q538" s="73" t="s">
        <v>1910</v>
      </c>
      <c r="R538" s="79">
        <f t="shared" si="190"/>
        <v>66.666666666666657</v>
      </c>
      <c r="S538" s="89">
        <f t="shared" si="191"/>
        <v>34.571428571428562</v>
      </c>
      <c r="T538" s="89">
        <f t="shared" si="192"/>
        <v>34.571428571428562</v>
      </c>
      <c r="U538" s="89">
        <f t="shared" si="193"/>
        <v>51.857142857142854</v>
      </c>
      <c r="V538" s="73"/>
      <c r="W538" s="100" t="str">
        <f t="shared" si="196"/>
        <v>VENCIDA</v>
      </c>
      <c r="X538" s="100" t="str">
        <f t="shared" si="194"/>
        <v>VENCIDO</v>
      </c>
      <c r="Y538" s="96" t="s">
        <v>199</v>
      </c>
      <c r="Z538" s="103" t="str">
        <f t="shared" si="197"/>
        <v>H146R14</v>
      </c>
      <c r="AA538" s="103">
        <f t="shared" si="195"/>
        <v>1</v>
      </c>
      <c r="AB538" s="103" t="str">
        <f t="shared" si="198"/>
        <v>H146R14 - 1</v>
      </c>
      <c r="AC538" s="138">
        <f t="shared" si="200"/>
        <v>1</v>
      </c>
      <c r="AD538" s="138">
        <f t="shared" si="201"/>
        <v>1</v>
      </c>
      <c r="AE538" s="138" t="str">
        <f t="shared" si="202"/>
        <v>H146R14.</v>
      </c>
      <c r="AF538" s="138" t="str">
        <f t="shared" si="203"/>
        <v>H146R14</v>
      </c>
      <c r="AG538" s="65"/>
      <c r="AH538" s="65"/>
      <c r="AI538" s="65"/>
      <c r="AJ538" s="14"/>
      <c r="AK538" s="14"/>
      <c r="AL538" s="14"/>
      <c r="AM538" s="14"/>
      <c r="AN538" s="14"/>
      <c r="AO538" s="14"/>
      <c r="AP538" s="14"/>
    </row>
    <row r="539" spans="1:42" s="2" customFormat="1" ht="350.1" customHeight="1" x14ac:dyDescent="0.2">
      <c r="A539" s="73">
        <v>417</v>
      </c>
      <c r="B539" s="151">
        <v>538</v>
      </c>
      <c r="C539" s="73"/>
      <c r="D539" s="73" t="s">
        <v>1259</v>
      </c>
      <c r="E539" s="73" t="s">
        <v>32</v>
      </c>
      <c r="F539" s="85" t="s">
        <v>1499</v>
      </c>
      <c r="G539" s="85" t="s">
        <v>110</v>
      </c>
      <c r="H539" s="85" t="s">
        <v>806</v>
      </c>
      <c r="I539" s="85" t="s">
        <v>806</v>
      </c>
      <c r="J539" s="73" t="s">
        <v>53</v>
      </c>
      <c r="K539" s="73">
        <v>3</v>
      </c>
      <c r="L539" s="91">
        <v>43040</v>
      </c>
      <c r="M539" s="91">
        <v>43342</v>
      </c>
      <c r="N539" s="78">
        <f t="shared" si="189"/>
        <v>43.142857142857146</v>
      </c>
      <c r="O539" s="73" t="s">
        <v>17</v>
      </c>
      <c r="P539" s="171">
        <v>3</v>
      </c>
      <c r="Q539" s="85" t="s">
        <v>2116</v>
      </c>
      <c r="R539" s="79">
        <f t="shared" si="190"/>
        <v>100</v>
      </c>
      <c r="S539" s="89">
        <f t="shared" si="191"/>
        <v>43.142857142857146</v>
      </c>
      <c r="T539" s="89">
        <f t="shared" si="192"/>
        <v>43.142857142857146</v>
      </c>
      <c r="U539" s="89">
        <f t="shared" si="193"/>
        <v>43.142857142857146</v>
      </c>
      <c r="V539" s="73"/>
      <c r="W539" s="100" t="str">
        <f t="shared" si="196"/>
        <v>CUMPLIDA</v>
      </c>
      <c r="X539" s="100" t="str">
        <f t="shared" si="194"/>
        <v>CUMPLIDO</v>
      </c>
      <c r="Y539" s="96" t="s">
        <v>199</v>
      </c>
      <c r="Z539" s="103" t="str">
        <f t="shared" si="197"/>
        <v>H149R14</v>
      </c>
      <c r="AA539" s="103">
        <f t="shared" si="195"/>
        <v>1</v>
      </c>
      <c r="AB539" s="103" t="str">
        <f t="shared" si="198"/>
        <v>H149R14 - 1</v>
      </c>
      <c r="AC539" s="138">
        <f t="shared" si="200"/>
        <v>5</v>
      </c>
      <c r="AD539" s="138">
        <f t="shared" si="201"/>
        <v>5</v>
      </c>
      <c r="AE539" s="138" t="str">
        <f t="shared" si="202"/>
        <v>H149R14.</v>
      </c>
      <c r="AF539" s="138" t="str">
        <f t="shared" si="203"/>
        <v>H149R14</v>
      </c>
      <c r="AG539" s="65"/>
      <c r="AH539" s="65"/>
      <c r="AI539" s="65"/>
      <c r="AJ539" s="14"/>
      <c r="AK539" s="14"/>
      <c r="AL539" s="14"/>
      <c r="AM539" s="14"/>
      <c r="AN539" s="14"/>
      <c r="AO539" s="14"/>
      <c r="AP539" s="14"/>
    </row>
    <row r="540" spans="1:42" s="2" customFormat="1" ht="350.1" customHeight="1" x14ac:dyDescent="0.2">
      <c r="A540" s="73">
        <v>418</v>
      </c>
      <c r="B540" s="151">
        <v>539</v>
      </c>
      <c r="C540" s="73"/>
      <c r="D540" s="88" t="s">
        <v>1046</v>
      </c>
      <c r="E540" s="73" t="s">
        <v>24</v>
      </c>
      <c r="F540" s="85" t="s">
        <v>487</v>
      </c>
      <c r="G540" s="85" t="s">
        <v>488</v>
      </c>
      <c r="H540" s="86" t="s">
        <v>810</v>
      </c>
      <c r="I540" s="86" t="s">
        <v>810</v>
      </c>
      <c r="J540" s="88" t="s">
        <v>53</v>
      </c>
      <c r="K540" s="101">
        <v>3</v>
      </c>
      <c r="L540" s="91">
        <v>43040</v>
      </c>
      <c r="M540" s="91">
        <v>43342</v>
      </c>
      <c r="N540" s="78">
        <f t="shared" si="189"/>
        <v>43.142857142857146</v>
      </c>
      <c r="O540" s="73" t="s">
        <v>1094</v>
      </c>
      <c r="P540" s="171">
        <v>3</v>
      </c>
      <c r="Q540" s="85" t="s">
        <v>2118</v>
      </c>
      <c r="R540" s="79">
        <f t="shared" si="190"/>
        <v>100</v>
      </c>
      <c r="S540" s="89">
        <f t="shared" si="191"/>
        <v>43.142857142857146</v>
      </c>
      <c r="T540" s="89">
        <f t="shared" si="192"/>
        <v>43.142857142857146</v>
      </c>
      <c r="U540" s="89">
        <f t="shared" si="193"/>
        <v>43.142857142857146</v>
      </c>
      <c r="V540" s="73"/>
      <c r="W540" s="100" t="str">
        <f t="shared" si="196"/>
        <v>CUMPLIDA</v>
      </c>
      <c r="X540" s="100" t="str">
        <f t="shared" si="194"/>
        <v>CUMPLIDO</v>
      </c>
      <c r="Y540" s="96" t="s">
        <v>199</v>
      </c>
      <c r="Z540" s="103" t="str">
        <f t="shared" si="197"/>
        <v>H152R14</v>
      </c>
      <c r="AA540" s="103">
        <f t="shared" si="195"/>
        <v>1</v>
      </c>
      <c r="AB540" s="103" t="str">
        <f t="shared" si="198"/>
        <v>H152R14 - 1</v>
      </c>
      <c r="AC540" s="138">
        <f t="shared" si="200"/>
        <v>5</v>
      </c>
      <c r="AD540" s="138">
        <f t="shared" si="201"/>
        <v>5</v>
      </c>
      <c r="AE540" s="138" t="str">
        <f t="shared" si="202"/>
        <v>H152R14.</v>
      </c>
      <c r="AF540" s="138" t="str">
        <f t="shared" si="203"/>
        <v>H152R14</v>
      </c>
      <c r="AG540" s="65"/>
      <c r="AH540" s="65"/>
      <c r="AI540" s="65"/>
      <c r="AJ540" s="14"/>
      <c r="AK540" s="14"/>
      <c r="AL540" s="14"/>
      <c r="AM540" s="14"/>
      <c r="AN540" s="14"/>
      <c r="AO540" s="14"/>
      <c r="AP540" s="14"/>
    </row>
    <row r="541" spans="1:42" s="2" customFormat="1" ht="350.1" customHeight="1" x14ac:dyDescent="0.2">
      <c r="A541" s="73">
        <v>419</v>
      </c>
      <c r="B541" s="151">
        <v>540</v>
      </c>
      <c r="C541" s="73"/>
      <c r="D541" s="88" t="s">
        <v>1046</v>
      </c>
      <c r="E541" s="73" t="s">
        <v>37</v>
      </c>
      <c r="F541" s="85" t="s">
        <v>1279</v>
      </c>
      <c r="G541" s="85" t="s">
        <v>1280</v>
      </c>
      <c r="H541" s="86" t="s">
        <v>489</v>
      </c>
      <c r="I541" s="86" t="s">
        <v>490</v>
      </c>
      <c r="J541" s="73" t="s">
        <v>469</v>
      </c>
      <c r="K541" s="73">
        <v>2</v>
      </c>
      <c r="L541" s="77">
        <v>43040</v>
      </c>
      <c r="M541" s="77">
        <v>43403</v>
      </c>
      <c r="N541" s="78">
        <f t="shared" si="189"/>
        <v>51.857142857142854</v>
      </c>
      <c r="O541" s="73" t="s">
        <v>464</v>
      </c>
      <c r="P541" s="76">
        <v>2</v>
      </c>
      <c r="Q541" s="73" t="s">
        <v>1910</v>
      </c>
      <c r="R541" s="79">
        <f t="shared" si="190"/>
        <v>100</v>
      </c>
      <c r="S541" s="89">
        <f t="shared" si="191"/>
        <v>51.857142857142854</v>
      </c>
      <c r="T541" s="89">
        <f t="shared" si="192"/>
        <v>51.857142857142854</v>
      </c>
      <c r="U541" s="89">
        <f t="shared" si="193"/>
        <v>51.857142857142854</v>
      </c>
      <c r="V541" s="73"/>
      <c r="W541" s="100" t="str">
        <f t="shared" si="196"/>
        <v>CUMPLIDA</v>
      </c>
      <c r="X541" s="100" t="str">
        <f t="shared" si="194"/>
        <v>CUMPLIDO</v>
      </c>
      <c r="Y541" s="96" t="s">
        <v>199</v>
      </c>
      <c r="Z541" s="103" t="str">
        <f t="shared" si="197"/>
        <v>H153R14</v>
      </c>
      <c r="AA541" s="103">
        <f t="shared" si="195"/>
        <v>1</v>
      </c>
      <c r="AB541" s="103" t="str">
        <f t="shared" si="198"/>
        <v>H153R14 - 1</v>
      </c>
      <c r="AC541" s="138">
        <f t="shared" si="200"/>
        <v>5</v>
      </c>
      <c r="AD541" s="138">
        <f t="shared" si="201"/>
        <v>5</v>
      </c>
      <c r="AE541" s="138" t="str">
        <f t="shared" si="202"/>
        <v>H153R14.</v>
      </c>
      <c r="AF541" s="138" t="str">
        <f t="shared" si="203"/>
        <v>H153R14</v>
      </c>
      <c r="AG541" s="65"/>
      <c r="AH541" s="65"/>
      <c r="AI541" s="65"/>
      <c r="AJ541" s="14"/>
      <c r="AK541" s="14"/>
      <c r="AL541" s="14"/>
      <c r="AM541" s="14"/>
      <c r="AN541" s="14"/>
      <c r="AO541" s="14"/>
      <c r="AP541" s="14"/>
    </row>
    <row r="542" spans="1:42" s="2" customFormat="1" ht="350.1" customHeight="1" x14ac:dyDescent="0.2">
      <c r="A542" s="73">
        <v>420</v>
      </c>
      <c r="B542" s="151">
        <v>541</v>
      </c>
      <c r="C542" s="73"/>
      <c r="D542" s="73" t="s">
        <v>1259</v>
      </c>
      <c r="E542" s="73" t="s">
        <v>37</v>
      </c>
      <c r="F542" s="85" t="s">
        <v>1251</v>
      </c>
      <c r="G542" s="85" t="s">
        <v>111</v>
      </c>
      <c r="H542" s="85" t="s">
        <v>732</v>
      </c>
      <c r="I542" s="85" t="s">
        <v>1250</v>
      </c>
      <c r="J542" s="73" t="s">
        <v>733</v>
      </c>
      <c r="K542" s="73">
        <v>1</v>
      </c>
      <c r="L542" s="77">
        <v>43040</v>
      </c>
      <c r="M542" s="77">
        <v>43099</v>
      </c>
      <c r="N542" s="78">
        <f t="shared" si="189"/>
        <v>8.4285714285714288</v>
      </c>
      <c r="O542" s="73" t="s">
        <v>687</v>
      </c>
      <c r="P542" s="76">
        <v>1</v>
      </c>
      <c r="Q542" s="85" t="s">
        <v>2116</v>
      </c>
      <c r="R542" s="79">
        <f t="shared" si="190"/>
        <v>100</v>
      </c>
      <c r="S542" s="89">
        <f t="shared" si="191"/>
        <v>8.4285714285714288</v>
      </c>
      <c r="T542" s="89">
        <f t="shared" si="192"/>
        <v>8.4285714285714288</v>
      </c>
      <c r="U542" s="89">
        <f t="shared" si="193"/>
        <v>8.4285714285714288</v>
      </c>
      <c r="V542" s="73"/>
      <c r="W542" s="100" t="str">
        <f t="shared" si="196"/>
        <v>CUMPLIDA</v>
      </c>
      <c r="X542" s="100" t="str">
        <f t="shared" si="194"/>
        <v>CUMPLIDO</v>
      </c>
      <c r="Y542" s="96" t="s">
        <v>199</v>
      </c>
      <c r="Z542" s="103" t="str">
        <f t="shared" si="197"/>
        <v>H154R14</v>
      </c>
      <c r="AA542" s="103">
        <f t="shared" si="195"/>
        <v>1</v>
      </c>
      <c r="AB542" s="103" t="str">
        <f t="shared" si="198"/>
        <v>H154R14 - 1</v>
      </c>
      <c r="AC542" s="138">
        <f t="shared" si="200"/>
        <v>5</v>
      </c>
      <c r="AD542" s="138">
        <f t="shared" si="201"/>
        <v>5</v>
      </c>
      <c r="AE542" s="138" t="str">
        <f t="shared" si="202"/>
        <v>H154R14.</v>
      </c>
      <c r="AF542" s="138" t="str">
        <f t="shared" si="203"/>
        <v>H154R14</v>
      </c>
      <c r="AG542" s="65"/>
      <c r="AH542" s="65"/>
      <c r="AI542" s="65"/>
      <c r="AJ542" s="14"/>
      <c r="AK542" s="14"/>
      <c r="AL542" s="14"/>
      <c r="AM542" s="14"/>
      <c r="AN542" s="14"/>
      <c r="AO542" s="14"/>
      <c r="AP542" s="14"/>
    </row>
    <row r="543" spans="1:42" s="2" customFormat="1" ht="350.1" customHeight="1" x14ac:dyDescent="0.2">
      <c r="A543" s="73">
        <v>421</v>
      </c>
      <c r="B543" s="151">
        <v>542</v>
      </c>
      <c r="C543" s="73"/>
      <c r="D543" s="88" t="s">
        <v>1259</v>
      </c>
      <c r="E543" s="73" t="s">
        <v>24</v>
      </c>
      <c r="F543" s="85" t="s">
        <v>1500</v>
      </c>
      <c r="G543" s="85" t="s">
        <v>112</v>
      </c>
      <c r="H543" s="85" t="s">
        <v>813</v>
      </c>
      <c r="I543" s="86" t="s">
        <v>812</v>
      </c>
      <c r="J543" s="88" t="s">
        <v>8</v>
      </c>
      <c r="K543" s="101">
        <v>1</v>
      </c>
      <c r="L543" s="91">
        <v>43040</v>
      </c>
      <c r="M543" s="91">
        <v>43099</v>
      </c>
      <c r="N543" s="78">
        <f t="shared" ref="N543:N555" si="204">(+M543-L543)/7</f>
        <v>8.4285714285714288</v>
      </c>
      <c r="O543" s="101" t="s">
        <v>1095</v>
      </c>
      <c r="P543" s="76">
        <v>1</v>
      </c>
      <c r="Q543" s="73" t="s">
        <v>1910</v>
      </c>
      <c r="R543" s="79">
        <f t="shared" si="190"/>
        <v>100</v>
      </c>
      <c r="S543" s="89">
        <f t="shared" si="191"/>
        <v>8.4285714285714288</v>
      </c>
      <c r="T543" s="89">
        <f t="shared" si="192"/>
        <v>8.4285714285714288</v>
      </c>
      <c r="U543" s="89">
        <f t="shared" si="193"/>
        <v>8.4285714285714288</v>
      </c>
      <c r="V543" s="73"/>
      <c r="W543" s="100" t="str">
        <f t="shared" si="196"/>
        <v>CUMPLIDA</v>
      </c>
      <c r="X543" s="100" t="str">
        <f t="shared" si="194"/>
        <v>CUMPLIDO</v>
      </c>
      <c r="Y543" s="96" t="s">
        <v>199</v>
      </c>
      <c r="Z543" s="103" t="str">
        <f t="shared" si="197"/>
        <v>H155R14</v>
      </c>
      <c r="AA543" s="103">
        <f t="shared" si="195"/>
        <v>1</v>
      </c>
      <c r="AB543" s="103" t="str">
        <f t="shared" si="198"/>
        <v>H155R14 - 1</v>
      </c>
      <c r="AC543" s="138">
        <f t="shared" si="200"/>
        <v>5</v>
      </c>
      <c r="AD543" s="138">
        <f t="shared" si="201"/>
        <v>5</v>
      </c>
      <c r="AE543" s="138" t="str">
        <f t="shared" si="202"/>
        <v>H155R14.</v>
      </c>
      <c r="AF543" s="138" t="str">
        <f t="shared" si="203"/>
        <v>H155R14</v>
      </c>
      <c r="AG543" s="65"/>
      <c r="AH543" s="65"/>
      <c r="AI543" s="65"/>
      <c r="AJ543" s="14"/>
      <c r="AK543" s="14"/>
      <c r="AL543" s="14"/>
      <c r="AM543" s="14"/>
      <c r="AN543" s="14"/>
      <c r="AO543" s="14"/>
      <c r="AP543" s="14"/>
    </row>
    <row r="544" spans="1:42" s="2" customFormat="1" ht="350.1" customHeight="1" x14ac:dyDescent="0.2">
      <c r="A544" s="73">
        <v>422</v>
      </c>
      <c r="B544" s="151">
        <v>543</v>
      </c>
      <c r="C544" s="73"/>
      <c r="D544" s="73" t="s">
        <v>1259</v>
      </c>
      <c r="E544" s="73" t="s">
        <v>24</v>
      </c>
      <c r="F544" s="85" t="s">
        <v>1501</v>
      </c>
      <c r="G544" s="85" t="s">
        <v>113</v>
      </c>
      <c r="H544" s="85" t="s">
        <v>814</v>
      </c>
      <c r="I544" s="85" t="s">
        <v>815</v>
      </c>
      <c r="J544" s="101" t="s">
        <v>8</v>
      </c>
      <c r="K544" s="101">
        <v>1</v>
      </c>
      <c r="L544" s="91">
        <v>43040</v>
      </c>
      <c r="M544" s="91">
        <v>43189</v>
      </c>
      <c r="N544" s="78">
        <f t="shared" si="204"/>
        <v>21.285714285714285</v>
      </c>
      <c r="O544" s="101" t="s">
        <v>1094</v>
      </c>
      <c r="P544" s="76">
        <v>1</v>
      </c>
      <c r="Q544" s="85" t="s">
        <v>2116</v>
      </c>
      <c r="R544" s="79">
        <f t="shared" si="190"/>
        <v>100</v>
      </c>
      <c r="S544" s="89">
        <f t="shared" si="191"/>
        <v>21.285714285714285</v>
      </c>
      <c r="T544" s="89">
        <f t="shared" si="192"/>
        <v>21.285714285714285</v>
      </c>
      <c r="U544" s="89">
        <f t="shared" si="193"/>
        <v>21.285714285714285</v>
      </c>
      <c r="V544" s="73"/>
      <c r="W544" s="100" t="str">
        <f t="shared" si="196"/>
        <v>CUMPLIDA</v>
      </c>
      <c r="X544" s="100" t="str">
        <f t="shared" si="194"/>
        <v>CUMPLIDO</v>
      </c>
      <c r="Y544" s="96" t="s">
        <v>199</v>
      </c>
      <c r="Z544" s="103" t="str">
        <f t="shared" si="197"/>
        <v>H157R14</v>
      </c>
      <c r="AA544" s="103">
        <f t="shared" si="195"/>
        <v>1</v>
      </c>
      <c r="AB544" s="103" t="str">
        <f t="shared" si="198"/>
        <v>H157R14 - 1</v>
      </c>
      <c r="AC544" s="138">
        <f t="shared" si="200"/>
        <v>5</v>
      </c>
      <c r="AD544" s="138">
        <f t="shared" si="201"/>
        <v>5</v>
      </c>
      <c r="AE544" s="138" t="str">
        <f t="shared" si="202"/>
        <v>H157R14.</v>
      </c>
      <c r="AF544" s="138" t="str">
        <f t="shared" si="203"/>
        <v>H157R14</v>
      </c>
      <c r="AG544" s="65"/>
      <c r="AH544" s="65"/>
      <c r="AI544" s="65"/>
      <c r="AJ544" s="14"/>
      <c r="AK544" s="14"/>
      <c r="AL544" s="14"/>
      <c r="AM544" s="14"/>
      <c r="AN544" s="14"/>
      <c r="AO544" s="14"/>
      <c r="AP544" s="14"/>
    </row>
    <row r="545" spans="1:42" s="2" customFormat="1" ht="350.1" customHeight="1" x14ac:dyDescent="0.2">
      <c r="A545" s="73">
        <v>423</v>
      </c>
      <c r="B545" s="151">
        <v>544</v>
      </c>
      <c r="C545" s="73"/>
      <c r="D545" s="88" t="s">
        <v>1046</v>
      </c>
      <c r="E545" s="73" t="s">
        <v>26</v>
      </c>
      <c r="F545" s="85" t="s">
        <v>929</v>
      </c>
      <c r="G545" s="85" t="s">
        <v>114</v>
      </c>
      <c r="H545" s="86" t="s">
        <v>491</v>
      </c>
      <c r="I545" s="86" t="s">
        <v>467</v>
      </c>
      <c r="J545" s="73" t="s">
        <v>492</v>
      </c>
      <c r="K545" s="73">
        <v>1</v>
      </c>
      <c r="L545" s="77">
        <v>43040</v>
      </c>
      <c r="M545" s="77">
        <v>43069</v>
      </c>
      <c r="N545" s="78">
        <f t="shared" si="204"/>
        <v>4.1428571428571432</v>
      </c>
      <c r="O545" s="73" t="s">
        <v>464</v>
      </c>
      <c r="P545" s="73">
        <v>1</v>
      </c>
      <c r="Q545" s="73" t="s">
        <v>1910</v>
      </c>
      <c r="R545" s="79">
        <f t="shared" si="190"/>
        <v>100</v>
      </c>
      <c r="S545" s="89">
        <f t="shared" si="191"/>
        <v>4.1428571428571432</v>
      </c>
      <c r="T545" s="89">
        <f t="shared" si="192"/>
        <v>4.1428571428571432</v>
      </c>
      <c r="U545" s="89">
        <f t="shared" si="193"/>
        <v>4.1428571428571432</v>
      </c>
      <c r="V545" s="73"/>
      <c r="W545" s="100" t="str">
        <f t="shared" si="196"/>
        <v>CUMPLIDA</v>
      </c>
      <c r="X545" s="100" t="str">
        <f t="shared" si="194"/>
        <v>CUMPLIDO</v>
      </c>
      <c r="Y545" s="96" t="s">
        <v>199</v>
      </c>
      <c r="Z545" s="103" t="str">
        <f t="shared" si="197"/>
        <v>H158R14</v>
      </c>
      <c r="AA545" s="103">
        <f t="shared" si="195"/>
        <v>1</v>
      </c>
      <c r="AB545" s="103" t="str">
        <f t="shared" si="198"/>
        <v>H158R14 - 1</v>
      </c>
      <c r="AC545" s="138">
        <f t="shared" si="200"/>
        <v>5</v>
      </c>
      <c r="AD545" s="138">
        <f t="shared" si="201"/>
        <v>5</v>
      </c>
      <c r="AE545" s="138" t="str">
        <f t="shared" si="202"/>
        <v>H158R14.</v>
      </c>
      <c r="AF545" s="138" t="str">
        <f t="shared" si="203"/>
        <v>H158R14</v>
      </c>
      <c r="AG545" s="65"/>
      <c r="AH545" s="65"/>
      <c r="AI545" s="65"/>
      <c r="AJ545" s="14"/>
      <c r="AK545" s="14"/>
      <c r="AL545" s="14"/>
      <c r="AM545" s="14"/>
      <c r="AN545" s="14"/>
      <c r="AO545" s="14"/>
      <c r="AP545" s="14"/>
    </row>
    <row r="546" spans="1:42" s="2" customFormat="1" ht="350.1" customHeight="1" x14ac:dyDescent="0.2">
      <c r="A546" s="73">
        <v>424</v>
      </c>
      <c r="B546" s="151">
        <v>545</v>
      </c>
      <c r="C546" s="73"/>
      <c r="D546" s="88" t="s">
        <v>1046</v>
      </c>
      <c r="E546" s="73" t="s">
        <v>25</v>
      </c>
      <c r="F546" s="85" t="s">
        <v>493</v>
      </c>
      <c r="G546" s="85" t="s">
        <v>115</v>
      </c>
      <c r="H546" s="86" t="s">
        <v>494</v>
      </c>
      <c r="I546" s="86" t="s">
        <v>495</v>
      </c>
      <c r="J546" s="73" t="s">
        <v>496</v>
      </c>
      <c r="K546" s="73">
        <v>1</v>
      </c>
      <c r="L546" s="77">
        <v>43040</v>
      </c>
      <c r="M546" s="77">
        <v>43099</v>
      </c>
      <c r="N546" s="78">
        <f t="shared" si="204"/>
        <v>8.4285714285714288</v>
      </c>
      <c r="O546" s="73" t="s">
        <v>464</v>
      </c>
      <c r="P546" s="73">
        <v>1</v>
      </c>
      <c r="Q546" s="73" t="s">
        <v>1910</v>
      </c>
      <c r="R546" s="79">
        <f t="shared" si="190"/>
        <v>100</v>
      </c>
      <c r="S546" s="89">
        <f t="shared" si="191"/>
        <v>8.4285714285714288</v>
      </c>
      <c r="T546" s="89">
        <f t="shared" si="192"/>
        <v>8.4285714285714288</v>
      </c>
      <c r="U546" s="89">
        <f t="shared" si="193"/>
        <v>8.4285714285714288</v>
      </c>
      <c r="V546" s="73"/>
      <c r="W546" s="100" t="str">
        <f t="shared" si="196"/>
        <v>CUMPLIDA</v>
      </c>
      <c r="X546" s="100" t="str">
        <f t="shared" si="194"/>
        <v>CUMPLIDO</v>
      </c>
      <c r="Y546" s="96" t="s">
        <v>199</v>
      </c>
      <c r="Z546" s="103" t="str">
        <f t="shared" si="197"/>
        <v>H160R14</v>
      </c>
      <c r="AA546" s="103">
        <f t="shared" si="195"/>
        <v>1</v>
      </c>
      <c r="AB546" s="103" t="str">
        <f t="shared" si="198"/>
        <v>H160R14 - 1</v>
      </c>
      <c r="AC546" s="138">
        <f t="shared" si="200"/>
        <v>5</v>
      </c>
      <c r="AD546" s="138">
        <f t="shared" si="201"/>
        <v>5</v>
      </c>
      <c r="AE546" s="138" t="str">
        <f t="shared" si="202"/>
        <v>H160R14.</v>
      </c>
      <c r="AF546" s="138" t="str">
        <f t="shared" si="203"/>
        <v>H160R14</v>
      </c>
      <c r="AG546" s="65"/>
      <c r="AH546" s="65"/>
      <c r="AI546" s="65"/>
      <c r="AJ546" s="14"/>
      <c r="AK546" s="14"/>
      <c r="AL546" s="14"/>
      <c r="AM546" s="14"/>
      <c r="AN546" s="14"/>
      <c r="AO546" s="14"/>
      <c r="AP546" s="14"/>
    </row>
    <row r="547" spans="1:42" s="2" customFormat="1" ht="350.1" customHeight="1" x14ac:dyDescent="0.2">
      <c r="A547" s="73">
        <v>425</v>
      </c>
      <c r="B547" s="151">
        <v>546</v>
      </c>
      <c r="C547" s="73"/>
      <c r="D547" s="88" t="s">
        <v>1259</v>
      </c>
      <c r="E547" s="73" t="s">
        <v>39</v>
      </c>
      <c r="F547" s="85" t="s">
        <v>1502</v>
      </c>
      <c r="G547" s="85" t="s">
        <v>941</v>
      </c>
      <c r="H547" s="86" t="s">
        <v>937</v>
      </c>
      <c r="I547" s="86" t="s">
        <v>961</v>
      </c>
      <c r="J547" s="73" t="s">
        <v>962</v>
      </c>
      <c r="K547" s="73">
        <v>1</v>
      </c>
      <c r="L547" s="77">
        <v>43132</v>
      </c>
      <c r="M547" s="77">
        <v>43159</v>
      </c>
      <c r="N547" s="78">
        <v>8.1428571428571423</v>
      </c>
      <c r="O547" s="73" t="s">
        <v>805</v>
      </c>
      <c r="P547" s="76">
        <v>0.56999999999999995</v>
      </c>
      <c r="Q547" s="85" t="s">
        <v>2118</v>
      </c>
      <c r="R547" s="79">
        <f t="shared" si="190"/>
        <v>56.999999999999993</v>
      </c>
      <c r="S547" s="89">
        <f t="shared" si="191"/>
        <v>4.6414285714285706</v>
      </c>
      <c r="T547" s="89">
        <f t="shared" si="192"/>
        <v>4.6414285714285706</v>
      </c>
      <c r="U547" s="89">
        <f t="shared" si="193"/>
        <v>8.1428571428571423</v>
      </c>
      <c r="V547" s="73"/>
      <c r="W547" s="100" t="str">
        <f t="shared" si="196"/>
        <v>VENCIDA</v>
      </c>
      <c r="X547" s="100" t="str">
        <f t="shared" si="194"/>
        <v>VENCIDO</v>
      </c>
      <c r="Y547" s="96" t="s">
        <v>199</v>
      </c>
      <c r="Z547" s="103" t="str">
        <f t="shared" si="197"/>
        <v>H161R14</v>
      </c>
      <c r="AA547" s="103">
        <f t="shared" si="195"/>
        <v>1</v>
      </c>
      <c r="AB547" s="103" t="str">
        <f t="shared" si="198"/>
        <v>H161R14 - 1</v>
      </c>
      <c r="AC547" s="138">
        <f t="shared" si="200"/>
        <v>1</v>
      </c>
      <c r="AD547" s="138">
        <f t="shared" si="201"/>
        <v>1</v>
      </c>
      <c r="AE547" s="138" t="str">
        <f t="shared" si="202"/>
        <v>H161R14.</v>
      </c>
      <c r="AF547" s="138" t="str">
        <f t="shared" si="203"/>
        <v>H161R14</v>
      </c>
      <c r="AG547" s="66"/>
      <c r="AH547" s="66"/>
      <c r="AI547" s="66"/>
    </row>
    <row r="548" spans="1:42" s="2" customFormat="1" ht="350.1" customHeight="1" x14ac:dyDescent="0.2">
      <c r="A548" s="73">
        <v>426</v>
      </c>
      <c r="B548" s="151">
        <v>547</v>
      </c>
      <c r="C548" s="73"/>
      <c r="D548" s="73" t="s">
        <v>1259</v>
      </c>
      <c r="E548" s="73" t="s">
        <v>39</v>
      </c>
      <c r="F548" s="85" t="s">
        <v>1503</v>
      </c>
      <c r="G548" s="85" t="s">
        <v>116</v>
      </c>
      <c r="H548" s="85" t="s">
        <v>734</v>
      </c>
      <c r="I548" s="85" t="s">
        <v>735</v>
      </c>
      <c r="J548" s="73" t="s">
        <v>8</v>
      </c>
      <c r="K548" s="73">
        <v>1</v>
      </c>
      <c r="L548" s="77">
        <v>43040</v>
      </c>
      <c r="M548" s="77">
        <v>43099</v>
      </c>
      <c r="N548" s="78">
        <f t="shared" ref="N548" si="205">(+M548-L548)/7</f>
        <v>8.4285714285714288</v>
      </c>
      <c r="O548" s="73" t="s">
        <v>736</v>
      </c>
      <c r="P548" s="76">
        <v>1</v>
      </c>
      <c r="Q548" s="85" t="s">
        <v>2116</v>
      </c>
      <c r="R548" s="79">
        <f t="shared" si="190"/>
        <v>100</v>
      </c>
      <c r="S548" s="89">
        <f t="shared" si="191"/>
        <v>8.4285714285714288</v>
      </c>
      <c r="T548" s="89">
        <f t="shared" si="192"/>
        <v>8.4285714285714288</v>
      </c>
      <c r="U548" s="89">
        <f t="shared" si="193"/>
        <v>8.4285714285714288</v>
      </c>
      <c r="V548" s="73"/>
      <c r="W548" s="100" t="str">
        <f t="shared" si="196"/>
        <v>CUMPLIDA</v>
      </c>
      <c r="X548" s="100" t="str">
        <f t="shared" si="194"/>
        <v>CUMPLIDO</v>
      </c>
      <c r="Y548" s="96" t="s">
        <v>199</v>
      </c>
      <c r="Z548" s="103" t="str">
        <f t="shared" si="197"/>
        <v>H162R14</v>
      </c>
      <c r="AA548" s="103">
        <f t="shared" si="195"/>
        <v>1</v>
      </c>
      <c r="AB548" s="103" t="str">
        <f t="shared" si="198"/>
        <v>H162R14 - 1</v>
      </c>
      <c r="AC548" s="138">
        <f t="shared" si="200"/>
        <v>5</v>
      </c>
      <c r="AD548" s="138">
        <f t="shared" si="201"/>
        <v>5</v>
      </c>
      <c r="AE548" s="138" t="str">
        <f t="shared" si="202"/>
        <v>H162R14.</v>
      </c>
      <c r="AF548" s="138" t="str">
        <f t="shared" si="203"/>
        <v>H162R14</v>
      </c>
      <c r="AG548" s="66"/>
      <c r="AH548" s="66"/>
      <c r="AI548" s="66"/>
    </row>
    <row r="549" spans="1:42" s="2" customFormat="1" ht="350.1" customHeight="1" x14ac:dyDescent="0.2">
      <c r="A549" s="73">
        <v>427</v>
      </c>
      <c r="B549" s="151">
        <v>548</v>
      </c>
      <c r="C549" s="73"/>
      <c r="D549" s="88" t="s">
        <v>1259</v>
      </c>
      <c r="E549" s="73" t="s">
        <v>38</v>
      </c>
      <c r="F549" s="85" t="s">
        <v>1504</v>
      </c>
      <c r="G549" s="85" t="s">
        <v>117</v>
      </c>
      <c r="H549" s="86" t="s">
        <v>1933</v>
      </c>
      <c r="I549" s="86" t="s">
        <v>1909</v>
      </c>
      <c r="J549" s="73" t="s">
        <v>53</v>
      </c>
      <c r="K549" s="73">
        <v>4</v>
      </c>
      <c r="L549" s="77">
        <v>43853</v>
      </c>
      <c r="M549" s="77">
        <v>44188</v>
      </c>
      <c r="N549" s="78">
        <f t="shared" si="204"/>
        <v>47.857142857142854</v>
      </c>
      <c r="O549" s="73" t="s">
        <v>17</v>
      </c>
      <c r="P549" s="76">
        <v>0</v>
      </c>
      <c r="Q549" s="73" t="s">
        <v>1910</v>
      </c>
      <c r="R549" s="79">
        <f t="shared" si="190"/>
        <v>0</v>
      </c>
      <c r="S549" s="89">
        <f t="shared" si="191"/>
        <v>0</v>
      </c>
      <c r="T549" s="89">
        <f t="shared" si="192"/>
        <v>0</v>
      </c>
      <c r="U549" s="89">
        <f t="shared" si="193"/>
        <v>47.857142857142854</v>
      </c>
      <c r="V549" s="73"/>
      <c r="W549" s="100" t="str">
        <f t="shared" si="196"/>
        <v>VENCIDA</v>
      </c>
      <c r="X549" s="100" t="str">
        <f t="shared" si="194"/>
        <v>VENCIDO</v>
      </c>
      <c r="Y549" s="96" t="s">
        <v>199</v>
      </c>
      <c r="Z549" s="103" t="str">
        <f t="shared" si="197"/>
        <v>H163R14</v>
      </c>
      <c r="AA549" s="103">
        <f t="shared" si="195"/>
        <v>1</v>
      </c>
      <c r="AB549" s="103" t="str">
        <f t="shared" si="198"/>
        <v>H163R14 - 1</v>
      </c>
      <c r="AC549" s="138">
        <f t="shared" si="200"/>
        <v>1</v>
      </c>
      <c r="AD549" s="138">
        <f t="shared" si="201"/>
        <v>1</v>
      </c>
      <c r="AE549" s="138" t="str">
        <f t="shared" si="202"/>
        <v>H163R14.</v>
      </c>
      <c r="AF549" s="138" t="str">
        <f t="shared" si="203"/>
        <v>H163R14</v>
      </c>
      <c r="AG549" s="65"/>
      <c r="AH549" s="65"/>
      <c r="AI549" s="65"/>
      <c r="AJ549" s="14"/>
      <c r="AK549" s="14"/>
      <c r="AL549" s="14"/>
      <c r="AM549" s="14"/>
      <c r="AN549" s="14"/>
      <c r="AO549" s="14"/>
      <c r="AP549" s="14"/>
    </row>
    <row r="550" spans="1:42" s="2" customFormat="1" ht="350.1" customHeight="1" x14ac:dyDescent="0.2">
      <c r="A550" s="73">
        <v>428</v>
      </c>
      <c r="B550" s="151">
        <v>549</v>
      </c>
      <c r="C550" s="73"/>
      <c r="D550" s="88" t="s">
        <v>1046</v>
      </c>
      <c r="E550" s="73" t="s">
        <v>25</v>
      </c>
      <c r="F550" s="85" t="s">
        <v>497</v>
      </c>
      <c r="G550" s="85" t="s">
        <v>118</v>
      </c>
      <c r="H550" s="86" t="s">
        <v>498</v>
      </c>
      <c r="I550" s="86" t="s">
        <v>499</v>
      </c>
      <c r="J550" s="73" t="s">
        <v>8</v>
      </c>
      <c r="K550" s="73">
        <v>1</v>
      </c>
      <c r="L550" s="77">
        <v>43040</v>
      </c>
      <c r="M550" s="77">
        <v>43069</v>
      </c>
      <c r="N550" s="78">
        <f t="shared" si="204"/>
        <v>4.1428571428571432</v>
      </c>
      <c r="O550" s="73" t="s">
        <v>464</v>
      </c>
      <c r="P550" s="73">
        <v>1</v>
      </c>
      <c r="Q550" s="85" t="s">
        <v>2118</v>
      </c>
      <c r="R550" s="79">
        <f t="shared" si="190"/>
        <v>100</v>
      </c>
      <c r="S550" s="89">
        <f t="shared" si="191"/>
        <v>4.1428571428571432</v>
      </c>
      <c r="T550" s="89">
        <f t="shared" si="192"/>
        <v>4.1428571428571432</v>
      </c>
      <c r="U550" s="89">
        <f t="shared" si="193"/>
        <v>4.1428571428571432</v>
      </c>
      <c r="V550" s="73"/>
      <c r="W550" s="100" t="str">
        <f t="shared" si="196"/>
        <v>CUMPLIDA</v>
      </c>
      <c r="X550" s="100" t="str">
        <f t="shared" si="194"/>
        <v>CUMPLIDO</v>
      </c>
      <c r="Y550" s="96" t="s">
        <v>199</v>
      </c>
      <c r="Z550" s="103" t="str">
        <f t="shared" si="197"/>
        <v>H168R14</v>
      </c>
      <c r="AA550" s="103">
        <f t="shared" si="195"/>
        <v>1</v>
      </c>
      <c r="AB550" s="103" t="str">
        <f t="shared" si="198"/>
        <v>H168R14 - 1</v>
      </c>
      <c r="AC550" s="138">
        <f t="shared" si="200"/>
        <v>5</v>
      </c>
      <c r="AD550" s="138">
        <f t="shared" si="201"/>
        <v>5</v>
      </c>
      <c r="AE550" s="138" t="str">
        <f t="shared" si="202"/>
        <v>H168R14.</v>
      </c>
      <c r="AF550" s="138" t="str">
        <f t="shared" si="203"/>
        <v>H168R14</v>
      </c>
      <c r="AG550" s="65"/>
      <c r="AH550" s="65"/>
      <c r="AI550" s="65"/>
      <c r="AJ550" s="14"/>
      <c r="AK550" s="14"/>
      <c r="AL550" s="14"/>
      <c r="AM550" s="14"/>
      <c r="AN550" s="14"/>
      <c r="AO550" s="14"/>
      <c r="AP550" s="14"/>
    </row>
    <row r="551" spans="1:42" s="2" customFormat="1" ht="350.1" customHeight="1" x14ac:dyDescent="0.2">
      <c r="A551" s="73">
        <v>429</v>
      </c>
      <c r="B551" s="151">
        <v>550</v>
      </c>
      <c r="C551" s="73"/>
      <c r="D551" s="88" t="s">
        <v>1046</v>
      </c>
      <c r="E551" s="73" t="s">
        <v>41</v>
      </c>
      <c r="F551" s="85" t="s">
        <v>503</v>
      </c>
      <c r="G551" s="85" t="s">
        <v>502</v>
      </c>
      <c r="H551" s="86" t="s">
        <v>500</v>
      </c>
      <c r="I551" s="86" t="s">
        <v>501</v>
      </c>
      <c r="J551" s="73" t="s">
        <v>8</v>
      </c>
      <c r="K551" s="73">
        <v>1</v>
      </c>
      <c r="L551" s="77">
        <v>43160</v>
      </c>
      <c r="M551" s="77">
        <v>43281</v>
      </c>
      <c r="N551" s="78">
        <f t="shared" si="204"/>
        <v>17.285714285714285</v>
      </c>
      <c r="O551" s="73" t="s">
        <v>464</v>
      </c>
      <c r="P551" s="76">
        <v>1</v>
      </c>
      <c r="Q551" s="85" t="s">
        <v>2118</v>
      </c>
      <c r="R551" s="79">
        <f t="shared" si="190"/>
        <v>100</v>
      </c>
      <c r="S551" s="89">
        <f t="shared" si="191"/>
        <v>17.285714285714285</v>
      </c>
      <c r="T551" s="89">
        <f t="shared" si="192"/>
        <v>17.285714285714285</v>
      </c>
      <c r="U551" s="89">
        <f t="shared" si="193"/>
        <v>17.285714285714285</v>
      </c>
      <c r="V551" s="73"/>
      <c r="W551" s="100" t="str">
        <f t="shared" si="196"/>
        <v>CUMPLIDA</v>
      </c>
      <c r="X551" s="100" t="str">
        <f t="shared" si="194"/>
        <v>CUMPLIDO</v>
      </c>
      <c r="Y551" s="96" t="s">
        <v>199</v>
      </c>
      <c r="Z551" s="103" t="str">
        <f t="shared" si="197"/>
        <v>H169R14</v>
      </c>
      <c r="AA551" s="103">
        <f t="shared" si="195"/>
        <v>1</v>
      </c>
      <c r="AB551" s="103" t="str">
        <f t="shared" si="198"/>
        <v>H169R14 - 1</v>
      </c>
      <c r="AC551" s="138">
        <f t="shared" si="200"/>
        <v>5</v>
      </c>
      <c r="AD551" s="138">
        <f t="shared" si="201"/>
        <v>5</v>
      </c>
      <c r="AE551" s="138" t="str">
        <f t="shared" si="202"/>
        <v>H169R14.</v>
      </c>
      <c r="AF551" s="138" t="str">
        <f t="shared" si="203"/>
        <v>H169R14</v>
      </c>
      <c r="AG551" s="65"/>
      <c r="AH551" s="65"/>
      <c r="AI551" s="65"/>
      <c r="AJ551" s="14"/>
      <c r="AK551" s="14"/>
      <c r="AL551" s="14"/>
      <c r="AM551" s="14"/>
      <c r="AN551" s="14"/>
      <c r="AO551" s="14"/>
      <c r="AP551" s="14"/>
    </row>
    <row r="552" spans="1:42" s="2" customFormat="1" ht="350.1" customHeight="1" x14ac:dyDescent="0.2">
      <c r="A552" s="73">
        <v>430</v>
      </c>
      <c r="B552" s="151">
        <v>551</v>
      </c>
      <c r="C552" s="73"/>
      <c r="D552" s="88" t="s">
        <v>1046</v>
      </c>
      <c r="E552" s="73" t="s">
        <v>25</v>
      </c>
      <c r="F552" s="85" t="s">
        <v>930</v>
      </c>
      <c r="G552" s="85" t="s">
        <v>119</v>
      </c>
      <c r="H552" s="86" t="s">
        <v>1839</v>
      </c>
      <c r="I552" s="86" t="s">
        <v>1951</v>
      </c>
      <c r="J552" s="73" t="s">
        <v>1809</v>
      </c>
      <c r="K552" s="73">
        <v>4</v>
      </c>
      <c r="L552" s="77">
        <v>43859</v>
      </c>
      <c r="M552" s="77">
        <v>44196</v>
      </c>
      <c r="N552" s="78">
        <f t="shared" si="204"/>
        <v>48.142857142857146</v>
      </c>
      <c r="O552" s="73" t="s">
        <v>464</v>
      </c>
      <c r="P552" s="76">
        <v>0</v>
      </c>
      <c r="Q552" s="73" t="s">
        <v>1910</v>
      </c>
      <c r="R552" s="79">
        <f t="shared" si="190"/>
        <v>0</v>
      </c>
      <c r="S552" s="89">
        <f t="shared" si="191"/>
        <v>0</v>
      </c>
      <c r="T552" s="89">
        <f t="shared" si="192"/>
        <v>0</v>
      </c>
      <c r="U552" s="89">
        <f t="shared" si="193"/>
        <v>48.142857142857146</v>
      </c>
      <c r="V552" s="73"/>
      <c r="W552" s="100" t="str">
        <f t="shared" si="196"/>
        <v>VENCIDA</v>
      </c>
      <c r="X552" s="100" t="str">
        <f t="shared" si="194"/>
        <v>VENCIDO</v>
      </c>
      <c r="Y552" s="96" t="s">
        <v>199</v>
      </c>
      <c r="Z552" s="103" t="str">
        <f t="shared" si="197"/>
        <v>H175R14</v>
      </c>
      <c r="AA552" s="103">
        <f t="shared" si="195"/>
        <v>1</v>
      </c>
      <c r="AB552" s="103" t="str">
        <f t="shared" si="198"/>
        <v>H175R14 - 1</v>
      </c>
      <c r="AC552" s="138">
        <f t="shared" si="200"/>
        <v>1</v>
      </c>
      <c r="AD552" s="138">
        <f t="shared" si="201"/>
        <v>1</v>
      </c>
      <c r="AE552" s="138" t="str">
        <f t="shared" si="202"/>
        <v>H175R14.</v>
      </c>
      <c r="AF552" s="138" t="str">
        <f t="shared" si="203"/>
        <v>H175R14</v>
      </c>
      <c r="AG552" s="65"/>
      <c r="AH552" s="65"/>
      <c r="AI552" s="65"/>
      <c r="AJ552" s="14"/>
      <c r="AK552" s="14"/>
      <c r="AL552" s="14"/>
      <c r="AM552" s="14"/>
      <c r="AN552" s="14"/>
      <c r="AO552" s="14"/>
      <c r="AP552" s="14"/>
    </row>
    <row r="553" spans="1:42" s="2" customFormat="1" ht="350.1" customHeight="1" x14ac:dyDescent="0.2">
      <c r="A553" s="73">
        <v>431</v>
      </c>
      <c r="B553" s="151">
        <v>552</v>
      </c>
      <c r="C553" s="73"/>
      <c r="D553" s="88" t="s">
        <v>1046</v>
      </c>
      <c r="E553" s="73" t="s">
        <v>25</v>
      </c>
      <c r="F553" s="85" t="s">
        <v>506</v>
      </c>
      <c r="G553" s="85" t="s">
        <v>120</v>
      </c>
      <c r="H553" s="86" t="s">
        <v>504</v>
      </c>
      <c r="I553" s="86" t="s">
        <v>505</v>
      </c>
      <c r="J553" s="73" t="s">
        <v>9</v>
      </c>
      <c r="K553" s="73">
        <v>1</v>
      </c>
      <c r="L553" s="77">
        <v>43040</v>
      </c>
      <c r="M553" s="77">
        <v>43342</v>
      </c>
      <c r="N553" s="78">
        <f t="shared" si="204"/>
        <v>43.142857142857146</v>
      </c>
      <c r="O553" s="73" t="s">
        <v>464</v>
      </c>
      <c r="P553" s="76">
        <v>1</v>
      </c>
      <c r="Q553" s="85" t="s">
        <v>2118</v>
      </c>
      <c r="R553" s="79">
        <f t="shared" si="190"/>
        <v>100</v>
      </c>
      <c r="S553" s="89">
        <f t="shared" si="191"/>
        <v>43.142857142857146</v>
      </c>
      <c r="T553" s="89">
        <f t="shared" si="192"/>
        <v>43.142857142857146</v>
      </c>
      <c r="U553" s="89">
        <f t="shared" si="193"/>
        <v>43.142857142857146</v>
      </c>
      <c r="V553" s="73"/>
      <c r="W553" s="100" t="str">
        <f t="shared" si="196"/>
        <v>CUMPLIDA</v>
      </c>
      <c r="X553" s="100" t="str">
        <f t="shared" si="194"/>
        <v>CUMPLIDO</v>
      </c>
      <c r="Y553" s="96" t="s">
        <v>199</v>
      </c>
      <c r="Z553" s="103" t="str">
        <f t="shared" si="197"/>
        <v>H181R14</v>
      </c>
      <c r="AA553" s="103">
        <f t="shared" si="195"/>
        <v>1</v>
      </c>
      <c r="AB553" s="103" t="str">
        <f t="shared" si="198"/>
        <v>H181R14 - 1</v>
      </c>
      <c r="AC553" s="138">
        <f t="shared" si="200"/>
        <v>5</v>
      </c>
      <c r="AD553" s="138">
        <f t="shared" si="201"/>
        <v>5</v>
      </c>
      <c r="AE553" s="138" t="str">
        <f t="shared" si="202"/>
        <v>H181R14.</v>
      </c>
      <c r="AF553" s="138" t="str">
        <f t="shared" si="203"/>
        <v>H181R14</v>
      </c>
      <c r="AG553" s="65"/>
      <c r="AH553" s="65"/>
      <c r="AI553" s="65"/>
      <c r="AJ553" s="14"/>
      <c r="AK553" s="14"/>
      <c r="AL553" s="14"/>
      <c r="AM553" s="14"/>
      <c r="AN553" s="14"/>
      <c r="AO553" s="14"/>
      <c r="AP553" s="14"/>
    </row>
    <row r="554" spans="1:42" s="2" customFormat="1" ht="350.1" customHeight="1" x14ac:dyDescent="0.2">
      <c r="A554" s="73">
        <v>432</v>
      </c>
      <c r="B554" s="151">
        <v>553</v>
      </c>
      <c r="C554" s="73"/>
      <c r="D554" s="88" t="s">
        <v>1046</v>
      </c>
      <c r="E554" s="73" t="s">
        <v>25</v>
      </c>
      <c r="F554" s="85" t="s">
        <v>509</v>
      </c>
      <c r="G554" s="85" t="s">
        <v>121</v>
      </c>
      <c r="H554" s="86" t="s">
        <v>507</v>
      </c>
      <c r="I554" s="86" t="s">
        <v>508</v>
      </c>
      <c r="J554" s="73" t="s">
        <v>475</v>
      </c>
      <c r="K554" s="73">
        <v>1</v>
      </c>
      <c r="L554" s="77">
        <v>43070</v>
      </c>
      <c r="M554" s="77">
        <v>43100</v>
      </c>
      <c r="N554" s="78">
        <f t="shared" si="204"/>
        <v>4.2857142857142856</v>
      </c>
      <c r="O554" s="73" t="s">
        <v>464</v>
      </c>
      <c r="P554" s="76">
        <v>1</v>
      </c>
      <c r="Q554" s="85" t="s">
        <v>2118</v>
      </c>
      <c r="R554" s="79">
        <f t="shared" si="190"/>
        <v>100</v>
      </c>
      <c r="S554" s="89">
        <f t="shared" si="191"/>
        <v>4.2857142857142856</v>
      </c>
      <c r="T554" s="89">
        <f t="shared" si="192"/>
        <v>4.2857142857142856</v>
      </c>
      <c r="U554" s="89">
        <f t="shared" si="193"/>
        <v>4.2857142857142856</v>
      </c>
      <c r="V554" s="73"/>
      <c r="W554" s="100" t="str">
        <f t="shared" si="196"/>
        <v>CUMPLIDA</v>
      </c>
      <c r="X554" s="100" t="str">
        <f t="shared" si="194"/>
        <v>CUMPLIDO</v>
      </c>
      <c r="Y554" s="96" t="s">
        <v>199</v>
      </c>
      <c r="Z554" s="103" t="str">
        <f t="shared" si="197"/>
        <v>H182R14</v>
      </c>
      <c r="AA554" s="103">
        <f t="shared" si="195"/>
        <v>1</v>
      </c>
      <c r="AB554" s="103" t="str">
        <f t="shared" si="198"/>
        <v>H182R14 - 1</v>
      </c>
      <c r="AC554" s="138">
        <f t="shared" si="200"/>
        <v>5</v>
      </c>
      <c r="AD554" s="138">
        <f t="shared" si="201"/>
        <v>5</v>
      </c>
      <c r="AE554" s="138" t="str">
        <f t="shared" si="202"/>
        <v>H182R14.</v>
      </c>
      <c r="AF554" s="138" t="str">
        <f t="shared" si="203"/>
        <v>H182R14</v>
      </c>
      <c r="AG554" s="65"/>
      <c r="AH554" s="65"/>
      <c r="AI554" s="65"/>
      <c r="AJ554" s="14"/>
      <c r="AK554" s="14"/>
      <c r="AL554" s="14"/>
      <c r="AM554" s="14"/>
      <c r="AN554" s="14"/>
      <c r="AO554" s="14"/>
      <c r="AP554" s="14"/>
    </row>
    <row r="555" spans="1:42" s="2" customFormat="1" ht="350.1" customHeight="1" x14ac:dyDescent="0.2">
      <c r="A555" s="73">
        <v>433</v>
      </c>
      <c r="B555" s="151">
        <v>554</v>
      </c>
      <c r="C555" s="73"/>
      <c r="D555" s="88" t="s">
        <v>1046</v>
      </c>
      <c r="E555" s="73" t="s">
        <v>122</v>
      </c>
      <c r="F555" s="85" t="s">
        <v>510</v>
      </c>
      <c r="G555" s="85" t="s">
        <v>123</v>
      </c>
      <c r="H555" s="86" t="s">
        <v>507</v>
      </c>
      <c r="I555" s="86" t="s">
        <v>508</v>
      </c>
      <c r="J555" s="73" t="s">
        <v>475</v>
      </c>
      <c r="K555" s="73">
        <v>1</v>
      </c>
      <c r="L555" s="77">
        <v>43070</v>
      </c>
      <c r="M555" s="77">
        <v>43100</v>
      </c>
      <c r="N555" s="78">
        <f t="shared" si="204"/>
        <v>4.2857142857142856</v>
      </c>
      <c r="O555" s="73" t="s">
        <v>464</v>
      </c>
      <c r="P555" s="76">
        <v>1</v>
      </c>
      <c r="Q555" s="85" t="s">
        <v>2118</v>
      </c>
      <c r="R555" s="79">
        <f>IF(P555/K555&gt;1,100,+P555/K555*100)</f>
        <v>100</v>
      </c>
      <c r="S555" s="89">
        <f t="shared" si="191"/>
        <v>4.2857142857142856</v>
      </c>
      <c r="T555" s="89">
        <f t="shared" si="192"/>
        <v>4.2857142857142856</v>
      </c>
      <c r="U555" s="89">
        <f t="shared" si="193"/>
        <v>4.2857142857142856</v>
      </c>
      <c r="V555" s="73"/>
      <c r="W555" s="100" t="str">
        <f t="shared" si="196"/>
        <v>CUMPLIDA</v>
      </c>
      <c r="X555" s="100" t="str">
        <f t="shared" si="194"/>
        <v>CUMPLIDO</v>
      </c>
      <c r="Y555" s="96" t="s">
        <v>199</v>
      </c>
      <c r="Z555" s="103" t="str">
        <f t="shared" si="197"/>
        <v>H183R14</v>
      </c>
      <c r="AA555" s="103">
        <f t="shared" si="195"/>
        <v>1</v>
      </c>
      <c r="AB555" s="103" t="str">
        <f t="shared" si="198"/>
        <v>H183R14 - 1</v>
      </c>
      <c r="AC555" s="138">
        <f t="shared" si="200"/>
        <v>5</v>
      </c>
      <c r="AD555" s="138">
        <f t="shared" si="201"/>
        <v>5</v>
      </c>
      <c r="AE555" s="138" t="str">
        <f t="shared" si="202"/>
        <v>H183R14.</v>
      </c>
      <c r="AF555" s="138" t="str">
        <f t="shared" si="203"/>
        <v>H183R14</v>
      </c>
      <c r="AG555" s="65"/>
      <c r="AH555" s="65"/>
      <c r="AI555" s="65"/>
      <c r="AJ555" s="14"/>
      <c r="AK555" s="14"/>
      <c r="AL555" s="14"/>
      <c r="AM555" s="14"/>
      <c r="AN555" s="14"/>
      <c r="AO555" s="14"/>
      <c r="AP555" s="14"/>
    </row>
    <row r="556" spans="1:42" ht="12.75" customHeight="1" x14ac:dyDescent="0.2">
      <c r="A556" s="189" t="s">
        <v>0</v>
      </c>
      <c r="B556" s="189"/>
      <c r="C556" s="189"/>
      <c r="D556" s="189"/>
      <c r="E556" s="189"/>
      <c r="F556" s="189"/>
      <c r="G556" s="189"/>
      <c r="H556" s="189"/>
      <c r="I556" s="189"/>
      <c r="J556" s="189"/>
      <c r="K556" s="189"/>
      <c r="L556" s="189"/>
      <c r="M556" s="189"/>
      <c r="N556" s="189"/>
      <c r="O556" s="189"/>
      <c r="P556" s="189"/>
      <c r="Q556" s="189"/>
      <c r="R556" s="189"/>
      <c r="S556" s="167">
        <f>SUM(S2:S555)</f>
        <v>7195.9609444991966</v>
      </c>
      <c r="T556" s="167">
        <f>SUM(T2:T555)</f>
        <v>7053.0561825944333</v>
      </c>
      <c r="U556" s="167">
        <f>SUM(U2:U555)</f>
        <v>13411.714285714246</v>
      </c>
      <c r="V556" s="168"/>
      <c r="W556" s="73"/>
      <c r="X556" s="73"/>
      <c r="Y556" s="101"/>
      <c r="Z556" s="101"/>
      <c r="AA556" s="101"/>
      <c r="AB556" s="101"/>
      <c r="AC556" s="56"/>
      <c r="AD556" s="56"/>
      <c r="AE556" s="57"/>
    </row>
    <row r="557" spans="1:42" ht="12.75" customHeight="1" x14ac:dyDescent="0.2">
      <c r="A557" s="190"/>
      <c r="B557" s="191"/>
      <c r="C557" s="191"/>
      <c r="D557" s="191"/>
      <c r="E557" s="192"/>
      <c r="F557" s="192"/>
      <c r="G557" s="192"/>
      <c r="H557" s="192"/>
      <c r="I557" s="192"/>
      <c r="J557" s="192"/>
      <c r="K557" s="192"/>
      <c r="L557" s="192"/>
      <c r="M557" s="192"/>
      <c r="N557" s="192"/>
      <c r="O557" s="192"/>
      <c r="P557" s="192"/>
      <c r="Q557" s="133"/>
      <c r="R557" s="28"/>
      <c r="S557" s="29"/>
      <c r="T557" s="29"/>
      <c r="U557" s="29"/>
      <c r="V557" s="29"/>
      <c r="W557" s="30"/>
      <c r="X557" s="30"/>
      <c r="Y557" s="31"/>
      <c r="Z557" s="31"/>
      <c r="AA557" s="31"/>
      <c r="AB557" s="31"/>
      <c r="AC557" s="56"/>
      <c r="AD557" s="56"/>
      <c r="AE557" s="57"/>
    </row>
    <row r="558" spans="1:42" x14ac:dyDescent="0.2">
      <c r="A558" s="47"/>
      <c r="B558" s="13"/>
      <c r="C558" s="69"/>
      <c r="D558" s="69"/>
      <c r="E558" s="61"/>
      <c r="F558" s="1"/>
      <c r="G558" s="4"/>
      <c r="H558" s="4"/>
      <c r="I558" s="22"/>
      <c r="J558" s="19"/>
      <c r="K558" s="5"/>
      <c r="L558" s="6"/>
      <c r="M558" s="6"/>
      <c r="N558" s="2"/>
      <c r="O558" s="7"/>
      <c r="P558" s="2"/>
      <c r="Q558" s="133"/>
      <c r="R558" s="28"/>
      <c r="S558" s="29"/>
      <c r="T558" s="29"/>
      <c r="U558" s="29"/>
      <c r="V558" s="29"/>
      <c r="W558" s="30"/>
      <c r="AC558" s="56"/>
      <c r="AD558" s="56"/>
      <c r="AE558" s="56"/>
    </row>
    <row r="559" spans="1:42" x14ac:dyDescent="0.2">
      <c r="A559" s="47"/>
      <c r="B559" s="14"/>
      <c r="C559" s="70"/>
      <c r="D559" s="70"/>
      <c r="E559" s="61"/>
      <c r="F559" s="1"/>
      <c r="G559" s="2"/>
      <c r="H559" s="2"/>
      <c r="I559" s="22"/>
      <c r="J559" s="19"/>
      <c r="K559" s="203" t="s">
        <v>44</v>
      </c>
      <c r="L559" s="203"/>
      <c r="M559" s="203"/>
      <c r="N559" s="2"/>
      <c r="O559" s="7"/>
      <c r="P559" s="2"/>
      <c r="Q559" s="133"/>
      <c r="R559" s="28"/>
      <c r="S559" s="29"/>
      <c r="T559" s="29"/>
      <c r="U559" s="29"/>
      <c r="V559" s="29"/>
      <c r="W559" s="30"/>
      <c r="AC559" s="59"/>
      <c r="AD559" s="59"/>
      <c r="AE559" s="59"/>
    </row>
    <row r="560" spans="1:42" x14ac:dyDescent="0.2">
      <c r="A560" s="47"/>
      <c r="B560" s="14"/>
      <c r="C560" s="70"/>
      <c r="D560" s="70"/>
      <c r="E560" s="61"/>
      <c r="F560" s="1"/>
      <c r="G560" s="2"/>
      <c r="H560" s="2"/>
      <c r="I560" s="22"/>
      <c r="J560" s="19"/>
      <c r="K560" s="199" t="s">
        <v>1320</v>
      </c>
      <c r="L560" s="199"/>
      <c r="M560" s="199"/>
      <c r="N560" s="2"/>
      <c r="O560" s="7"/>
      <c r="P560" s="2"/>
      <c r="Q560" s="133"/>
      <c r="R560" s="28"/>
      <c r="S560" s="29"/>
      <c r="T560" s="29"/>
      <c r="U560" s="29"/>
      <c r="V560" s="29"/>
      <c r="W560" s="30"/>
      <c r="AC560" s="56"/>
      <c r="AD560" s="56"/>
      <c r="AE560" s="56"/>
    </row>
    <row r="561" spans="1:33" x14ac:dyDescent="0.2">
      <c r="A561" s="47"/>
      <c r="B561" s="14"/>
      <c r="C561" s="70"/>
      <c r="D561" s="70"/>
      <c r="E561" s="61"/>
      <c r="F561" s="1"/>
      <c r="G561" s="2"/>
      <c r="H561" s="2"/>
      <c r="I561" s="22"/>
      <c r="J561" s="19"/>
      <c r="K561" s="199" t="s">
        <v>1321</v>
      </c>
      <c r="L561" s="199"/>
      <c r="M561" s="199"/>
      <c r="N561" s="2"/>
      <c r="O561" s="7"/>
      <c r="P561" s="2"/>
      <c r="Q561" s="133"/>
      <c r="R561" s="28"/>
      <c r="S561" s="29"/>
      <c r="T561" s="29"/>
      <c r="U561" s="29"/>
      <c r="V561" s="29"/>
      <c r="W561" s="30"/>
      <c r="AC561" s="56"/>
      <c r="AD561" s="56"/>
      <c r="AE561" s="56"/>
    </row>
    <row r="562" spans="1:33" ht="13.5" thickBot="1" x14ac:dyDescent="0.25">
      <c r="A562" s="47"/>
      <c r="B562" s="14"/>
      <c r="C562" s="70"/>
      <c r="D562" s="70"/>
      <c r="E562" s="61"/>
      <c r="F562" s="1"/>
      <c r="G562" s="2"/>
      <c r="H562" s="2"/>
      <c r="I562" s="22"/>
      <c r="J562" s="19"/>
      <c r="K562" s="2"/>
      <c r="L562" s="3"/>
      <c r="M562" s="3"/>
      <c r="N562" s="2"/>
      <c r="O562" s="7"/>
      <c r="P562" s="2"/>
      <c r="Q562" s="133"/>
      <c r="R562" s="28"/>
      <c r="S562" s="29"/>
      <c r="T562" s="29"/>
      <c r="U562" s="29"/>
      <c r="V562" s="29"/>
      <c r="W562" s="30"/>
      <c r="AB562" s="34"/>
      <c r="AC562" s="56"/>
      <c r="AD562" s="56"/>
      <c r="AE562" s="56"/>
    </row>
    <row r="563" spans="1:33" ht="13.5" thickBot="1" x14ac:dyDescent="0.25">
      <c r="A563" s="48"/>
      <c r="B563" s="15"/>
      <c r="C563" s="71"/>
      <c r="D563" s="71"/>
      <c r="E563" s="149"/>
      <c r="F563" s="9"/>
      <c r="G563" s="8"/>
      <c r="H563" s="8"/>
      <c r="I563" s="22"/>
      <c r="J563" s="19"/>
      <c r="K563" s="2"/>
      <c r="L563" s="3"/>
      <c r="M563" s="3"/>
      <c r="N563" s="2"/>
      <c r="O563" s="7"/>
      <c r="P563" s="2"/>
      <c r="Q563" s="133"/>
      <c r="R563" s="28"/>
      <c r="S563" s="29"/>
      <c r="T563" s="29"/>
      <c r="U563" s="29"/>
      <c r="V563" s="29"/>
      <c r="W563" s="30"/>
      <c r="X563" s="30"/>
      <c r="Y563" s="31"/>
      <c r="Z563" s="35"/>
      <c r="AA563" s="36"/>
      <c r="AB563" s="37"/>
      <c r="AC563" s="56"/>
      <c r="AD563" s="56"/>
      <c r="AE563" s="56"/>
    </row>
    <row r="564" spans="1:33" ht="13.5" thickBot="1" x14ac:dyDescent="0.25">
      <c r="A564" s="201" t="s">
        <v>45</v>
      </c>
      <c r="B564" s="202"/>
      <c r="C564" s="202"/>
      <c r="D564" s="202"/>
      <c r="E564" s="202"/>
      <c r="F564" s="202"/>
      <c r="G564" s="202"/>
      <c r="H564" s="10"/>
      <c r="I564" s="25"/>
      <c r="J564" s="26"/>
      <c r="K564" s="26"/>
      <c r="L564" s="26"/>
      <c r="M564" s="26"/>
      <c r="N564" s="26"/>
      <c r="O564" s="26"/>
      <c r="P564" s="26"/>
      <c r="Q564" s="134"/>
      <c r="R564" s="38"/>
      <c r="S564" s="38"/>
      <c r="T564" s="38"/>
      <c r="U564" s="38"/>
      <c r="V564" s="38"/>
      <c r="W564" s="38"/>
      <c r="X564" s="38"/>
      <c r="Y564" s="39"/>
      <c r="Z564" s="181" t="s">
        <v>1093</v>
      </c>
      <c r="AA564" s="182"/>
      <c r="AB564" s="183"/>
      <c r="AC564" s="59"/>
      <c r="AD564" s="59"/>
      <c r="AE564" s="59"/>
      <c r="AG564" s="67"/>
    </row>
    <row r="565" spans="1:33" ht="13.5" thickBot="1" x14ac:dyDescent="0.25">
      <c r="A565" s="198"/>
      <c r="B565" s="199"/>
      <c r="C565" s="199"/>
      <c r="D565" s="199"/>
      <c r="E565" s="199"/>
      <c r="F565" s="199"/>
      <c r="G565" s="199"/>
      <c r="H565" s="2"/>
      <c r="I565" s="200"/>
      <c r="J565" s="200"/>
      <c r="K565" s="200"/>
      <c r="L565" s="200"/>
      <c r="M565" s="200"/>
      <c r="N565" s="200"/>
      <c r="O565" s="200"/>
      <c r="P565" s="200"/>
      <c r="Q565" s="200"/>
      <c r="R565" s="200"/>
      <c r="S565" s="200"/>
      <c r="T565" s="200"/>
      <c r="U565" s="200"/>
      <c r="V565" s="200"/>
      <c r="W565" s="30"/>
      <c r="Y565" s="40"/>
      <c r="Z565" s="184"/>
      <c r="AA565" s="185"/>
      <c r="AB565" s="186"/>
    </row>
    <row r="566" spans="1:33" ht="13.5" thickBot="1" x14ac:dyDescent="0.25">
      <c r="A566" s="193"/>
      <c r="B566" s="194"/>
      <c r="C566" s="194"/>
      <c r="D566" s="194"/>
      <c r="E566" s="195"/>
      <c r="F566" s="196" t="s">
        <v>46</v>
      </c>
      <c r="G566" s="197"/>
      <c r="H566" s="2"/>
      <c r="I566" s="174"/>
      <c r="J566" s="175"/>
      <c r="K566" s="175"/>
      <c r="L566" s="175"/>
      <c r="M566" s="175"/>
      <c r="N566" s="175"/>
      <c r="O566" s="175"/>
      <c r="P566" s="175"/>
      <c r="Q566" s="175"/>
      <c r="R566" s="175"/>
      <c r="S566" s="175"/>
      <c r="T566" s="175"/>
      <c r="U566" s="175"/>
      <c r="V566" s="175"/>
      <c r="W566" s="175"/>
      <c r="X566" s="176"/>
      <c r="Y566" s="31"/>
      <c r="Z566" s="187" t="s">
        <v>1</v>
      </c>
      <c r="AA566" s="188"/>
      <c r="AB566" s="41">
        <f>+U556</f>
        <v>13411.714285714246</v>
      </c>
    </row>
    <row r="567" spans="1:33" ht="13.5" thickBot="1" x14ac:dyDescent="0.25">
      <c r="A567" s="193"/>
      <c r="B567" s="194"/>
      <c r="C567" s="194"/>
      <c r="D567" s="194"/>
      <c r="E567" s="195"/>
      <c r="F567" s="196" t="s">
        <v>236</v>
      </c>
      <c r="G567" s="197"/>
      <c r="H567" s="2"/>
      <c r="I567" s="174"/>
      <c r="J567" s="175"/>
      <c r="K567" s="175"/>
      <c r="L567" s="175"/>
      <c r="M567" s="175"/>
      <c r="N567" s="175"/>
      <c r="O567" s="175"/>
      <c r="P567" s="175"/>
      <c r="Q567" s="175"/>
      <c r="R567" s="175"/>
      <c r="S567" s="175"/>
      <c r="T567" s="175"/>
      <c r="U567" s="175"/>
      <c r="V567" s="175"/>
      <c r="W567" s="175"/>
      <c r="X567" s="176"/>
      <c r="Y567" s="31"/>
      <c r="Z567" s="178" t="s">
        <v>2</v>
      </c>
      <c r="AA567" s="178"/>
      <c r="AB567" s="41">
        <f>SUM(N2:N555)</f>
        <v>14389.428571428523</v>
      </c>
    </row>
    <row r="568" spans="1:33" ht="24" thickBot="1" x14ac:dyDescent="0.25">
      <c r="A568" s="193"/>
      <c r="B568" s="194"/>
      <c r="C568" s="194"/>
      <c r="D568" s="194"/>
      <c r="E568" s="195"/>
      <c r="F568" s="196" t="s">
        <v>47</v>
      </c>
      <c r="G568" s="197"/>
      <c r="H568" s="2"/>
      <c r="I568" s="174"/>
      <c r="J568" s="175"/>
      <c r="K568" s="175"/>
      <c r="L568" s="175"/>
      <c r="M568" s="175"/>
      <c r="N568" s="175"/>
      <c r="O568" s="175"/>
      <c r="P568" s="175"/>
      <c r="Q568" s="175"/>
      <c r="R568" s="175"/>
      <c r="S568" s="175"/>
      <c r="T568" s="175"/>
      <c r="U568" s="175"/>
      <c r="V568" s="175"/>
      <c r="W568" s="175"/>
      <c r="X568" s="176"/>
      <c r="Y568" s="31"/>
      <c r="Z568" s="178" t="s">
        <v>4</v>
      </c>
      <c r="AA568" s="178"/>
      <c r="AB568" s="42">
        <f>IF(T556=0,0,+T556/AB566)</f>
        <v>0.52588774502206148</v>
      </c>
    </row>
    <row r="569" spans="1:33" ht="24" thickBot="1" x14ac:dyDescent="0.25">
      <c r="A569" s="49"/>
      <c r="B569" s="14"/>
      <c r="C569" s="70"/>
      <c r="D569" s="70"/>
      <c r="E569" s="61"/>
      <c r="F569" s="1"/>
      <c r="G569" s="2"/>
      <c r="H569" s="2"/>
      <c r="I569" s="174"/>
      <c r="J569" s="175"/>
      <c r="K569" s="175"/>
      <c r="L569" s="175"/>
      <c r="M569" s="175"/>
      <c r="N569" s="175"/>
      <c r="O569" s="175"/>
      <c r="P569" s="175"/>
      <c r="Q569" s="175"/>
      <c r="R569" s="175"/>
      <c r="S569" s="175"/>
      <c r="T569" s="175"/>
      <c r="U569" s="175"/>
      <c r="V569" s="175"/>
      <c r="W569" s="175"/>
      <c r="X569" s="176"/>
      <c r="Y569" s="31"/>
      <c r="Z569" s="178" t="s">
        <v>3</v>
      </c>
      <c r="AA569" s="178"/>
      <c r="AB569" s="43">
        <f>IF(S556=0,0,+S556/AB567)</f>
        <v>0.50008663712938606</v>
      </c>
      <c r="AC569" s="56"/>
      <c r="AD569" s="56"/>
      <c r="AE569" s="56"/>
    </row>
    <row r="570" spans="1:33" ht="22.5" customHeight="1" thickBot="1" x14ac:dyDescent="0.25">
      <c r="A570" s="49"/>
      <c r="B570" s="14"/>
      <c r="C570" s="70"/>
      <c r="D570" s="70"/>
      <c r="E570" s="61"/>
      <c r="F570" s="1"/>
      <c r="G570" s="2"/>
      <c r="H570" s="2"/>
      <c r="I570" s="51"/>
      <c r="J570" s="51"/>
      <c r="K570" s="51"/>
      <c r="L570" s="51"/>
      <c r="M570" s="51"/>
      <c r="N570" s="51"/>
      <c r="O570" s="51"/>
      <c r="P570" s="51"/>
      <c r="Q570" s="51"/>
      <c r="R570" s="51"/>
      <c r="S570" s="51"/>
      <c r="T570" s="51"/>
      <c r="U570" s="51"/>
      <c r="V570" s="51"/>
      <c r="W570" s="51"/>
      <c r="X570" s="51"/>
      <c r="Y570" s="31"/>
      <c r="Z570" s="52"/>
      <c r="AA570" s="52"/>
      <c r="AB570" s="53"/>
      <c r="AC570" s="56"/>
      <c r="AD570" s="56"/>
      <c r="AE570" s="56"/>
    </row>
    <row r="571" spans="1:33" ht="22.5" customHeight="1" thickBot="1" x14ac:dyDescent="0.25">
      <c r="A571" s="49"/>
      <c r="B571" s="14"/>
      <c r="C571" s="70"/>
      <c r="D571" s="70"/>
      <c r="E571" s="61"/>
      <c r="F571" s="1"/>
      <c r="G571" s="2"/>
      <c r="H571" s="2"/>
      <c r="I571" s="51"/>
      <c r="J571" s="51"/>
      <c r="K571" s="51"/>
      <c r="L571" s="51"/>
      <c r="M571" s="51"/>
      <c r="N571" s="51"/>
      <c r="O571" s="51"/>
      <c r="P571" s="51"/>
      <c r="Q571" s="51"/>
      <c r="R571" s="51"/>
      <c r="S571" s="51"/>
      <c r="T571" s="51"/>
      <c r="U571" s="51"/>
      <c r="V571" s="51"/>
      <c r="W571" s="51"/>
      <c r="X571" s="51"/>
      <c r="Y571" s="31"/>
      <c r="Z571" s="179" t="s">
        <v>2355</v>
      </c>
      <c r="AA571" s="179"/>
      <c r="AB571" s="179"/>
      <c r="AC571" s="56"/>
      <c r="AD571" s="56"/>
      <c r="AE571" s="56"/>
    </row>
    <row r="572" spans="1:33" ht="22.5" customHeight="1" thickBot="1" x14ac:dyDescent="0.25">
      <c r="A572" s="49"/>
      <c r="B572" s="14"/>
      <c r="C572" s="70"/>
      <c r="D572" s="70"/>
      <c r="E572" s="61"/>
      <c r="F572" s="1"/>
      <c r="G572" s="2"/>
      <c r="H572" s="2"/>
      <c r="I572" s="51"/>
      <c r="J572" s="51"/>
      <c r="K572" s="51"/>
      <c r="L572" s="51"/>
      <c r="M572" s="51"/>
      <c r="N572" s="51"/>
      <c r="O572" s="51"/>
      <c r="P572" s="51"/>
      <c r="Q572" s="51"/>
      <c r="R572" s="51"/>
      <c r="S572" s="51"/>
      <c r="T572" s="51"/>
      <c r="U572" s="51"/>
      <c r="V572" s="51"/>
      <c r="W572" s="51"/>
      <c r="X572" s="51"/>
      <c r="Y572" s="31"/>
      <c r="Z572" s="179"/>
      <c r="AA572" s="179"/>
      <c r="AB572" s="179"/>
      <c r="AC572" s="56"/>
      <c r="AD572" s="56"/>
      <c r="AE572" s="56"/>
    </row>
    <row r="573" spans="1:33" ht="22.5" customHeight="1" thickBot="1" x14ac:dyDescent="0.25">
      <c r="A573" s="49"/>
      <c r="B573" s="14"/>
      <c r="C573" s="70"/>
      <c r="D573" s="70"/>
      <c r="E573" s="61"/>
      <c r="F573" s="1"/>
      <c r="G573" s="2"/>
      <c r="H573" s="2"/>
      <c r="I573" s="51"/>
      <c r="J573" s="51"/>
      <c r="K573" s="51"/>
      <c r="L573" s="51"/>
      <c r="M573" s="51"/>
      <c r="N573" s="51"/>
      <c r="O573" s="51"/>
      <c r="P573" s="51"/>
      <c r="Q573" s="51"/>
      <c r="R573" s="51"/>
      <c r="S573" s="51"/>
      <c r="T573" s="51"/>
      <c r="U573" s="51"/>
      <c r="V573" s="51"/>
      <c r="W573" s="51"/>
      <c r="X573" s="51"/>
      <c r="Y573" s="31"/>
      <c r="Z573" s="180" t="s">
        <v>1</v>
      </c>
      <c r="AA573" s="180"/>
      <c r="AB573" s="41">
        <f>SUM(U2:U12)</f>
        <v>144</v>
      </c>
      <c r="AC573" s="56"/>
      <c r="AD573" s="56"/>
      <c r="AE573" s="56"/>
    </row>
    <row r="574" spans="1:33" ht="22.5" customHeight="1" thickBot="1" x14ac:dyDescent="0.25">
      <c r="A574" s="49"/>
      <c r="B574" s="14"/>
      <c r="C574" s="70"/>
      <c r="D574" s="70"/>
      <c r="E574" s="61"/>
      <c r="F574" s="1"/>
      <c r="G574" s="2"/>
      <c r="H574" s="2"/>
      <c r="I574" s="51"/>
      <c r="J574" s="51"/>
      <c r="K574" s="51"/>
      <c r="L574" s="51"/>
      <c r="M574" s="51"/>
      <c r="N574" s="51"/>
      <c r="O574" s="51"/>
      <c r="P574" s="51"/>
      <c r="Q574" s="51"/>
      <c r="R574" s="51"/>
      <c r="S574" s="51"/>
      <c r="T574" s="51"/>
      <c r="U574" s="51"/>
      <c r="V574" s="51"/>
      <c r="W574" s="51"/>
      <c r="X574" s="51"/>
      <c r="Y574" s="31"/>
      <c r="Z574" s="180" t="s">
        <v>2</v>
      </c>
      <c r="AA574" s="180"/>
      <c r="AB574" s="41">
        <f>SUM(N2:N12)</f>
        <v>274.57142857142856</v>
      </c>
      <c r="AC574" s="56"/>
      <c r="AD574" s="56"/>
      <c r="AE574" s="56"/>
    </row>
    <row r="575" spans="1:33" ht="22.5" customHeight="1" thickBot="1" x14ac:dyDescent="0.25">
      <c r="A575" s="49"/>
      <c r="B575" s="14"/>
      <c r="C575" s="70"/>
      <c r="D575" s="70"/>
      <c r="E575" s="61"/>
      <c r="F575" s="1"/>
      <c r="G575" s="2"/>
      <c r="H575" s="2"/>
      <c r="I575" s="51"/>
      <c r="J575" s="51"/>
      <c r="K575" s="51"/>
      <c r="L575" s="51"/>
      <c r="M575" s="51"/>
      <c r="N575" s="51"/>
      <c r="O575" s="51"/>
      <c r="P575" s="51"/>
      <c r="Q575" s="51"/>
      <c r="R575" s="51"/>
      <c r="S575" s="51"/>
      <c r="T575" s="51"/>
      <c r="U575" s="51"/>
      <c r="V575" s="51"/>
      <c r="W575" s="51"/>
      <c r="X575" s="51"/>
      <c r="Y575" s="31"/>
      <c r="Z575" s="180" t="s">
        <v>4</v>
      </c>
      <c r="AA575" s="180"/>
      <c r="AB575" s="142">
        <f>IF(SUM(T2:T12)=0,0,+(SUM(T2:T12)/AB573))</f>
        <v>0</v>
      </c>
      <c r="AC575" s="56"/>
      <c r="AD575" s="56"/>
      <c r="AE575" s="56"/>
    </row>
    <row r="576" spans="1:33" ht="22.5" customHeight="1" thickBot="1" x14ac:dyDescent="0.25">
      <c r="A576" s="49"/>
      <c r="B576" s="14"/>
      <c r="C576" s="70"/>
      <c r="D576" s="70"/>
      <c r="E576" s="61"/>
      <c r="F576" s="1"/>
      <c r="G576" s="2"/>
      <c r="H576" s="2"/>
      <c r="I576" s="51"/>
      <c r="J576" s="51"/>
      <c r="K576" s="51"/>
      <c r="L576" s="51"/>
      <c r="M576" s="51"/>
      <c r="N576" s="51"/>
      <c r="O576" s="51"/>
      <c r="P576" s="51"/>
      <c r="Q576" s="51"/>
      <c r="R576" s="51"/>
      <c r="S576" s="51"/>
      <c r="T576" s="51"/>
      <c r="U576" s="51"/>
      <c r="V576" s="51"/>
      <c r="W576" s="51"/>
      <c r="X576" s="51"/>
      <c r="Y576" s="31"/>
      <c r="Z576" s="180" t="s">
        <v>3</v>
      </c>
      <c r="AA576" s="180"/>
      <c r="AB576" s="143">
        <f>IF(SUM(S2:S12)=0,0,+(SUM(S2:S12)/AB574))</f>
        <v>0</v>
      </c>
      <c r="AC576" s="56"/>
      <c r="AD576" s="56"/>
      <c r="AE576" s="56"/>
    </row>
    <row r="577" spans="1:31" ht="22.5" customHeight="1" thickBot="1" x14ac:dyDescent="0.25">
      <c r="A577" s="49"/>
      <c r="B577" s="14"/>
      <c r="C577" s="70"/>
      <c r="D577" s="70"/>
      <c r="E577" s="61"/>
      <c r="F577" s="1"/>
      <c r="G577" s="2"/>
      <c r="H577" s="2"/>
      <c r="I577" s="51"/>
      <c r="J577" s="51"/>
      <c r="K577" s="51"/>
      <c r="L577" s="51"/>
      <c r="M577" s="51"/>
      <c r="N577" s="51"/>
      <c r="O577" s="51"/>
      <c r="P577" s="51"/>
      <c r="Q577" s="51"/>
      <c r="R577" s="51"/>
      <c r="S577" s="51"/>
      <c r="T577" s="51"/>
      <c r="U577" s="51"/>
      <c r="V577" s="51"/>
      <c r="W577" s="51"/>
      <c r="X577" s="51"/>
      <c r="Y577" s="31"/>
      <c r="Z577" s="52"/>
      <c r="AA577" s="52"/>
      <c r="AB577" s="53"/>
      <c r="AC577" s="56"/>
      <c r="AD577" s="56"/>
      <c r="AE577" s="56"/>
    </row>
    <row r="578" spans="1:31" ht="22.5" customHeight="1" thickBot="1" x14ac:dyDescent="0.25">
      <c r="A578" s="49"/>
      <c r="B578" s="14"/>
      <c r="C578" s="70"/>
      <c r="D578" s="70"/>
      <c r="E578" s="61"/>
      <c r="F578" s="1"/>
      <c r="G578" s="2"/>
      <c r="H578" s="2"/>
      <c r="I578" s="51"/>
      <c r="J578" s="51"/>
      <c r="K578" s="51"/>
      <c r="L578" s="51"/>
      <c r="M578" s="51"/>
      <c r="N578" s="51"/>
      <c r="O578" s="51"/>
      <c r="P578" s="51"/>
      <c r="Q578" s="51"/>
      <c r="R578" s="51"/>
      <c r="S578" s="51"/>
      <c r="T578" s="51"/>
      <c r="U578" s="51"/>
      <c r="V578" s="51"/>
      <c r="W578" s="51"/>
      <c r="X578" s="51"/>
      <c r="Y578" s="31"/>
      <c r="Z578" s="179" t="s">
        <v>2304</v>
      </c>
      <c r="AA578" s="179"/>
      <c r="AB578" s="179"/>
      <c r="AC578" s="56"/>
      <c r="AD578" s="56"/>
      <c r="AE578" s="56"/>
    </row>
    <row r="579" spans="1:31" ht="22.5" customHeight="1" thickBot="1" x14ac:dyDescent="0.25">
      <c r="A579" s="49"/>
      <c r="B579" s="14"/>
      <c r="C579" s="70"/>
      <c r="D579" s="70"/>
      <c r="E579" s="61"/>
      <c r="F579" s="1"/>
      <c r="G579" s="2"/>
      <c r="H579" s="2"/>
      <c r="I579" s="51"/>
      <c r="J579" s="51"/>
      <c r="K579" s="51"/>
      <c r="L579" s="51"/>
      <c r="M579" s="51"/>
      <c r="N579" s="51"/>
      <c r="O579" s="51"/>
      <c r="P579" s="51"/>
      <c r="Q579" s="51"/>
      <c r="R579" s="51"/>
      <c r="S579" s="51"/>
      <c r="T579" s="51"/>
      <c r="U579" s="51"/>
      <c r="V579" s="51"/>
      <c r="W579" s="51"/>
      <c r="X579" s="51"/>
      <c r="Y579" s="31"/>
      <c r="Z579" s="179"/>
      <c r="AA579" s="179"/>
      <c r="AB579" s="179"/>
      <c r="AC579" s="56"/>
      <c r="AD579" s="56"/>
      <c r="AE579" s="56"/>
    </row>
    <row r="580" spans="1:31" ht="22.5" customHeight="1" thickBot="1" x14ac:dyDescent="0.25">
      <c r="A580" s="49"/>
      <c r="B580" s="14"/>
      <c r="C580" s="70"/>
      <c r="D580" s="70"/>
      <c r="E580" s="61"/>
      <c r="F580" s="1"/>
      <c r="G580" s="2"/>
      <c r="H580" s="2"/>
      <c r="I580" s="51"/>
      <c r="J580" s="51"/>
      <c r="K580" s="51"/>
      <c r="L580" s="51"/>
      <c r="M580" s="51"/>
      <c r="N580" s="51"/>
      <c r="O580" s="51"/>
      <c r="P580" s="51"/>
      <c r="Q580" s="51"/>
      <c r="R580" s="51"/>
      <c r="S580" s="51"/>
      <c r="T580" s="51"/>
      <c r="U580" s="51"/>
      <c r="V580" s="51"/>
      <c r="W580" s="51"/>
      <c r="X580" s="51"/>
      <c r="Y580" s="31"/>
      <c r="Z580" s="180" t="s">
        <v>1</v>
      </c>
      <c r="AA580" s="180"/>
      <c r="AB580" s="41">
        <f>SUM(U13:U14)</f>
        <v>15.571428571428571</v>
      </c>
      <c r="AC580" s="56"/>
      <c r="AD580" s="56"/>
      <c r="AE580" s="56"/>
    </row>
    <row r="581" spans="1:31" ht="22.5" customHeight="1" thickBot="1" x14ac:dyDescent="0.25">
      <c r="A581" s="49"/>
      <c r="B581" s="14"/>
      <c r="C581" s="70"/>
      <c r="D581" s="70"/>
      <c r="E581" s="61"/>
      <c r="F581" s="1"/>
      <c r="G581" s="2"/>
      <c r="H581" s="2"/>
      <c r="I581" s="51"/>
      <c r="J581" s="51"/>
      <c r="K581" s="51"/>
      <c r="L581" s="51"/>
      <c r="M581" s="51"/>
      <c r="N581" s="51"/>
      <c r="O581" s="51"/>
      <c r="P581" s="51"/>
      <c r="Q581" s="51"/>
      <c r="R581" s="51"/>
      <c r="S581" s="51"/>
      <c r="T581" s="51"/>
      <c r="U581" s="51"/>
      <c r="V581" s="51"/>
      <c r="W581" s="51"/>
      <c r="X581" s="51"/>
      <c r="Y581" s="31"/>
      <c r="Z581" s="180" t="s">
        <v>2</v>
      </c>
      <c r="AA581" s="180"/>
      <c r="AB581" s="41">
        <f>SUM(N13:N14)</f>
        <v>15.571428571428571</v>
      </c>
      <c r="AC581" s="56"/>
      <c r="AD581" s="56"/>
      <c r="AE581" s="56"/>
    </row>
    <row r="582" spans="1:31" ht="22.5" customHeight="1" thickBot="1" x14ac:dyDescent="0.25">
      <c r="A582" s="49"/>
      <c r="B582" s="14"/>
      <c r="C582" s="70"/>
      <c r="D582" s="70"/>
      <c r="E582" s="61"/>
      <c r="F582" s="1"/>
      <c r="G582" s="2"/>
      <c r="H582" s="2"/>
      <c r="I582" s="51"/>
      <c r="J582" s="51"/>
      <c r="K582" s="51"/>
      <c r="L582" s="51"/>
      <c r="M582" s="51"/>
      <c r="N582" s="51"/>
      <c r="O582" s="51"/>
      <c r="P582" s="51"/>
      <c r="Q582" s="51"/>
      <c r="R582" s="51"/>
      <c r="S582" s="51"/>
      <c r="T582" s="51"/>
      <c r="U582" s="51"/>
      <c r="V582" s="51"/>
      <c r="W582" s="51"/>
      <c r="X582" s="51"/>
      <c r="Y582" s="31"/>
      <c r="Z582" s="180" t="s">
        <v>4</v>
      </c>
      <c r="AA582" s="180"/>
      <c r="AB582" s="142">
        <f>IF(SUM(T13:T14)=0,0,+(SUM(T13:T14)/AB580))</f>
        <v>0</v>
      </c>
      <c r="AC582" s="56"/>
      <c r="AD582" s="56"/>
      <c r="AE582" s="56"/>
    </row>
    <row r="583" spans="1:31" ht="22.5" customHeight="1" thickBot="1" x14ac:dyDescent="0.25">
      <c r="A583" s="49"/>
      <c r="B583" s="14"/>
      <c r="C583" s="70"/>
      <c r="D583" s="70"/>
      <c r="E583" s="61"/>
      <c r="F583" s="1"/>
      <c r="G583" s="2"/>
      <c r="H583" s="2"/>
      <c r="I583" s="51"/>
      <c r="J583" s="51"/>
      <c r="K583" s="51"/>
      <c r="L583" s="51"/>
      <c r="M583" s="51"/>
      <c r="N583" s="51"/>
      <c r="O583" s="51"/>
      <c r="P583" s="51"/>
      <c r="Q583" s="51"/>
      <c r="R583" s="51"/>
      <c r="S583" s="51"/>
      <c r="T583" s="51"/>
      <c r="U583" s="51"/>
      <c r="V583" s="51"/>
      <c r="W583" s="51"/>
      <c r="X583" s="51"/>
      <c r="Y583" s="31"/>
      <c r="Z583" s="180" t="s">
        <v>3</v>
      </c>
      <c r="AA583" s="180"/>
      <c r="AB583" s="143">
        <f>IF(SUM(S13:S14)=0,0,+(SUM(S13:S14)/AB581))</f>
        <v>0</v>
      </c>
      <c r="AC583" s="56"/>
      <c r="AD583" s="56"/>
      <c r="AE583" s="56"/>
    </row>
    <row r="584" spans="1:31" ht="22.5" customHeight="1" thickBot="1" x14ac:dyDescent="0.25">
      <c r="A584" s="49"/>
      <c r="B584" s="14"/>
      <c r="C584" s="70"/>
      <c r="D584" s="70"/>
      <c r="E584" s="61"/>
      <c r="F584" s="1"/>
      <c r="G584" s="2"/>
      <c r="H584" s="2"/>
      <c r="I584" s="51"/>
      <c r="J584" s="51"/>
      <c r="K584" s="51"/>
      <c r="L584" s="51"/>
      <c r="M584" s="51"/>
      <c r="N584" s="51"/>
      <c r="O584" s="51"/>
      <c r="P584" s="51"/>
      <c r="Q584" s="51"/>
      <c r="R584" s="51"/>
      <c r="S584" s="51"/>
      <c r="T584" s="51"/>
      <c r="U584" s="51"/>
      <c r="V584" s="51"/>
      <c r="W584" s="51"/>
      <c r="X584" s="51"/>
      <c r="Y584" s="31"/>
      <c r="Z584" s="52"/>
      <c r="AA584" s="52"/>
      <c r="AB584" s="53"/>
      <c r="AC584" s="56"/>
      <c r="AD584" s="56"/>
      <c r="AE584" s="56"/>
    </row>
    <row r="585" spans="1:31" ht="18" customHeight="1" thickBot="1" x14ac:dyDescent="0.25">
      <c r="A585" s="49"/>
      <c r="B585" s="14"/>
      <c r="C585" s="70"/>
      <c r="D585" s="70"/>
      <c r="E585" s="61"/>
      <c r="F585" s="1"/>
      <c r="G585" s="2"/>
      <c r="H585" s="2"/>
      <c r="I585" s="51"/>
      <c r="J585" s="51"/>
      <c r="K585" s="51"/>
      <c r="L585" s="51"/>
      <c r="M585" s="51"/>
      <c r="N585" s="51"/>
      <c r="O585" s="51"/>
      <c r="P585" s="51"/>
      <c r="Q585" s="51"/>
      <c r="R585" s="51"/>
      <c r="S585" s="51"/>
      <c r="T585" s="51"/>
      <c r="U585" s="51"/>
      <c r="V585" s="51"/>
      <c r="W585" s="51"/>
      <c r="X585" s="51"/>
      <c r="Y585" s="31"/>
      <c r="Z585" s="177" t="s">
        <v>2128</v>
      </c>
      <c r="AA585" s="177"/>
      <c r="AB585" s="177"/>
      <c r="AC585" s="56"/>
      <c r="AD585" s="56"/>
      <c r="AE585" s="56"/>
    </row>
    <row r="586" spans="1:31" ht="18" customHeight="1" thickBot="1" x14ac:dyDescent="0.25">
      <c r="A586" s="49"/>
      <c r="B586" s="14"/>
      <c r="C586" s="70"/>
      <c r="D586" s="70"/>
      <c r="E586" s="61"/>
      <c r="F586" s="1"/>
      <c r="G586" s="2"/>
      <c r="H586" s="2"/>
      <c r="I586" s="51"/>
      <c r="J586" s="51"/>
      <c r="K586" s="51"/>
      <c r="L586" s="51"/>
      <c r="M586" s="51"/>
      <c r="N586" s="51"/>
      <c r="O586" s="51"/>
      <c r="P586" s="51"/>
      <c r="Q586" s="51"/>
      <c r="R586" s="51"/>
      <c r="S586" s="51"/>
      <c r="T586" s="51"/>
      <c r="U586" s="51"/>
      <c r="V586" s="51"/>
      <c r="W586" s="51"/>
      <c r="X586" s="51"/>
      <c r="Y586" s="31"/>
      <c r="Z586" s="177"/>
      <c r="AA586" s="177"/>
      <c r="AB586" s="177"/>
      <c r="AC586" s="56"/>
      <c r="AD586" s="56"/>
      <c r="AE586" s="56"/>
    </row>
    <row r="587" spans="1:31" ht="22.5" customHeight="1" thickBot="1" x14ac:dyDescent="0.25">
      <c r="A587" s="49"/>
      <c r="B587" s="14"/>
      <c r="C587" s="70"/>
      <c r="D587" s="70"/>
      <c r="E587" s="61"/>
      <c r="F587" s="1"/>
      <c r="G587" s="2"/>
      <c r="H587" s="2"/>
      <c r="I587" s="51"/>
      <c r="J587" s="51"/>
      <c r="K587" s="51"/>
      <c r="L587" s="51"/>
      <c r="M587" s="51"/>
      <c r="N587" s="51"/>
      <c r="O587" s="51"/>
      <c r="P587" s="51"/>
      <c r="Q587" s="51"/>
      <c r="R587" s="51"/>
      <c r="S587" s="51"/>
      <c r="T587" s="51"/>
      <c r="U587" s="51"/>
      <c r="V587" s="51"/>
      <c r="W587" s="51"/>
      <c r="X587" s="51"/>
      <c r="Y587" s="31"/>
      <c r="Z587" s="178" t="s">
        <v>1</v>
      </c>
      <c r="AA587" s="178"/>
      <c r="AB587" s="41">
        <f>SUM(U15:U37)</f>
        <v>329.85714285714289</v>
      </c>
      <c r="AC587" s="56"/>
      <c r="AD587" s="56"/>
      <c r="AE587" s="56"/>
    </row>
    <row r="588" spans="1:31" ht="22.5" customHeight="1" thickBot="1" x14ac:dyDescent="0.25">
      <c r="A588" s="49"/>
      <c r="B588" s="14"/>
      <c r="C588" s="70"/>
      <c r="D588" s="70"/>
      <c r="E588" s="61"/>
      <c r="F588" s="1"/>
      <c r="G588" s="2"/>
      <c r="H588" s="2"/>
      <c r="I588" s="51"/>
      <c r="J588" s="51"/>
      <c r="K588" s="51"/>
      <c r="L588" s="51"/>
      <c r="M588" s="51"/>
      <c r="N588" s="51"/>
      <c r="O588" s="51"/>
      <c r="P588" s="51"/>
      <c r="Q588" s="51"/>
      <c r="R588" s="51"/>
      <c r="S588" s="51"/>
      <c r="T588" s="51"/>
      <c r="U588" s="51"/>
      <c r="V588" s="51"/>
      <c r="W588" s="51"/>
      <c r="X588" s="51"/>
      <c r="Y588" s="31"/>
      <c r="Z588" s="178" t="s">
        <v>2</v>
      </c>
      <c r="AA588" s="178"/>
      <c r="AB588" s="41">
        <f>SUM(N15:N37)</f>
        <v>406.85714285714278</v>
      </c>
      <c r="AC588" s="56"/>
      <c r="AD588" s="56"/>
      <c r="AE588" s="56"/>
    </row>
    <row r="589" spans="1:31" ht="22.5" customHeight="1" thickBot="1" x14ac:dyDescent="0.25">
      <c r="A589" s="49"/>
      <c r="B589" s="14"/>
      <c r="C589" s="70"/>
      <c r="D589" s="70"/>
      <c r="E589" s="61"/>
      <c r="F589" s="1"/>
      <c r="G589" s="2"/>
      <c r="H589" s="2"/>
      <c r="I589" s="51"/>
      <c r="J589" s="51"/>
      <c r="K589" s="51"/>
      <c r="L589" s="51"/>
      <c r="M589" s="51"/>
      <c r="N589" s="51"/>
      <c r="O589" s="51"/>
      <c r="P589" s="51"/>
      <c r="Q589" s="51"/>
      <c r="R589" s="51"/>
      <c r="S589" s="51"/>
      <c r="T589" s="51"/>
      <c r="U589" s="51"/>
      <c r="V589" s="51"/>
      <c r="W589" s="51"/>
      <c r="X589" s="51"/>
      <c r="Y589" s="31"/>
      <c r="Z589" s="178" t="s">
        <v>4</v>
      </c>
      <c r="AA589" s="178"/>
      <c r="AB589" s="42">
        <f>IF(SUM(T15:T37)=0,0,+(SUM(T15:T37)/AB587))</f>
        <v>0.14205283672585534</v>
      </c>
      <c r="AC589" s="56"/>
      <c r="AD589" s="56"/>
      <c r="AE589" s="56"/>
    </row>
    <row r="590" spans="1:31" ht="22.5" customHeight="1" thickBot="1" x14ac:dyDescent="0.25">
      <c r="A590" s="49"/>
      <c r="B590" s="14"/>
      <c r="C590" s="70"/>
      <c r="D590" s="70"/>
      <c r="E590" s="61"/>
      <c r="F590" s="1"/>
      <c r="G590" s="2"/>
      <c r="H590" s="2"/>
      <c r="I590" s="51"/>
      <c r="J590" s="51"/>
      <c r="K590" s="51"/>
      <c r="L590" s="51"/>
      <c r="M590" s="51"/>
      <c r="N590" s="51"/>
      <c r="O590" s="51"/>
      <c r="P590" s="51"/>
      <c r="Q590" s="51"/>
      <c r="R590" s="51"/>
      <c r="S590" s="51"/>
      <c r="T590" s="51"/>
      <c r="U590" s="51"/>
      <c r="V590" s="51"/>
      <c r="W590" s="51"/>
      <c r="X590" s="51"/>
      <c r="Y590" s="31"/>
      <c r="Z590" s="178" t="s">
        <v>3</v>
      </c>
      <c r="AA590" s="178"/>
      <c r="AB590" s="46">
        <f>IF(SUM(S15:S37)=0,0,+(SUM(S15:S37)/AB588))</f>
        <v>0.19475655430711616</v>
      </c>
      <c r="AC590" s="56"/>
      <c r="AD590" s="56"/>
      <c r="AE590" s="56"/>
    </row>
    <row r="591" spans="1:31" ht="22.5" customHeight="1" thickBot="1" x14ac:dyDescent="0.25">
      <c r="A591" s="49"/>
      <c r="B591" s="14"/>
      <c r="C591" s="70"/>
      <c r="D591" s="70"/>
      <c r="E591" s="61"/>
      <c r="F591" s="1"/>
      <c r="G591" s="2"/>
      <c r="H591" s="2"/>
      <c r="I591" s="51"/>
      <c r="J591" s="51"/>
      <c r="K591" s="51"/>
      <c r="L591" s="51"/>
      <c r="M591" s="51"/>
      <c r="N591" s="51"/>
      <c r="O591" s="51"/>
      <c r="P591" s="51"/>
      <c r="Q591" s="51"/>
      <c r="R591" s="51"/>
      <c r="S591" s="51"/>
      <c r="T591" s="51"/>
      <c r="U591" s="51"/>
      <c r="V591" s="51"/>
      <c r="W591" s="51"/>
      <c r="X591" s="51"/>
      <c r="Y591" s="31"/>
      <c r="Z591" s="52"/>
      <c r="AA591" s="52"/>
      <c r="AB591" s="53"/>
      <c r="AC591" s="56"/>
      <c r="AD591" s="56"/>
      <c r="AE591" s="56"/>
    </row>
    <row r="592" spans="1:31" ht="18.75" customHeight="1" thickBot="1" x14ac:dyDescent="0.25">
      <c r="A592" s="49"/>
      <c r="B592" s="14"/>
      <c r="C592" s="70"/>
      <c r="D592" s="70"/>
      <c r="E592" s="61"/>
      <c r="F592" s="1"/>
      <c r="G592" s="2"/>
      <c r="H592" s="2"/>
      <c r="I592" s="51"/>
      <c r="J592" s="51"/>
      <c r="K592" s="51"/>
      <c r="L592" s="51"/>
      <c r="M592" s="51"/>
      <c r="N592" s="51"/>
      <c r="O592" s="51"/>
      <c r="P592" s="51"/>
      <c r="Q592" s="51"/>
      <c r="R592" s="51"/>
      <c r="S592" s="51"/>
      <c r="T592" s="51"/>
      <c r="U592" s="51"/>
      <c r="V592" s="51"/>
      <c r="W592" s="51"/>
      <c r="X592" s="51"/>
      <c r="Y592" s="31"/>
      <c r="Z592" s="177" t="s">
        <v>2127</v>
      </c>
      <c r="AA592" s="177"/>
      <c r="AB592" s="177"/>
      <c r="AC592" s="56"/>
      <c r="AD592" s="56"/>
      <c r="AE592" s="56"/>
    </row>
    <row r="593" spans="1:31" ht="18" customHeight="1" thickBot="1" x14ac:dyDescent="0.25">
      <c r="A593" s="49"/>
      <c r="B593" s="14"/>
      <c r="C593" s="70"/>
      <c r="D593" s="70"/>
      <c r="E593" s="61"/>
      <c r="F593" s="1"/>
      <c r="G593" s="2"/>
      <c r="H593" s="2"/>
      <c r="I593" s="51"/>
      <c r="J593" s="51"/>
      <c r="K593" s="51"/>
      <c r="L593" s="51"/>
      <c r="M593" s="51"/>
      <c r="N593" s="51"/>
      <c r="O593" s="51"/>
      <c r="P593" s="51"/>
      <c r="Q593" s="51"/>
      <c r="R593" s="51"/>
      <c r="S593" s="51"/>
      <c r="T593" s="51"/>
      <c r="U593" s="51"/>
      <c r="V593" s="51"/>
      <c r="W593" s="51"/>
      <c r="X593" s="51"/>
      <c r="Y593" s="31"/>
      <c r="Z593" s="177"/>
      <c r="AA593" s="177"/>
      <c r="AB593" s="177"/>
      <c r="AC593" s="56"/>
      <c r="AD593" s="56"/>
      <c r="AE593" s="56"/>
    </row>
    <row r="594" spans="1:31" ht="22.5" customHeight="1" thickBot="1" x14ac:dyDescent="0.25">
      <c r="A594" s="49"/>
      <c r="B594" s="14"/>
      <c r="C594" s="70"/>
      <c r="D594" s="70"/>
      <c r="E594" s="61"/>
      <c r="F594" s="1"/>
      <c r="G594" s="2"/>
      <c r="H594" s="2"/>
      <c r="I594" s="51"/>
      <c r="J594" s="51"/>
      <c r="K594" s="51"/>
      <c r="L594" s="51"/>
      <c r="M594" s="51"/>
      <c r="N594" s="51"/>
      <c r="O594" s="51"/>
      <c r="P594" s="51"/>
      <c r="Q594" s="51"/>
      <c r="R594" s="51"/>
      <c r="S594" s="51"/>
      <c r="T594" s="51"/>
      <c r="U594" s="51"/>
      <c r="V594" s="51"/>
      <c r="W594" s="51"/>
      <c r="X594" s="51"/>
      <c r="Y594" s="31"/>
      <c r="Z594" s="178" t="s">
        <v>1</v>
      </c>
      <c r="AA594" s="178"/>
      <c r="AB594" s="41">
        <f>SUM(U38:U44)</f>
        <v>133.42857142857142</v>
      </c>
      <c r="AC594" s="56"/>
      <c r="AD594" s="56"/>
      <c r="AE594" s="56"/>
    </row>
    <row r="595" spans="1:31" ht="22.5" customHeight="1" thickBot="1" x14ac:dyDescent="0.25">
      <c r="A595" s="49"/>
      <c r="B595" s="14"/>
      <c r="C595" s="70"/>
      <c r="D595" s="70"/>
      <c r="E595" s="61"/>
      <c r="F595" s="1"/>
      <c r="G595" s="2"/>
      <c r="H595" s="2"/>
      <c r="I595" s="51"/>
      <c r="J595" s="51"/>
      <c r="K595" s="51"/>
      <c r="L595" s="51"/>
      <c r="M595" s="51"/>
      <c r="N595" s="51"/>
      <c r="O595" s="51"/>
      <c r="P595" s="51"/>
      <c r="Q595" s="51"/>
      <c r="R595" s="51"/>
      <c r="S595" s="51"/>
      <c r="T595" s="51"/>
      <c r="U595" s="51"/>
      <c r="V595" s="51"/>
      <c r="W595" s="51"/>
      <c r="X595" s="51"/>
      <c r="Y595" s="31"/>
      <c r="Z595" s="178" t="s">
        <v>2</v>
      </c>
      <c r="AA595" s="178"/>
      <c r="AB595" s="41">
        <f>SUM(N38:N44)</f>
        <v>133.42857142857142</v>
      </c>
      <c r="AC595" s="56"/>
      <c r="AD595" s="56"/>
      <c r="AE595" s="56"/>
    </row>
    <row r="596" spans="1:31" ht="22.5" customHeight="1" thickBot="1" x14ac:dyDescent="0.25">
      <c r="A596" s="49"/>
      <c r="B596" s="14"/>
      <c r="C596" s="70"/>
      <c r="D596" s="70"/>
      <c r="E596" s="61"/>
      <c r="F596" s="1"/>
      <c r="G596" s="2"/>
      <c r="H596" s="2"/>
      <c r="I596" s="51"/>
      <c r="J596" s="51"/>
      <c r="K596" s="51"/>
      <c r="L596" s="51"/>
      <c r="M596" s="51"/>
      <c r="N596" s="51"/>
      <c r="O596" s="51"/>
      <c r="P596" s="51"/>
      <c r="Q596" s="51"/>
      <c r="R596" s="51"/>
      <c r="S596" s="51"/>
      <c r="T596" s="51"/>
      <c r="U596" s="51"/>
      <c r="V596" s="51"/>
      <c r="W596" s="51"/>
      <c r="X596" s="51"/>
      <c r="Y596" s="31"/>
      <c r="Z596" s="178" t="s">
        <v>4</v>
      </c>
      <c r="AA596" s="178"/>
      <c r="AB596" s="42">
        <f>IF(SUM(T38:T44)=0,0,+(SUM(T38:T44)/AB594))</f>
        <v>0.22055674518201285</v>
      </c>
      <c r="AC596" s="56"/>
      <c r="AD596" s="56"/>
      <c r="AE596" s="56"/>
    </row>
    <row r="597" spans="1:31" ht="22.5" customHeight="1" thickBot="1" x14ac:dyDescent="0.25">
      <c r="A597" s="49"/>
      <c r="B597" s="14"/>
      <c r="C597" s="70"/>
      <c r="D597" s="70"/>
      <c r="E597" s="61"/>
      <c r="F597" s="1"/>
      <c r="G597" s="2"/>
      <c r="H597" s="2"/>
      <c r="I597" s="51"/>
      <c r="J597" s="51"/>
      <c r="K597" s="51"/>
      <c r="L597" s="51"/>
      <c r="M597" s="51"/>
      <c r="N597" s="51"/>
      <c r="O597" s="51"/>
      <c r="P597" s="51"/>
      <c r="Q597" s="51"/>
      <c r="R597" s="51"/>
      <c r="S597" s="51"/>
      <c r="T597" s="51"/>
      <c r="U597" s="51"/>
      <c r="V597" s="51"/>
      <c r="W597" s="51"/>
      <c r="X597" s="51"/>
      <c r="Y597" s="31"/>
      <c r="Z597" s="178" t="s">
        <v>3</v>
      </c>
      <c r="AA597" s="178"/>
      <c r="AB597" s="46">
        <f>IF(SUM(S38:S44)=0,0,+(SUM(S38:S44)/AB595))</f>
        <v>0.22055674518201285</v>
      </c>
      <c r="AC597" s="56"/>
      <c r="AD597" s="56"/>
      <c r="AE597" s="56"/>
    </row>
    <row r="598" spans="1:31" ht="22.5" customHeight="1" thickBot="1" x14ac:dyDescent="0.25">
      <c r="A598" s="49"/>
      <c r="B598" s="14"/>
      <c r="C598" s="70"/>
      <c r="D598" s="70"/>
      <c r="E598" s="61"/>
      <c r="F598" s="1"/>
      <c r="G598" s="2"/>
      <c r="H598" s="2"/>
      <c r="I598" s="51"/>
      <c r="J598" s="51"/>
      <c r="K598" s="51"/>
      <c r="L598" s="51"/>
      <c r="M598" s="51"/>
      <c r="N598" s="51"/>
      <c r="O598" s="51"/>
      <c r="P598" s="51"/>
      <c r="Q598" s="51"/>
      <c r="R598" s="51"/>
      <c r="S598" s="51"/>
      <c r="T598" s="51"/>
      <c r="U598" s="51"/>
      <c r="V598" s="51"/>
      <c r="W598" s="51"/>
      <c r="X598" s="51"/>
      <c r="Y598" s="31"/>
      <c r="Z598" s="52"/>
      <c r="AA598" s="52"/>
      <c r="AB598" s="53"/>
      <c r="AC598" s="56"/>
      <c r="AD598" s="56"/>
      <c r="AE598" s="56"/>
    </row>
    <row r="599" spans="1:31" ht="13.5" thickBot="1" x14ac:dyDescent="0.25">
      <c r="A599" s="49"/>
      <c r="B599" s="14"/>
      <c r="C599" s="70"/>
      <c r="D599" s="70"/>
      <c r="E599" s="61"/>
      <c r="F599" s="1"/>
      <c r="G599" s="2"/>
      <c r="H599" s="2"/>
      <c r="I599" s="51"/>
      <c r="J599" s="51"/>
      <c r="K599" s="51"/>
      <c r="L599" s="51"/>
      <c r="M599" s="51"/>
      <c r="N599" s="51"/>
      <c r="O599" s="51"/>
      <c r="P599" s="51"/>
      <c r="Q599" s="51"/>
      <c r="R599" s="51"/>
      <c r="S599" s="51"/>
      <c r="T599" s="51"/>
      <c r="U599" s="51"/>
      <c r="V599" s="51"/>
      <c r="W599" s="51"/>
      <c r="X599" s="51"/>
      <c r="Y599" s="31"/>
      <c r="Z599" s="177" t="s">
        <v>1795</v>
      </c>
      <c r="AA599" s="177"/>
      <c r="AB599" s="177"/>
      <c r="AC599" s="56"/>
      <c r="AD599" s="56"/>
      <c r="AE599" s="56"/>
    </row>
    <row r="600" spans="1:31" ht="13.5" thickBot="1" x14ac:dyDescent="0.25">
      <c r="A600" s="49"/>
      <c r="B600" s="14"/>
      <c r="C600" s="70"/>
      <c r="D600" s="70"/>
      <c r="E600" s="61"/>
      <c r="F600" s="1"/>
      <c r="G600" s="2"/>
      <c r="H600" s="2"/>
      <c r="I600" s="51"/>
      <c r="J600" s="51"/>
      <c r="K600" s="51"/>
      <c r="L600" s="51"/>
      <c r="M600" s="51"/>
      <c r="N600" s="51"/>
      <c r="O600" s="51"/>
      <c r="P600" s="51"/>
      <c r="Q600" s="51"/>
      <c r="R600" s="51"/>
      <c r="S600" s="51"/>
      <c r="T600" s="51"/>
      <c r="U600" s="51"/>
      <c r="V600" s="51"/>
      <c r="W600" s="51"/>
      <c r="X600" s="51"/>
      <c r="Y600" s="31"/>
      <c r="Z600" s="177"/>
      <c r="AA600" s="177"/>
      <c r="AB600" s="177"/>
      <c r="AC600" s="56"/>
      <c r="AD600" s="56"/>
      <c r="AE600" s="56"/>
    </row>
    <row r="601" spans="1:31" ht="13.5" thickBot="1" x14ac:dyDescent="0.25">
      <c r="A601" s="49"/>
      <c r="B601" s="14"/>
      <c r="C601" s="70"/>
      <c r="D601" s="70"/>
      <c r="E601" s="61"/>
      <c r="F601" s="1"/>
      <c r="G601" s="2"/>
      <c r="H601" s="2"/>
      <c r="I601" s="51"/>
      <c r="J601" s="51"/>
      <c r="K601" s="51"/>
      <c r="L601" s="51"/>
      <c r="M601" s="51"/>
      <c r="N601" s="51"/>
      <c r="O601" s="51"/>
      <c r="P601" s="51"/>
      <c r="Q601" s="51"/>
      <c r="R601" s="51"/>
      <c r="S601" s="51"/>
      <c r="T601" s="51"/>
      <c r="U601" s="51"/>
      <c r="V601" s="51"/>
      <c r="W601" s="51"/>
      <c r="X601" s="51"/>
      <c r="Y601" s="31"/>
      <c r="Z601" s="178" t="s">
        <v>1</v>
      </c>
      <c r="AA601" s="178"/>
      <c r="AB601" s="41">
        <f>SUM(U45:U52)</f>
        <v>209.71428571428569</v>
      </c>
      <c r="AC601" s="56"/>
      <c r="AD601" s="56"/>
      <c r="AE601" s="56"/>
    </row>
    <row r="602" spans="1:31" ht="13.5" thickBot="1" x14ac:dyDescent="0.25">
      <c r="A602" s="49"/>
      <c r="B602" s="14"/>
      <c r="C602" s="70"/>
      <c r="D602" s="70"/>
      <c r="E602" s="61"/>
      <c r="F602" s="1"/>
      <c r="G602" s="2"/>
      <c r="H602" s="2"/>
      <c r="I602" s="51"/>
      <c r="J602" s="51"/>
      <c r="K602" s="51"/>
      <c r="L602" s="51"/>
      <c r="M602" s="51"/>
      <c r="N602" s="51"/>
      <c r="O602" s="51"/>
      <c r="P602" s="51"/>
      <c r="Q602" s="51"/>
      <c r="R602" s="51"/>
      <c r="S602" s="51"/>
      <c r="T602" s="51"/>
      <c r="U602" s="51"/>
      <c r="V602" s="51"/>
      <c r="W602" s="51"/>
      <c r="X602" s="51"/>
      <c r="Y602" s="31"/>
      <c r="Z602" s="178" t="s">
        <v>2</v>
      </c>
      <c r="AA602" s="178"/>
      <c r="AB602" s="41">
        <f>SUM(N45:N52)</f>
        <v>209.71428571428569</v>
      </c>
      <c r="AC602" s="56"/>
      <c r="AD602" s="56"/>
      <c r="AE602" s="56"/>
    </row>
    <row r="603" spans="1:31" ht="24" thickBot="1" x14ac:dyDescent="0.25">
      <c r="A603" s="49"/>
      <c r="B603" s="14"/>
      <c r="C603" s="70"/>
      <c r="D603" s="70"/>
      <c r="E603" s="61"/>
      <c r="F603" s="1"/>
      <c r="G603" s="2"/>
      <c r="H603" s="2"/>
      <c r="I603" s="51"/>
      <c r="J603" s="51"/>
      <c r="K603" s="51"/>
      <c r="L603" s="51"/>
      <c r="M603" s="51"/>
      <c r="N603" s="51"/>
      <c r="O603" s="51"/>
      <c r="P603" s="51"/>
      <c r="Q603" s="51"/>
      <c r="R603" s="51"/>
      <c r="S603" s="51"/>
      <c r="T603" s="51"/>
      <c r="U603" s="51"/>
      <c r="V603" s="51"/>
      <c r="W603" s="51"/>
      <c r="X603" s="51"/>
      <c r="Y603" s="31"/>
      <c r="Z603" s="178" t="s">
        <v>4</v>
      </c>
      <c r="AA603" s="178"/>
      <c r="AB603" s="42">
        <f>IF(SUM(T45:T52)=0,0,+(SUM(T45:T52)/AB601))</f>
        <v>0.56880108991825618</v>
      </c>
      <c r="AC603" s="56"/>
      <c r="AD603" s="56"/>
      <c r="AE603" s="56"/>
    </row>
    <row r="604" spans="1:31" ht="24" thickBot="1" x14ac:dyDescent="0.25">
      <c r="A604" s="49"/>
      <c r="B604" s="14"/>
      <c r="C604" s="70"/>
      <c r="D604" s="70"/>
      <c r="E604" s="61"/>
      <c r="F604" s="1"/>
      <c r="G604" s="2"/>
      <c r="H604" s="2"/>
      <c r="I604" s="51"/>
      <c r="J604" s="51"/>
      <c r="K604" s="51"/>
      <c r="L604" s="51"/>
      <c r="M604" s="51"/>
      <c r="N604" s="51"/>
      <c r="O604" s="51"/>
      <c r="P604" s="51"/>
      <c r="Q604" s="51"/>
      <c r="R604" s="51"/>
      <c r="S604" s="51"/>
      <c r="T604" s="51"/>
      <c r="U604" s="51"/>
      <c r="V604" s="51"/>
      <c r="W604" s="51"/>
      <c r="X604" s="51"/>
      <c r="Y604" s="31"/>
      <c r="Z604" s="178" t="s">
        <v>3</v>
      </c>
      <c r="AA604" s="178"/>
      <c r="AB604" s="46">
        <f>IF(SUM(S45:S52)=0,0,+(SUM(S45:S52)/AB602))</f>
        <v>0.56880108991825618</v>
      </c>
      <c r="AC604" s="56"/>
      <c r="AD604" s="56"/>
      <c r="AE604" s="56"/>
    </row>
    <row r="605" spans="1:31" ht="24" thickBot="1" x14ac:dyDescent="0.25">
      <c r="A605" s="49"/>
      <c r="B605" s="14"/>
      <c r="C605" s="70"/>
      <c r="D605" s="70"/>
      <c r="E605" s="61"/>
      <c r="F605" s="1"/>
      <c r="G605" s="2"/>
      <c r="H605" s="2"/>
      <c r="I605" s="51"/>
      <c r="J605" s="51"/>
      <c r="K605" s="51"/>
      <c r="L605" s="51"/>
      <c r="M605" s="51"/>
      <c r="N605" s="51"/>
      <c r="O605" s="51"/>
      <c r="P605" s="51"/>
      <c r="Q605" s="51"/>
      <c r="R605" s="51"/>
      <c r="S605" s="51"/>
      <c r="T605" s="51"/>
      <c r="U605" s="51"/>
      <c r="V605" s="51"/>
      <c r="W605" s="51"/>
      <c r="X605" s="51"/>
      <c r="Y605" s="31"/>
      <c r="Z605" s="52"/>
      <c r="AA605" s="52"/>
      <c r="AB605" s="53"/>
      <c r="AC605" s="56"/>
      <c r="AD605" s="56"/>
      <c r="AE605" s="56"/>
    </row>
    <row r="606" spans="1:31" ht="13.5" thickBot="1" x14ac:dyDescent="0.25">
      <c r="A606" s="49"/>
      <c r="B606" s="14"/>
      <c r="C606" s="70"/>
      <c r="D606" s="70"/>
      <c r="E606" s="61"/>
      <c r="F606" s="1"/>
      <c r="G606" s="2"/>
      <c r="H606" s="2"/>
      <c r="I606" s="51"/>
      <c r="J606" s="51"/>
      <c r="K606" s="51"/>
      <c r="L606" s="51"/>
      <c r="M606" s="51"/>
      <c r="N606" s="51"/>
      <c r="O606" s="51"/>
      <c r="P606" s="51"/>
      <c r="Q606" s="51"/>
      <c r="R606" s="51"/>
      <c r="S606" s="51"/>
      <c r="T606" s="51"/>
      <c r="U606" s="51"/>
      <c r="V606" s="51"/>
      <c r="W606" s="51"/>
      <c r="X606" s="51"/>
      <c r="Y606" s="31"/>
      <c r="Z606" s="177" t="s">
        <v>1744</v>
      </c>
      <c r="AA606" s="177"/>
      <c r="AB606" s="177"/>
      <c r="AC606" s="56"/>
      <c r="AD606" s="56"/>
      <c r="AE606" s="56"/>
    </row>
    <row r="607" spans="1:31" ht="13.5" thickBot="1" x14ac:dyDescent="0.25">
      <c r="A607" s="49"/>
      <c r="B607" s="14"/>
      <c r="C607" s="70"/>
      <c r="D607" s="70"/>
      <c r="E607" s="61"/>
      <c r="F607" s="1"/>
      <c r="G607" s="2"/>
      <c r="H607" s="2"/>
      <c r="I607" s="51"/>
      <c r="J607" s="51"/>
      <c r="K607" s="51"/>
      <c r="L607" s="51"/>
      <c r="M607" s="51"/>
      <c r="N607" s="51"/>
      <c r="O607" s="51"/>
      <c r="P607" s="51"/>
      <c r="Q607" s="51"/>
      <c r="R607" s="51"/>
      <c r="S607" s="51"/>
      <c r="T607" s="51"/>
      <c r="U607" s="51"/>
      <c r="V607" s="51"/>
      <c r="W607" s="51"/>
      <c r="X607" s="51"/>
      <c r="Y607" s="31"/>
      <c r="Z607" s="177"/>
      <c r="AA607" s="177"/>
      <c r="AB607" s="177"/>
      <c r="AC607" s="56"/>
      <c r="AD607" s="56"/>
      <c r="AE607" s="56"/>
    </row>
    <row r="608" spans="1:31" ht="13.5" thickBot="1" x14ac:dyDescent="0.25">
      <c r="A608" s="49"/>
      <c r="B608" s="14"/>
      <c r="C608" s="70"/>
      <c r="D608" s="70"/>
      <c r="E608" s="61"/>
      <c r="F608" s="1"/>
      <c r="G608" s="2"/>
      <c r="H608" s="2"/>
      <c r="I608" s="51"/>
      <c r="J608" s="51"/>
      <c r="K608" s="51"/>
      <c r="L608" s="51"/>
      <c r="M608" s="51"/>
      <c r="N608" s="51"/>
      <c r="O608" s="51"/>
      <c r="P608" s="51"/>
      <c r="Q608" s="51"/>
      <c r="R608" s="51"/>
      <c r="S608" s="51"/>
      <c r="T608" s="51"/>
      <c r="U608" s="51"/>
      <c r="V608" s="51"/>
      <c r="W608" s="51"/>
      <c r="X608" s="51"/>
      <c r="Y608" s="31"/>
      <c r="Z608" s="178" t="s">
        <v>1</v>
      </c>
      <c r="AA608" s="178"/>
      <c r="AB608" s="41">
        <f>SUM(U53:U152)</f>
        <v>2031.285714285714</v>
      </c>
      <c r="AC608" s="56"/>
      <c r="AD608" s="56"/>
      <c r="AE608" s="56"/>
    </row>
    <row r="609" spans="1:31" ht="13.5" thickBot="1" x14ac:dyDescent="0.25">
      <c r="A609" s="49"/>
      <c r="B609" s="14"/>
      <c r="C609" s="70"/>
      <c r="D609" s="70"/>
      <c r="E609" s="61"/>
      <c r="F609" s="1"/>
      <c r="G609" s="2"/>
      <c r="H609" s="2"/>
      <c r="I609" s="51"/>
      <c r="J609" s="51"/>
      <c r="K609" s="51"/>
      <c r="L609" s="51"/>
      <c r="M609" s="51"/>
      <c r="N609" s="51"/>
      <c r="O609" s="51"/>
      <c r="P609" s="51"/>
      <c r="Q609" s="51"/>
      <c r="R609" s="51"/>
      <c r="S609" s="51"/>
      <c r="T609" s="51"/>
      <c r="U609" s="51"/>
      <c r="V609" s="51"/>
      <c r="W609" s="51"/>
      <c r="X609" s="51"/>
      <c r="Y609" s="31"/>
      <c r="Z609" s="178" t="s">
        <v>2</v>
      </c>
      <c r="AA609" s="178"/>
      <c r="AB609" s="41">
        <f>SUM(N53:N152)</f>
        <v>2082.5714285714284</v>
      </c>
      <c r="AC609" s="56"/>
      <c r="AD609" s="56"/>
      <c r="AE609" s="56"/>
    </row>
    <row r="610" spans="1:31" ht="24" thickBot="1" x14ac:dyDescent="0.25">
      <c r="A610" s="49"/>
      <c r="B610" s="14"/>
      <c r="C610" s="70"/>
      <c r="D610" s="70"/>
      <c r="E610" s="61"/>
      <c r="F610" s="1"/>
      <c r="G610" s="2"/>
      <c r="H610" s="2"/>
      <c r="I610" s="51"/>
      <c r="J610" s="51"/>
      <c r="K610" s="51"/>
      <c r="L610" s="51"/>
      <c r="M610" s="51"/>
      <c r="N610" s="51"/>
      <c r="O610" s="51"/>
      <c r="P610" s="51"/>
      <c r="Q610" s="51"/>
      <c r="R610" s="51"/>
      <c r="S610" s="51"/>
      <c r="T610" s="51"/>
      <c r="U610" s="51"/>
      <c r="V610" s="51"/>
      <c r="W610" s="51"/>
      <c r="X610" s="51"/>
      <c r="Y610" s="31"/>
      <c r="Z610" s="178" t="s">
        <v>4</v>
      </c>
      <c r="AA610" s="178"/>
      <c r="AB610" s="42">
        <f>IF(SUM(T53:T152)=0,0,+(SUM(T53:T152)/AB608))</f>
        <v>0.39412478689272007</v>
      </c>
      <c r="AC610" s="56"/>
      <c r="AD610" s="56"/>
      <c r="AE610" s="56"/>
    </row>
    <row r="611" spans="1:31" ht="24" thickBot="1" x14ac:dyDescent="0.25">
      <c r="A611" s="49"/>
      <c r="B611" s="14"/>
      <c r="C611" s="70"/>
      <c r="D611" s="70"/>
      <c r="E611" s="61"/>
      <c r="F611" s="1"/>
      <c r="G611" s="2"/>
      <c r="H611" s="2"/>
      <c r="I611" s="51"/>
      <c r="J611" s="51"/>
      <c r="K611" s="51"/>
      <c r="L611" s="51"/>
      <c r="M611" s="51"/>
      <c r="N611" s="51"/>
      <c r="O611" s="51"/>
      <c r="P611" s="51"/>
      <c r="Q611" s="51"/>
      <c r="R611" s="51"/>
      <c r="S611" s="51"/>
      <c r="T611" s="51"/>
      <c r="U611" s="51"/>
      <c r="V611" s="51"/>
      <c r="W611" s="51"/>
      <c r="X611" s="51"/>
      <c r="Y611" s="31"/>
      <c r="Z611" s="178" t="s">
        <v>3</v>
      </c>
      <c r="AA611" s="178"/>
      <c r="AB611" s="46">
        <f>IF(SUM(S53:S152)=0,0,+(SUM(S53:S152)/AB609))</f>
        <v>0.38441901116940502</v>
      </c>
      <c r="AC611" s="56"/>
      <c r="AD611" s="56"/>
      <c r="AE611" s="56"/>
    </row>
    <row r="612" spans="1:31" ht="24" thickBot="1" x14ac:dyDescent="0.25">
      <c r="A612" s="49"/>
      <c r="B612" s="14"/>
      <c r="C612" s="70"/>
      <c r="D612" s="70"/>
      <c r="E612" s="61"/>
      <c r="F612" s="1"/>
      <c r="G612" s="2"/>
      <c r="H612" s="2"/>
      <c r="I612" s="51"/>
      <c r="J612" s="51"/>
      <c r="K612" s="51"/>
      <c r="L612" s="51"/>
      <c r="M612" s="51"/>
      <c r="N612" s="51"/>
      <c r="O612" s="51"/>
      <c r="P612" s="51"/>
      <c r="Q612" s="51"/>
      <c r="R612" s="51"/>
      <c r="S612" s="51"/>
      <c r="T612" s="51"/>
      <c r="U612" s="51"/>
      <c r="V612" s="51"/>
      <c r="W612" s="51"/>
      <c r="X612" s="51"/>
      <c r="Y612" s="31"/>
      <c r="Z612" s="52"/>
      <c r="AA612" s="52"/>
      <c r="AB612" s="53"/>
      <c r="AC612" s="56"/>
      <c r="AD612" s="56"/>
      <c r="AE612" s="56"/>
    </row>
    <row r="613" spans="1:31" ht="13.5" thickBot="1" x14ac:dyDescent="0.25">
      <c r="A613" s="49"/>
      <c r="B613" s="14"/>
      <c r="C613" s="70"/>
      <c r="D613" s="70"/>
      <c r="E613" s="61"/>
      <c r="F613" s="1"/>
      <c r="G613" s="2"/>
      <c r="H613" s="2"/>
      <c r="I613" s="51"/>
      <c r="J613" s="51"/>
      <c r="K613" s="51"/>
      <c r="L613" s="51"/>
      <c r="M613" s="51"/>
      <c r="N613" s="51"/>
      <c r="O613" s="51"/>
      <c r="P613" s="51"/>
      <c r="Q613" s="51"/>
      <c r="R613" s="51"/>
      <c r="S613" s="51"/>
      <c r="T613" s="51"/>
      <c r="U613" s="51"/>
      <c r="V613" s="51"/>
      <c r="W613" s="51"/>
      <c r="X613" s="51"/>
      <c r="Y613" s="31"/>
      <c r="Z613" s="177" t="s">
        <v>1549</v>
      </c>
      <c r="AA613" s="177"/>
      <c r="AB613" s="177"/>
      <c r="AC613" s="56"/>
      <c r="AD613" s="56"/>
      <c r="AE613" s="56"/>
    </row>
    <row r="614" spans="1:31" ht="13.5" thickBot="1" x14ac:dyDescent="0.25">
      <c r="A614" s="49"/>
      <c r="B614" s="14"/>
      <c r="C614" s="70"/>
      <c r="D614" s="70"/>
      <c r="E614" s="61"/>
      <c r="F614" s="1"/>
      <c r="G614" s="2"/>
      <c r="H614" s="2"/>
      <c r="I614" s="51"/>
      <c r="J614" s="51"/>
      <c r="K614" s="51"/>
      <c r="L614" s="51"/>
      <c r="M614" s="51"/>
      <c r="N614" s="51"/>
      <c r="O614" s="51"/>
      <c r="P614" s="51"/>
      <c r="Q614" s="51"/>
      <c r="R614" s="51"/>
      <c r="S614" s="51"/>
      <c r="T614" s="51"/>
      <c r="U614" s="51"/>
      <c r="V614" s="51"/>
      <c r="W614" s="51"/>
      <c r="X614" s="51"/>
      <c r="Y614" s="31"/>
      <c r="Z614" s="177"/>
      <c r="AA614" s="177"/>
      <c r="AB614" s="177"/>
      <c r="AC614" s="56"/>
      <c r="AD614" s="56"/>
      <c r="AE614" s="56"/>
    </row>
    <row r="615" spans="1:31" ht="13.5" thickBot="1" x14ac:dyDescent="0.25">
      <c r="A615" s="49"/>
      <c r="B615" s="14"/>
      <c r="C615" s="70"/>
      <c r="D615" s="70"/>
      <c r="E615" s="61"/>
      <c r="F615" s="1"/>
      <c r="G615" s="2"/>
      <c r="H615" s="2"/>
      <c r="I615" s="51"/>
      <c r="J615" s="51"/>
      <c r="K615" s="51"/>
      <c r="L615" s="51"/>
      <c r="M615" s="51"/>
      <c r="N615" s="51"/>
      <c r="O615" s="51"/>
      <c r="P615" s="51"/>
      <c r="Q615" s="51"/>
      <c r="R615" s="51"/>
      <c r="S615" s="51"/>
      <c r="T615" s="51"/>
      <c r="U615" s="51"/>
      <c r="V615" s="51"/>
      <c r="W615" s="51"/>
      <c r="X615" s="51"/>
      <c r="Y615" s="31"/>
      <c r="Z615" s="178" t="s">
        <v>1</v>
      </c>
      <c r="AA615" s="178"/>
      <c r="AB615" s="41">
        <f>SUM(U153:U157)</f>
        <v>48.857142857142854</v>
      </c>
      <c r="AC615" s="56"/>
      <c r="AD615" s="56"/>
      <c r="AE615" s="56"/>
    </row>
    <row r="616" spans="1:31" ht="13.5" thickBot="1" x14ac:dyDescent="0.25">
      <c r="A616" s="49"/>
      <c r="B616" s="14"/>
      <c r="C616" s="70"/>
      <c r="D616" s="70"/>
      <c r="E616" s="61"/>
      <c r="F616" s="1"/>
      <c r="G616" s="2"/>
      <c r="H616" s="2"/>
      <c r="I616" s="51"/>
      <c r="J616" s="51"/>
      <c r="K616" s="51"/>
      <c r="L616" s="51"/>
      <c r="M616" s="51"/>
      <c r="N616" s="51"/>
      <c r="O616" s="51"/>
      <c r="P616" s="51"/>
      <c r="Q616" s="51"/>
      <c r="R616" s="51"/>
      <c r="S616" s="51"/>
      <c r="T616" s="51"/>
      <c r="U616" s="51"/>
      <c r="V616" s="51"/>
      <c r="W616" s="51"/>
      <c r="X616" s="51"/>
      <c r="Y616" s="31"/>
      <c r="Z616" s="178" t="s">
        <v>2</v>
      </c>
      <c r="AA616" s="178"/>
      <c r="AB616" s="41">
        <f>SUM(N153:N157)</f>
        <v>48.857142857142854</v>
      </c>
      <c r="AC616" s="56"/>
      <c r="AD616" s="56"/>
      <c r="AE616" s="56"/>
    </row>
    <row r="617" spans="1:31" ht="24" thickBot="1" x14ac:dyDescent="0.25">
      <c r="A617" s="49"/>
      <c r="B617" s="14"/>
      <c r="C617" s="70"/>
      <c r="D617" s="70"/>
      <c r="E617" s="61"/>
      <c r="F617" s="1"/>
      <c r="G617" s="2"/>
      <c r="H617" s="2"/>
      <c r="I617" s="51"/>
      <c r="J617" s="51"/>
      <c r="K617" s="51"/>
      <c r="L617" s="51"/>
      <c r="M617" s="51"/>
      <c r="N617" s="51"/>
      <c r="O617" s="51"/>
      <c r="P617" s="51"/>
      <c r="Q617" s="51"/>
      <c r="R617" s="51"/>
      <c r="S617" s="51"/>
      <c r="T617" s="51"/>
      <c r="U617" s="51"/>
      <c r="V617" s="51"/>
      <c r="W617" s="51"/>
      <c r="X617" s="51"/>
      <c r="Y617" s="31"/>
      <c r="Z617" s="178" t="s">
        <v>4</v>
      </c>
      <c r="AA617" s="178"/>
      <c r="AB617" s="42">
        <f>IF(SUM(T153:T157)=0,0,+(SUM(T153:T157)/AB615))</f>
        <v>0.27017543859649124</v>
      </c>
      <c r="AC617" s="56"/>
      <c r="AD617" s="56"/>
      <c r="AE617" s="56"/>
    </row>
    <row r="618" spans="1:31" ht="24" thickBot="1" x14ac:dyDescent="0.25">
      <c r="A618" s="49"/>
      <c r="B618" s="14"/>
      <c r="C618" s="70"/>
      <c r="D618" s="70"/>
      <c r="E618" s="61"/>
      <c r="F618" s="1"/>
      <c r="G618" s="2"/>
      <c r="H618" s="2"/>
      <c r="I618" s="51"/>
      <c r="J618" s="51"/>
      <c r="K618" s="51"/>
      <c r="L618" s="51"/>
      <c r="M618" s="51"/>
      <c r="N618" s="51"/>
      <c r="O618" s="51"/>
      <c r="P618" s="51"/>
      <c r="Q618" s="51"/>
      <c r="R618" s="51"/>
      <c r="S618" s="51"/>
      <c r="T618" s="51"/>
      <c r="U618" s="51"/>
      <c r="V618" s="51"/>
      <c r="W618" s="51"/>
      <c r="X618" s="51"/>
      <c r="Y618" s="31"/>
      <c r="Z618" s="178" t="s">
        <v>3</v>
      </c>
      <c r="AA618" s="178"/>
      <c r="AB618" s="46">
        <f>IF(SUM(S153:S157)=0,0,+(SUM(S153:S157)/AB616))</f>
        <v>0.27017543859649124</v>
      </c>
      <c r="AC618" s="56"/>
      <c r="AD618" s="56"/>
      <c r="AE618" s="56"/>
    </row>
    <row r="619" spans="1:31" ht="24" thickBot="1" x14ac:dyDescent="0.25">
      <c r="A619" s="49"/>
      <c r="B619" s="14"/>
      <c r="C619" s="70"/>
      <c r="D619" s="70"/>
      <c r="E619" s="61"/>
      <c r="F619" s="1"/>
      <c r="G619" s="2"/>
      <c r="H619" s="2"/>
      <c r="I619" s="51"/>
      <c r="J619" s="51"/>
      <c r="K619" s="51"/>
      <c r="L619" s="51"/>
      <c r="M619" s="51"/>
      <c r="N619" s="51"/>
      <c r="O619" s="51"/>
      <c r="P619" s="51"/>
      <c r="Q619" s="51"/>
      <c r="R619" s="51"/>
      <c r="S619" s="51"/>
      <c r="T619" s="51"/>
      <c r="U619" s="51"/>
      <c r="V619" s="51"/>
      <c r="W619" s="51"/>
      <c r="X619" s="51"/>
      <c r="Y619" s="31"/>
      <c r="Z619" s="52"/>
      <c r="AA619" s="52"/>
      <c r="AB619" s="53"/>
      <c r="AC619" s="56"/>
      <c r="AD619" s="56"/>
      <c r="AE619" s="56"/>
    </row>
    <row r="620" spans="1:31" ht="13.5" thickBot="1" x14ac:dyDescent="0.25">
      <c r="A620" s="49"/>
      <c r="B620" s="14"/>
      <c r="C620" s="70"/>
      <c r="D620" s="70"/>
      <c r="E620" s="61"/>
      <c r="F620" s="1"/>
      <c r="G620" s="2"/>
      <c r="H620" s="2"/>
      <c r="I620" s="51"/>
      <c r="J620" s="51"/>
      <c r="K620" s="51"/>
      <c r="L620" s="51"/>
      <c r="M620" s="51"/>
      <c r="N620" s="51"/>
      <c r="O620" s="51"/>
      <c r="P620" s="51"/>
      <c r="Q620" s="51"/>
      <c r="R620" s="51"/>
      <c r="S620" s="51"/>
      <c r="T620" s="51"/>
      <c r="U620" s="51"/>
      <c r="V620" s="51"/>
      <c r="W620" s="51"/>
      <c r="X620" s="51"/>
      <c r="Y620" s="31"/>
      <c r="Z620" s="177" t="s">
        <v>1534</v>
      </c>
      <c r="AA620" s="177"/>
      <c r="AB620" s="177"/>
      <c r="AC620" s="56"/>
      <c r="AD620" s="56"/>
      <c r="AE620" s="56"/>
    </row>
    <row r="621" spans="1:31" ht="13.5" thickBot="1" x14ac:dyDescent="0.25">
      <c r="A621" s="49"/>
      <c r="B621" s="14"/>
      <c r="C621" s="70"/>
      <c r="D621" s="70"/>
      <c r="E621" s="61"/>
      <c r="F621" s="1"/>
      <c r="G621" s="2"/>
      <c r="H621" s="2"/>
      <c r="I621" s="51"/>
      <c r="J621" s="51"/>
      <c r="K621" s="51"/>
      <c r="L621" s="51"/>
      <c r="M621" s="51"/>
      <c r="N621" s="51"/>
      <c r="O621" s="51"/>
      <c r="P621" s="51"/>
      <c r="Q621" s="51"/>
      <c r="R621" s="51"/>
      <c r="S621" s="51"/>
      <c r="T621" s="51"/>
      <c r="U621" s="51"/>
      <c r="V621" s="51"/>
      <c r="W621" s="51"/>
      <c r="X621" s="51"/>
      <c r="Y621" s="31"/>
      <c r="Z621" s="177"/>
      <c r="AA621" s="177"/>
      <c r="AB621" s="177"/>
      <c r="AC621" s="56"/>
      <c r="AD621" s="56"/>
      <c r="AE621" s="56"/>
    </row>
    <row r="622" spans="1:31" ht="13.5" thickBot="1" x14ac:dyDescent="0.25">
      <c r="A622" s="49"/>
      <c r="B622" s="14"/>
      <c r="C622" s="70"/>
      <c r="D622" s="70"/>
      <c r="E622" s="61"/>
      <c r="F622" s="1"/>
      <c r="G622" s="2"/>
      <c r="H622" s="2"/>
      <c r="I622" s="51"/>
      <c r="J622" s="51"/>
      <c r="K622" s="51"/>
      <c r="L622" s="51"/>
      <c r="M622" s="51"/>
      <c r="N622" s="51"/>
      <c r="O622" s="51"/>
      <c r="P622" s="51"/>
      <c r="Q622" s="51"/>
      <c r="R622" s="51"/>
      <c r="S622" s="51"/>
      <c r="T622" s="51"/>
      <c r="U622" s="51"/>
      <c r="V622" s="51"/>
      <c r="W622" s="51"/>
      <c r="X622" s="51"/>
      <c r="Y622" s="31"/>
      <c r="Z622" s="178" t="s">
        <v>1</v>
      </c>
      <c r="AA622" s="178"/>
      <c r="AB622" s="41">
        <f>SUM(U158:U188)</f>
        <v>504.4285714285715</v>
      </c>
      <c r="AC622" s="56"/>
      <c r="AD622" s="56"/>
      <c r="AE622" s="56"/>
    </row>
    <row r="623" spans="1:31" ht="13.5" thickBot="1" x14ac:dyDescent="0.25">
      <c r="A623" s="49"/>
      <c r="B623" s="14"/>
      <c r="C623" s="70"/>
      <c r="D623" s="70"/>
      <c r="E623" s="61"/>
      <c r="F623" s="1"/>
      <c r="G623" s="2"/>
      <c r="H623" s="2"/>
      <c r="I623" s="51"/>
      <c r="J623" s="51"/>
      <c r="K623" s="51"/>
      <c r="L623" s="51"/>
      <c r="M623" s="51"/>
      <c r="N623" s="51"/>
      <c r="O623" s="51"/>
      <c r="P623" s="51"/>
      <c r="Q623" s="51"/>
      <c r="R623" s="51"/>
      <c r="S623" s="51"/>
      <c r="T623" s="51"/>
      <c r="U623" s="51"/>
      <c r="V623" s="51"/>
      <c r="W623" s="51"/>
      <c r="X623" s="51"/>
      <c r="Y623" s="31"/>
      <c r="Z623" s="178" t="s">
        <v>2</v>
      </c>
      <c r="AA623" s="178"/>
      <c r="AB623" s="41">
        <f>SUM(N158:N188)</f>
        <v>504.4285714285715</v>
      </c>
      <c r="AC623" s="56"/>
      <c r="AD623" s="56"/>
      <c r="AE623" s="56"/>
    </row>
    <row r="624" spans="1:31" ht="24" thickBot="1" x14ac:dyDescent="0.25">
      <c r="A624" s="49"/>
      <c r="B624" s="14"/>
      <c r="C624" s="70"/>
      <c r="D624" s="70"/>
      <c r="E624" s="61"/>
      <c r="F624" s="1"/>
      <c r="G624" s="2"/>
      <c r="H624" s="2"/>
      <c r="I624" s="51"/>
      <c r="J624" s="51"/>
      <c r="K624" s="51"/>
      <c r="L624" s="51"/>
      <c r="M624" s="51"/>
      <c r="N624" s="51"/>
      <c r="O624" s="51"/>
      <c r="P624" s="51"/>
      <c r="Q624" s="51"/>
      <c r="R624" s="51"/>
      <c r="S624" s="51"/>
      <c r="T624" s="51"/>
      <c r="U624" s="51"/>
      <c r="V624" s="51"/>
      <c r="W624" s="51"/>
      <c r="X624" s="51"/>
      <c r="Y624" s="31"/>
      <c r="Z624" s="178" t="s">
        <v>4</v>
      </c>
      <c r="AA624" s="178"/>
      <c r="AB624" s="42">
        <f>IF(SUM(T158:T188)=0,0,+(SUM(T158:T188)/AB622))</f>
        <v>0.12234494477485131</v>
      </c>
      <c r="AC624" s="56"/>
      <c r="AD624" s="56"/>
      <c r="AE624" s="56"/>
    </row>
    <row r="625" spans="1:33" ht="24" thickBot="1" x14ac:dyDescent="0.25">
      <c r="A625" s="49"/>
      <c r="B625" s="14"/>
      <c r="C625" s="70"/>
      <c r="D625" s="70"/>
      <c r="E625" s="61"/>
      <c r="F625" s="1"/>
      <c r="G625" s="2"/>
      <c r="H625" s="2"/>
      <c r="I625" s="51"/>
      <c r="J625" s="51"/>
      <c r="K625" s="51"/>
      <c r="L625" s="51"/>
      <c r="M625" s="51"/>
      <c r="N625" s="51"/>
      <c r="O625" s="51"/>
      <c r="P625" s="51"/>
      <c r="Q625" s="51"/>
      <c r="R625" s="51"/>
      <c r="S625" s="51"/>
      <c r="T625" s="51"/>
      <c r="U625" s="51"/>
      <c r="V625" s="51"/>
      <c r="W625" s="51"/>
      <c r="X625" s="51"/>
      <c r="Y625" s="31"/>
      <c r="Z625" s="178" t="s">
        <v>3</v>
      </c>
      <c r="AA625" s="178"/>
      <c r="AB625" s="46">
        <f>IF(SUM(S158:S188)=0,0,+(SUM(S158:S188)/AB623))</f>
        <v>0.12234494477485131</v>
      </c>
      <c r="AC625" s="56"/>
      <c r="AD625" s="56"/>
      <c r="AE625" s="56"/>
    </row>
    <row r="626" spans="1:33" ht="24" thickBot="1" x14ac:dyDescent="0.25">
      <c r="A626" s="49"/>
      <c r="B626" s="14"/>
      <c r="C626" s="70"/>
      <c r="D626" s="70"/>
      <c r="E626" s="61"/>
      <c r="F626" s="1"/>
      <c r="G626" s="2"/>
      <c r="H626" s="2"/>
      <c r="I626" s="51"/>
      <c r="J626" s="51"/>
      <c r="K626" s="51"/>
      <c r="L626" s="51"/>
      <c r="M626" s="51"/>
      <c r="N626" s="51"/>
      <c r="O626" s="51"/>
      <c r="P626" s="51"/>
      <c r="Q626" s="51"/>
      <c r="R626" s="51"/>
      <c r="S626" s="51"/>
      <c r="T626" s="51"/>
      <c r="U626" s="51"/>
      <c r="V626" s="51"/>
      <c r="W626" s="51"/>
      <c r="X626" s="51"/>
      <c r="Y626" s="31"/>
      <c r="Z626" s="52"/>
      <c r="AA626" s="52"/>
      <c r="AB626" s="53"/>
      <c r="AC626" s="56"/>
      <c r="AD626" s="56"/>
      <c r="AE626" s="56"/>
    </row>
    <row r="627" spans="1:33" ht="13.5" thickBot="1" x14ac:dyDescent="0.25">
      <c r="A627" s="49"/>
      <c r="B627" s="14"/>
      <c r="C627" s="70"/>
      <c r="D627" s="70"/>
      <c r="E627" s="61"/>
      <c r="F627" s="1"/>
      <c r="G627" s="2"/>
      <c r="H627" s="2"/>
      <c r="I627" s="51"/>
      <c r="J627" s="51"/>
      <c r="K627" s="51"/>
      <c r="L627" s="51"/>
      <c r="M627" s="51"/>
      <c r="N627" s="51"/>
      <c r="O627" s="51"/>
      <c r="P627" s="51"/>
      <c r="Q627" s="51"/>
      <c r="R627" s="51"/>
      <c r="S627" s="51"/>
      <c r="T627" s="51"/>
      <c r="U627" s="51"/>
      <c r="V627" s="51"/>
      <c r="W627" s="51"/>
      <c r="X627" s="51"/>
      <c r="Y627" s="31"/>
      <c r="Z627" s="177" t="s">
        <v>1319</v>
      </c>
      <c r="AA627" s="177"/>
      <c r="AB627" s="177"/>
      <c r="AC627" s="56"/>
      <c r="AD627" s="56"/>
      <c r="AE627" s="56"/>
    </row>
    <row r="628" spans="1:33" ht="13.5" thickBot="1" x14ac:dyDescent="0.25">
      <c r="A628" s="49"/>
      <c r="B628" s="14"/>
      <c r="C628" s="70"/>
      <c r="D628" s="70"/>
      <c r="E628" s="61"/>
      <c r="F628" s="1"/>
      <c r="G628" s="2"/>
      <c r="H628" s="2"/>
      <c r="I628" s="51"/>
      <c r="J628" s="51"/>
      <c r="K628" s="51"/>
      <c r="L628" s="51"/>
      <c r="M628" s="51"/>
      <c r="N628" s="51"/>
      <c r="O628" s="51"/>
      <c r="P628" s="51"/>
      <c r="Q628" s="51"/>
      <c r="R628" s="51"/>
      <c r="S628" s="51"/>
      <c r="T628" s="51"/>
      <c r="U628" s="51"/>
      <c r="V628" s="51"/>
      <c r="W628" s="51"/>
      <c r="X628" s="51"/>
      <c r="Y628" s="31"/>
      <c r="Z628" s="177"/>
      <c r="AA628" s="177"/>
      <c r="AB628" s="177"/>
      <c r="AC628" s="56"/>
      <c r="AD628" s="56"/>
      <c r="AE628" s="56"/>
    </row>
    <row r="629" spans="1:33" ht="13.5" thickBot="1" x14ac:dyDescent="0.25">
      <c r="A629" s="49"/>
      <c r="B629" s="14"/>
      <c r="C629" s="70"/>
      <c r="D629" s="70"/>
      <c r="E629" s="61"/>
      <c r="F629" s="1"/>
      <c r="G629" s="2"/>
      <c r="H629" s="2"/>
      <c r="I629" s="51"/>
      <c r="J629" s="51"/>
      <c r="K629" s="51"/>
      <c r="L629" s="51"/>
      <c r="M629" s="51"/>
      <c r="N629" s="51"/>
      <c r="O629" s="51"/>
      <c r="P629" s="51"/>
      <c r="Q629" s="51"/>
      <c r="R629" s="51"/>
      <c r="S629" s="51"/>
      <c r="T629" s="51"/>
      <c r="U629" s="51"/>
      <c r="V629" s="51"/>
      <c r="W629" s="51"/>
      <c r="X629" s="51"/>
      <c r="Y629" s="31"/>
      <c r="Z629" s="178" t="s">
        <v>1</v>
      </c>
      <c r="AA629" s="178"/>
      <c r="AB629" s="41">
        <f>SUM(U189:U196)</f>
        <v>217.14285714285714</v>
      </c>
      <c r="AC629" s="56"/>
      <c r="AD629" s="56"/>
      <c r="AE629" s="56"/>
    </row>
    <row r="630" spans="1:33" ht="13.5" thickBot="1" x14ac:dyDescent="0.25">
      <c r="A630" s="49"/>
      <c r="B630" s="14"/>
      <c r="C630" s="70"/>
      <c r="D630" s="70"/>
      <c r="E630" s="61"/>
      <c r="F630" s="1"/>
      <c r="G630" s="2"/>
      <c r="H630" s="2"/>
      <c r="I630" s="51"/>
      <c r="J630" s="51"/>
      <c r="K630" s="51"/>
      <c r="L630" s="51"/>
      <c r="M630" s="51"/>
      <c r="N630" s="51"/>
      <c r="O630" s="51"/>
      <c r="P630" s="51"/>
      <c r="Q630" s="51"/>
      <c r="R630" s="51"/>
      <c r="S630" s="51"/>
      <c r="T630" s="51"/>
      <c r="U630" s="51"/>
      <c r="V630" s="51"/>
      <c r="W630" s="51"/>
      <c r="X630" s="51"/>
      <c r="Y630" s="31"/>
      <c r="Z630" s="178" t="s">
        <v>2</v>
      </c>
      <c r="AA630" s="178"/>
      <c r="AB630" s="41">
        <f>SUM(N189:N196)</f>
        <v>217.14285714285714</v>
      </c>
      <c r="AC630" s="56"/>
      <c r="AD630" s="56"/>
      <c r="AE630" s="56"/>
    </row>
    <row r="631" spans="1:33" ht="25.5" customHeight="1" thickBot="1" x14ac:dyDescent="0.25">
      <c r="A631" s="49"/>
      <c r="B631" s="14"/>
      <c r="C631" s="70"/>
      <c r="D631" s="70"/>
      <c r="E631" s="61"/>
      <c r="F631" s="1"/>
      <c r="G631" s="2"/>
      <c r="H631" s="2"/>
      <c r="I631" s="51"/>
      <c r="J631" s="51"/>
      <c r="K631" s="51"/>
      <c r="L631" s="51"/>
      <c r="M631" s="51"/>
      <c r="N631" s="51"/>
      <c r="O631" s="51"/>
      <c r="P631" s="51"/>
      <c r="Q631" s="51"/>
      <c r="R631" s="51"/>
      <c r="S631" s="51"/>
      <c r="T631" s="51"/>
      <c r="U631" s="51"/>
      <c r="V631" s="51"/>
      <c r="W631" s="51"/>
      <c r="X631" s="51"/>
      <c r="Y631" s="31"/>
      <c r="Z631" s="178" t="s">
        <v>4</v>
      </c>
      <c r="AA631" s="178"/>
      <c r="AB631" s="42">
        <f>IF(SUM(T189:T196)=0,0,+(SUM(T189:T196)/AB629))</f>
        <v>0.14407894736842106</v>
      </c>
      <c r="AC631" s="56"/>
      <c r="AD631" s="56"/>
      <c r="AE631" s="56"/>
    </row>
    <row r="632" spans="1:33" ht="24" thickBot="1" x14ac:dyDescent="0.25">
      <c r="A632" s="49"/>
      <c r="B632" s="14"/>
      <c r="C632" s="70"/>
      <c r="D632" s="70"/>
      <c r="E632" s="61"/>
      <c r="F632" s="1"/>
      <c r="G632" s="2"/>
      <c r="H632" s="2"/>
      <c r="I632" s="51"/>
      <c r="J632" s="51"/>
      <c r="K632" s="51"/>
      <c r="L632" s="51"/>
      <c r="M632" s="51"/>
      <c r="N632" s="51"/>
      <c r="O632" s="51"/>
      <c r="P632" s="51"/>
      <c r="Q632" s="51"/>
      <c r="R632" s="51"/>
      <c r="S632" s="51"/>
      <c r="T632" s="51"/>
      <c r="U632" s="51"/>
      <c r="V632" s="51"/>
      <c r="W632" s="51"/>
      <c r="X632" s="51"/>
      <c r="Y632" s="31"/>
      <c r="Z632" s="178" t="s">
        <v>3</v>
      </c>
      <c r="AA632" s="178"/>
      <c r="AB632" s="46">
        <f>IF(SUM(S189:S196)=0,0,+(SUM(S189:S196)/AB630))</f>
        <v>0.14407894736842106</v>
      </c>
      <c r="AC632" s="56"/>
      <c r="AD632" s="56"/>
      <c r="AE632" s="56"/>
    </row>
    <row r="633" spans="1:33" ht="15.75" customHeight="1" thickBot="1" x14ac:dyDescent="0.25">
      <c r="A633" s="49"/>
      <c r="B633" s="14"/>
      <c r="C633" s="70"/>
      <c r="D633" s="70"/>
      <c r="E633" s="61"/>
      <c r="F633" s="1"/>
      <c r="G633" s="2"/>
      <c r="H633" s="2"/>
      <c r="I633" s="51"/>
      <c r="J633" s="51"/>
      <c r="K633" s="51"/>
      <c r="L633" s="51"/>
      <c r="M633" s="51"/>
      <c r="N633" s="51"/>
      <c r="O633" s="51"/>
      <c r="P633" s="51"/>
      <c r="Q633" s="51"/>
      <c r="R633" s="51"/>
      <c r="S633" s="51"/>
      <c r="T633" s="51"/>
      <c r="U633" s="51"/>
      <c r="V633" s="51"/>
      <c r="W633" s="51"/>
      <c r="X633" s="51"/>
      <c r="Y633" s="31"/>
      <c r="Z633" s="52"/>
      <c r="AA633" s="52"/>
      <c r="AB633" s="53"/>
      <c r="AC633" s="56"/>
      <c r="AD633" s="56"/>
      <c r="AE633" s="56"/>
    </row>
    <row r="634" spans="1:33" ht="13.5" thickBot="1" x14ac:dyDescent="0.25">
      <c r="A634" s="49"/>
      <c r="B634" s="14"/>
      <c r="C634" s="70"/>
      <c r="D634" s="70"/>
      <c r="E634" s="61"/>
      <c r="F634" s="1"/>
      <c r="G634" s="2"/>
      <c r="H634" s="2"/>
      <c r="I634" s="51"/>
      <c r="J634" s="51"/>
      <c r="K634" s="51"/>
      <c r="L634" s="51"/>
      <c r="M634" s="51"/>
      <c r="N634" s="51"/>
      <c r="O634" s="51"/>
      <c r="P634" s="51"/>
      <c r="Q634" s="51"/>
      <c r="R634" s="51"/>
      <c r="S634" s="51"/>
      <c r="T634" s="51"/>
      <c r="U634" s="51"/>
      <c r="V634" s="51"/>
      <c r="W634" s="51"/>
      <c r="X634" s="51"/>
      <c r="Y634" s="31"/>
      <c r="Z634" s="177" t="s">
        <v>1252</v>
      </c>
      <c r="AA634" s="177"/>
      <c r="AB634" s="177"/>
      <c r="AC634" s="56"/>
      <c r="AD634" s="56"/>
      <c r="AE634" s="56"/>
    </row>
    <row r="635" spans="1:33" ht="13.5" thickBot="1" x14ac:dyDescent="0.25">
      <c r="A635" s="49"/>
      <c r="B635" s="14"/>
      <c r="C635" s="70"/>
      <c r="D635" s="70"/>
      <c r="E635" s="61"/>
      <c r="F635" s="1"/>
      <c r="G635" s="2"/>
      <c r="H635" s="2"/>
      <c r="I635" s="51"/>
      <c r="J635" s="51"/>
      <c r="K635" s="51"/>
      <c r="L635" s="51"/>
      <c r="M635" s="51"/>
      <c r="N635" s="51"/>
      <c r="O635" s="51"/>
      <c r="P635" s="51"/>
      <c r="Q635" s="51"/>
      <c r="R635" s="51"/>
      <c r="S635" s="51"/>
      <c r="T635" s="51"/>
      <c r="U635" s="51"/>
      <c r="V635" s="51"/>
      <c r="W635" s="51"/>
      <c r="X635" s="51"/>
      <c r="Y635" s="31"/>
      <c r="Z635" s="177"/>
      <c r="AA635" s="177"/>
      <c r="AB635" s="177"/>
      <c r="AC635" s="56"/>
      <c r="AD635" s="56"/>
      <c r="AE635" s="56"/>
    </row>
    <row r="636" spans="1:33" ht="13.5" thickBot="1" x14ac:dyDescent="0.25">
      <c r="A636" s="49"/>
      <c r="B636" s="14"/>
      <c r="C636" s="70"/>
      <c r="D636" s="70"/>
      <c r="E636" s="61"/>
      <c r="F636" s="1"/>
      <c r="G636" s="2"/>
      <c r="H636" s="2"/>
      <c r="I636" s="51"/>
      <c r="J636" s="51"/>
      <c r="K636" s="51"/>
      <c r="L636" s="51"/>
      <c r="M636" s="51"/>
      <c r="N636" s="51"/>
      <c r="O636" s="51"/>
      <c r="P636" s="51"/>
      <c r="Q636" s="51"/>
      <c r="R636" s="51"/>
      <c r="S636" s="51"/>
      <c r="T636" s="51"/>
      <c r="U636" s="51"/>
      <c r="V636" s="51"/>
      <c r="W636" s="51"/>
      <c r="X636" s="51"/>
      <c r="Y636" s="31"/>
      <c r="Z636" s="178" t="s">
        <v>1</v>
      </c>
      <c r="AA636" s="178"/>
      <c r="AB636" s="41">
        <f>SUM(U197:U257)</f>
        <v>1939.0000000000005</v>
      </c>
      <c r="AC636" s="56"/>
      <c r="AD636" s="56"/>
      <c r="AE636" s="56"/>
    </row>
    <row r="637" spans="1:33" ht="13.5" thickBot="1" x14ac:dyDescent="0.25">
      <c r="Z637" s="178" t="s">
        <v>2</v>
      </c>
      <c r="AA637" s="178"/>
      <c r="AB637" s="41">
        <f>SUM(N197:N257)</f>
        <v>2095.428571428572</v>
      </c>
      <c r="AG637" s="68"/>
    </row>
    <row r="638" spans="1:33" ht="24" thickBot="1" x14ac:dyDescent="0.25">
      <c r="Z638" s="178" t="s">
        <v>4</v>
      </c>
      <c r="AA638" s="178"/>
      <c r="AB638" s="42">
        <f>IF(SUM(T197:T257)=0,0,+(SUM(T197:T257)/AB636))</f>
        <v>0.59777945676465516</v>
      </c>
      <c r="AG638" s="68"/>
    </row>
    <row r="639" spans="1:33" ht="24" thickBot="1" x14ac:dyDescent="0.25">
      <c r="Z639" s="178" t="s">
        <v>3</v>
      </c>
      <c r="AA639" s="178"/>
      <c r="AB639" s="46">
        <f>IF(SUM(S197:S257)=0,0,+(SUM(S197:S257)/AB637))</f>
        <v>0.5531538428324696</v>
      </c>
      <c r="AG639" s="68"/>
    </row>
    <row r="640" spans="1:33" ht="13.5" thickBot="1" x14ac:dyDescent="0.25"/>
    <row r="641" spans="26:28" ht="13.5" thickBot="1" x14ac:dyDescent="0.25">
      <c r="Z641" s="177" t="s">
        <v>1086</v>
      </c>
      <c r="AA641" s="177"/>
      <c r="AB641" s="177"/>
    </row>
    <row r="642" spans="26:28" ht="13.5" thickBot="1" x14ac:dyDescent="0.25">
      <c r="Z642" s="177"/>
      <c r="AA642" s="177"/>
      <c r="AB642" s="177"/>
    </row>
    <row r="643" spans="26:28" ht="13.5" thickBot="1" x14ac:dyDescent="0.25">
      <c r="Z643" s="178" t="s">
        <v>1</v>
      </c>
      <c r="AA643" s="178"/>
      <c r="AB643" s="41">
        <f>SUM(U258:U261)</f>
        <v>154</v>
      </c>
    </row>
    <row r="644" spans="26:28" ht="13.5" thickBot="1" x14ac:dyDescent="0.25">
      <c r="Z644" s="178" t="s">
        <v>2</v>
      </c>
      <c r="AA644" s="178"/>
      <c r="AB644" s="41">
        <f>SUM(N258:N261)</f>
        <v>206.14285714285714</v>
      </c>
    </row>
    <row r="645" spans="26:28" ht="24" thickBot="1" x14ac:dyDescent="0.25">
      <c r="Z645" s="178" t="s">
        <v>4</v>
      </c>
      <c r="AA645" s="178"/>
      <c r="AB645" s="42">
        <f>IF(SUM(T258:T261)=0,0,+(SUM(T258:T261)/AB643))</f>
        <v>0.83070500927643787</v>
      </c>
    </row>
    <row r="646" spans="26:28" ht="24" thickBot="1" x14ac:dyDescent="0.25">
      <c r="Z646" s="178" t="s">
        <v>3</v>
      </c>
      <c r="AA646" s="178"/>
      <c r="AB646" s="46">
        <f>IF(SUM(S258:S261)=0,0,+(SUM(S258:S261)/AB644))</f>
        <v>0.62058212058212059</v>
      </c>
    </row>
    <row r="647" spans="26:28" ht="13.5" thickBot="1" x14ac:dyDescent="0.25"/>
    <row r="648" spans="26:28" ht="13.5" thickBot="1" x14ac:dyDescent="0.25">
      <c r="Z648" s="177" t="s">
        <v>1087</v>
      </c>
      <c r="AA648" s="177"/>
      <c r="AB648" s="177"/>
    </row>
    <row r="649" spans="26:28" ht="13.5" thickBot="1" x14ac:dyDescent="0.25">
      <c r="Z649" s="177"/>
      <c r="AA649" s="177"/>
      <c r="AB649" s="177"/>
    </row>
    <row r="650" spans="26:28" ht="13.5" thickBot="1" x14ac:dyDescent="0.25">
      <c r="Z650" s="178" t="s">
        <v>1</v>
      </c>
      <c r="AA650" s="178"/>
      <c r="AB650" s="41">
        <f>SUM(U262:U340)</f>
        <v>2260.2857142857142</v>
      </c>
    </row>
    <row r="651" spans="26:28" ht="13.5" thickBot="1" x14ac:dyDescent="0.25">
      <c r="Z651" s="178" t="s">
        <v>2</v>
      </c>
      <c r="AA651" s="178"/>
      <c r="AB651" s="41">
        <f>SUM(N262:N340)</f>
        <v>2424.8571428571436</v>
      </c>
    </row>
    <row r="652" spans="26:28" ht="24" thickBot="1" x14ac:dyDescent="0.25">
      <c r="Z652" s="178" t="s">
        <v>4</v>
      </c>
      <c r="AA652" s="178"/>
      <c r="AB652" s="42">
        <f>IF(SUM(T262:T340)=0,0,+(SUM(T262:T340)/AB650))</f>
        <v>0.67489160662368852</v>
      </c>
    </row>
    <row r="653" spans="26:28" ht="24" thickBot="1" x14ac:dyDescent="0.25">
      <c r="Z653" s="178" t="s">
        <v>3</v>
      </c>
      <c r="AA653" s="178"/>
      <c r="AB653" s="46">
        <f>IF(SUM(S262:S340)=0,0,+(SUM(S262:S340)/AB651))</f>
        <v>0.65394927536231851</v>
      </c>
    </row>
    <row r="654" spans="26:28" ht="13.5" thickBot="1" x14ac:dyDescent="0.25"/>
    <row r="655" spans="26:28" ht="13.5" thickBot="1" x14ac:dyDescent="0.25">
      <c r="Z655" s="177" t="s">
        <v>1088</v>
      </c>
      <c r="AA655" s="177"/>
      <c r="AB655" s="177"/>
    </row>
    <row r="656" spans="26:28" ht="13.5" thickBot="1" x14ac:dyDescent="0.25">
      <c r="Z656" s="177"/>
      <c r="AA656" s="177"/>
      <c r="AB656" s="177"/>
    </row>
    <row r="657" spans="26:28" ht="13.5" thickBot="1" x14ac:dyDescent="0.25">
      <c r="Z657" s="178" t="s">
        <v>1</v>
      </c>
      <c r="AA657" s="178"/>
      <c r="AB657" s="41">
        <f>SUM(U341:U347)</f>
        <v>121</v>
      </c>
    </row>
    <row r="658" spans="26:28" ht="13.5" thickBot="1" x14ac:dyDescent="0.25">
      <c r="Z658" s="178" t="s">
        <v>2</v>
      </c>
      <c r="AA658" s="178"/>
      <c r="AB658" s="41">
        <f>SUM(N341:N347)</f>
        <v>121</v>
      </c>
    </row>
    <row r="659" spans="26:28" ht="24" thickBot="1" x14ac:dyDescent="0.25">
      <c r="Z659" s="178" t="s">
        <v>4</v>
      </c>
      <c r="AA659" s="178"/>
      <c r="AB659" s="42">
        <f>IF(SUM(T341:T347)=0,0,+(SUM(T341:T347)/AB657))</f>
        <v>0.58110979929161755</v>
      </c>
    </row>
    <row r="660" spans="26:28" ht="24" thickBot="1" x14ac:dyDescent="0.25">
      <c r="Z660" s="178" t="s">
        <v>3</v>
      </c>
      <c r="AA660" s="178"/>
      <c r="AB660" s="46">
        <f>IF(SUM(S341:S347)=0,0,+(SUM(S341:S347)/AB658))</f>
        <v>0.58110979929161755</v>
      </c>
    </row>
    <row r="661" spans="26:28" ht="13.5" thickBot="1" x14ac:dyDescent="0.25"/>
    <row r="662" spans="26:28" ht="13.5" thickBot="1" x14ac:dyDescent="0.25">
      <c r="Z662" s="177" t="s">
        <v>1089</v>
      </c>
      <c r="AA662" s="177"/>
      <c r="AB662" s="177"/>
    </row>
    <row r="663" spans="26:28" ht="13.5" thickBot="1" x14ac:dyDescent="0.25">
      <c r="Z663" s="177"/>
      <c r="AA663" s="177"/>
      <c r="AB663" s="177"/>
    </row>
    <row r="664" spans="26:28" ht="13.5" thickBot="1" x14ac:dyDescent="0.25">
      <c r="Z664" s="178" t="s">
        <v>1</v>
      </c>
      <c r="AA664" s="178"/>
      <c r="AB664" s="41">
        <f>SUM(U348:U374)</f>
        <v>611.99999999999989</v>
      </c>
    </row>
    <row r="665" spans="26:28" ht="13.5" thickBot="1" x14ac:dyDescent="0.25">
      <c r="Z665" s="178" t="s">
        <v>2</v>
      </c>
      <c r="AA665" s="178"/>
      <c r="AB665" s="41">
        <f>SUM(N348:N374)</f>
        <v>611.99999999999989</v>
      </c>
    </row>
    <row r="666" spans="26:28" ht="24" thickBot="1" x14ac:dyDescent="0.25">
      <c r="Z666" s="178" t="s">
        <v>4</v>
      </c>
      <c r="AA666" s="178"/>
      <c r="AB666" s="42">
        <f>IF(SUM(T348:T374)=0,0,+(SUM(T348:T374)/AB664))</f>
        <v>0.47871042250233437</v>
      </c>
    </row>
    <row r="667" spans="26:28" ht="24" thickBot="1" x14ac:dyDescent="0.25">
      <c r="Z667" s="178" t="s">
        <v>3</v>
      </c>
      <c r="AA667" s="178"/>
      <c r="AB667" s="46">
        <f>IF(SUM(S348:S374)=0,0,+(SUM(S348:S374)/AB665))</f>
        <v>0.47871042250233437</v>
      </c>
    </row>
    <row r="668" spans="26:28" ht="13.5" thickBot="1" x14ac:dyDescent="0.25"/>
    <row r="669" spans="26:28" ht="13.5" thickBot="1" x14ac:dyDescent="0.25">
      <c r="Z669" s="177" t="s">
        <v>1090</v>
      </c>
      <c r="AA669" s="177"/>
      <c r="AB669" s="177"/>
    </row>
    <row r="670" spans="26:28" ht="13.5" thickBot="1" x14ac:dyDescent="0.25">
      <c r="Z670" s="177"/>
      <c r="AA670" s="177"/>
      <c r="AB670" s="177"/>
    </row>
    <row r="671" spans="26:28" ht="13.5" thickBot="1" x14ac:dyDescent="0.25">
      <c r="Z671" s="178" t="s">
        <v>1</v>
      </c>
      <c r="AA671" s="178"/>
      <c r="AB671" s="41">
        <f>SUM(U375:U382)</f>
        <v>75.857142857142861</v>
      </c>
    </row>
    <row r="672" spans="26:28" ht="13.5" thickBot="1" x14ac:dyDescent="0.25">
      <c r="Z672" s="178" t="s">
        <v>2</v>
      </c>
      <c r="AA672" s="178"/>
      <c r="AB672" s="41">
        <f>SUM(N375:N382)</f>
        <v>75.857142857142861</v>
      </c>
    </row>
    <row r="673" spans="26:28" ht="24" thickBot="1" x14ac:dyDescent="0.25">
      <c r="Z673" s="178" t="s">
        <v>4</v>
      </c>
      <c r="AA673" s="178"/>
      <c r="AB673" s="42">
        <f>IF(SUM(T375:T382)=0,0,+(SUM(T375:T382)/AB671))</f>
        <v>1</v>
      </c>
    </row>
    <row r="674" spans="26:28" ht="24" thickBot="1" x14ac:dyDescent="0.25">
      <c r="Z674" s="178" t="s">
        <v>3</v>
      </c>
      <c r="AA674" s="178"/>
      <c r="AB674" s="46">
        <f>IF(SUM(S375:S382)=0,0,+(SUM(S375:S382)/AB672))</f>
        <v>1</v>
      </c>
    </row>
    <row r="675" spans="26:28" ht="13.5" thickBot="1" x14ac:dyDescent="0.25"/>
    <row r="676" spans="26:28" ht="13.5" thickBot="1" x14ac:dyDescent="0.25">
      <c r="Z676" s="177" t="s">
        <v>1091</v>
      </c>
      <c r="AA676" s="177"/>
      <c r="AB676" s="177"/>
    </row>
    <row r="677" spans="26:28" ht="13.5" thickBot="1" x14ac:dyDescent="0.25">
      <c r="Z677" s="177"/>
      <c r="AA677" s="177"/>
      <c r="AB677" s="177"/>
    </row>
    <row r="678" spans="26:28" ht="13.5" thickBot="1" x14ac:dyDescent="0.25">
      <c r="Z678" s="178" t="s">
        <v>1</v>
      </c>
      <c r="AA678" s="178"/>
      <c r="AB678" s="41">
        <f>SUM(U383:U465)</f>
        <v>2214</v>
      </c>
    </row>
    <row r="679" spans="26:28" ht="13.5" thickBot="1" x14ac:dyDescent="0.25">
      <c r="Z679" s="178" t="s">
        <v>2</v>
      </c>
      <c r="AA679" s="178"/>
      <c r="AB679" s="41">
        <f>SUM(N383:N465)</f>
        <v>2426.142857142856</v>
      </c>
    </row>
    <row r="680" spans="26:28" ht="24" thickBot="1" x14ac:dyDescent="0.25">
      <c r="Z680" s="178" t="s">
        <v>4</v>
      </c>
      <c r="AA680" s="178"/>
      <c r="AB680" s="42">
        <f>IF(SUM(T383:T465)=0,0,+(SUM(T383:T465)/AB678))</f>
        <v>0.58234859874392386</v>
      </c>
    </row>
    <row r="681" spans="26:28" ht="24" thickBot="1" x14ac:dyDescent="0.25">
      <c r="Z681" s="178" t="s">
        <v>3</v>
      </c>
      <c r="AA681" s="178"/>
      <c r="AB681" s="46">
        <f>IF(SUM(S383:S465)=0,0,+(SUM(S383:S465)/AB679))</f>
        <v>0.54385200396474931</v>
      </c>
    </row>
    <row r="682" spans="26:28" ht="13.5" thickBot="1" x14ac:dyDescent="0.25"/>
    <row r="683" spans="26:28" ht="13.5" thickBot="1" x14ac:dyDescent="0.25">
      <c r="Z683" s="177" t="s">
        <v>1092</v>
      </c>
      <c r="AA683" s="177"/>
      <c r="AB683" s="177"/>
    </row>
    <row r="684" spans="26:28" ht="13.5" thickBot="1" x14ac:dyDescent="0.25">
      <c r="Z684" s="177"/>
      <c r="AA684" s="177"/>
      <c r="AB684" s="177"/>
    </row>
    <row r="685" spans="26:28" ht="13.5" thickBot="1" x14ac:dyDescent="0.25">
      <c r="Z685" s="178" t="s">
        <v>1</v>
      </c>
      <c r="AA685" s="178"/>
      <c r="AB685" s="41">
        <f>SUM(U466:U555)</f>
        <v>2401.2857142857156</v>
      </c>
    </row>
    <row r="686" spans="26:28" ht="13.5" thickBot="1" x14ac:dyDescent="0.25">
      <c r="Z686" s="178" t="s">
        <v>2</v>
      </c>
      <c r="AA686" s="178"/>
      <c r="AB686" s="41">
        <f>SUM(N466:N555)</f>
        <v>2534.8571428571436</v>
      </c>
    </row>
    <row r="687" spans="26:28" ht="24" thickBot="1" x14ac:dyDescent="0.25">
      <c r="Z687" s="178" t="s">
        <v>4</v>
      </c>
      <c r="AA687" s="178"/>
      <c r="AB687" s="42">
        <f>IF(SUM(T466:T555)=0,0,+(SUM(T466:T555)/AB685))</f>
        <v>0.58709044757768603</v>
      </c>
    </row>
    <row r="688" spans="26:28" ht="24" thickBot="1" x14ac:dyDescent="0.25">
      <c r="Z688" s="178" t="s">
        <v>3</v>
      </c>
      <c r="AA688" s="178"/>
      <c r="AB688" s="46">
        <f>IF(SUM(S466:S555)=0,0,+(SUM(S466:S555)/AB686))</f>
        <v>0.56408194319206462</v>
      </c>
    </row>
  </sheetData>
  <sheetProtection algorithmName="SHA-512" hashValue="D2VMyErXSXhrSgEcEexl/0zZo8CwnwF2te4/Fx2WqNdXSfijWEWFKFSuISAmMV+tUU51tJQB3+18M4MTwTaYhQ==" saltValue="u3gnaMZvOnoTU6yD61BpXQ==" spinCount="100000" sheet="1" objects="1" scenarios="1"/>
  <autoFilter ref="A1:AB557" xr:uid="{00000000-0009-0000-0000-000002000000}"/>
  <mergeCells count="108">
    <mergeCell ref="Z576:AA576"/>
    <mergeCell ref="Z639:AA639"/>
    <mergeCell ref="Z599:AB600"/>
    <mergeCell ref="Z601:AA601"/>
    <mergeCell ref="Z602:AA602"/>
    <mergeCell ref="Z603:AA603"/>
    <mergeCell ref="Z625:AA625"/>
    <mergeCell ref="Z606:AB607"/>
    <mergeCell ref="Z631:AA631"/>
    <mergeCell ref="Z632:AA632"/>
    <mergeCell ref="Z653:AA653"/>
    <mergeCell ref="Z655:AB656"/>
    <mergeCell ref="Z641:AB642"/>
    <mergeCell ref="Z643:AA643"/>
    <mergeCell ref="Z644:AA644"/>
    <mergeCell ref="Z645:AA645"/>
    <mergeCell ref="Z646:AA646"/>
    <mergeCell ref="Z648:AB649"/>
    <mergeCell ref="Z650:AA650"/>
    <mergeCell ref="Z651:AA651"/>
    <mergeCell ref="Z652:AA652"/>
    <mergeCell ref="Z688:AA688"/>
    <mergeCell ref="Z676:AB677"/>
    <mergeCell ref="Z678:AA678"/>
    <mergeCell ref="Z679:AA679"/>
    <mergeCell ref="Z680:AA680"/>
    <mergeCell ref="Z681:AA681"/>
    <mergeCell ref="Z657:AA657"/>
    <mergeCell ref="Z658:AA658"/>
    <mergeCell ref="Z659:AA659"/>
    <mergeCell ref="Z660:AA660"/>
    <mergeCell ref="Z662:AB663"/>
    <mergeCell ref="Z664:AA664"/>
    <mergeCell ref="Z665:AA665"/>
    <mergeCell ref="Z666:AA666"/>
    <mergeCell ref="Z667:AA667"/>
    <mergeCell ref="Z683:AB684"/>
    <mergeCell ref="Z685:AA685"/>
    <mergeCell ref="Z686:AA686"/>
    <mergeCell ref="Z687:AA687"/>
    <mergeCell ref="Z669:AB670"/>
    <mergeCell ref="Z671:AA671"/>
    <mergeCell ref="Z672:AA672"/>
    <mergeCell ref="Z673:AA673"/>
    <mergeCell ref="Z674:AA674"/>
    <mergeCell ref="A556:R556"/>
    <mergeCell ref="A557:P557"/>
    <mergeCell ref="A568:E568"/>
    <mergeCell ref="F568:G568"/>
    <mergeCell ref="A565:G565"/>
    <mergeCell ref="I565:V565"/>
    <mergeCell ref="A566:E566"/>
    <mergeCell ref="F566:G566"/>
    <mergeCell ref="A564:G564"/>
    <mergeCell ref="K561:M561"/>
    <mergeCell ref="K560:M560"/>
    <mergeCell ref="K559:M559"/>
    <mergeCell ref="A567:E567"/>
    <mergeCell ref="F567:G567"/>
    <mergeCell ref="I568:X568"/>
    <mergeCell ref="Z564:AB565"/>
    <mergeCell ref="Z566:AA566"/>
    <mergeCell ref="Z604:AA604"/>
    <mergeCell ref="Z608:AA608"/>
    <mergeCell ref="Z609:AA609"/>
    <mergeCell ref="Z610:AA610"/>
    <mergeCell ref="Z611:AA611"/>
    <mergeCell ref="Z637:AA637"/>
    <mergeCell ref="Z638:AA638"/>
    <mergeCell ref="Z567:AA567"/>
    <mergeCell ref="Z569:AA569"/>
    <mergeCell ref="Z568:AA568"/>
    <mergeCell ref="Z585:AB586"/>
    <mergeCell ref="Z587:AA587"/>
    <mergeCell ref="Z588:AA588"/>
    <mergeCell ref="Z589:AA589"/>
    <mergeCell ref="Z590:AA590"/>
    <mergeCell ref="Z592:AB593"/>
    <mergeCell ref="Z578:AB579"/>
    <mergeCell ref="Z580:AA580"/>
    <mergeCell ref="Z581:AA581"/>
    <mergeCell ref="Z582:AA582"/>
    <mergeCell ref="Z583:AA583"/>
    <mergeCell ref="Z594:AA594"/>
    <mergeCell ref="I569:X569"/>
    <mergeCell ref="I566:X566"/>
    <mergeCell ref="I567:X567"/>
    <mergeCell ref="Z634:AB635"/>
    <mergeCell ref="Z636:AA636"/>
    <mergeCell ref="Z613:AB614"/>
    <mergeCell ref="Z615:AA615"/>
    <mergeCell ref="Z616:AA616"/>
    <mergeCell ref="Z617:AA617"/>
    <mergeCell ref="Z618:AA618"/>
    <mergeCell ref="Z620:AB621"/>
    <mergeCell ref="Z622:AA622"/>
    <mergeCell ref="Z623:AA623"/>
    <mergeCell ref="Z624:AA624"/>
    <mergeCell ref="Z627:AB628"/>
    <mergeCell ref="Z629:AA629"/>
    <mergeCell ref="Z630:AA630"/>
    <mergeCell ref="Z595:AA595"/>
    <mergeCell ref="Z596:AA596"/>
    <mergeCell ref="Z597:AA597"/>
    <mergeCell ref="Z571:AB572"/>
    <mergeCell ref="Z573:AA573"/>
    <mergeCell ref="Z574:AA574"/>
    <mergeCell ref="Z575:AA575"/>
  </mergeCells>
  <conditionalFormatting sqref="L262:M262 E500:G501 N500:N505 N524 L541:N541 H541:J541 N387 E387:G387 E398:J402 E397:G397 L398:N402 N397 N403 E403:G403 E424:G424 N424 N358 E358:G358 N368 N380 E380:G380 E277:G277 L285:M285 E285:J285 E287:J288 E286:G286 E289:G291 L281:M281 L287:N287 L333:M334 L278:N280 L288:M288 N531:N533 H536:J538 N303 E303:H303 N305 E305:H305 E262:J262 A556:XFD558 A641:Y646 AC641:XFD646 A648:Y653 AC648:XFD653 A655:Y660 AC655:XFD660 A662:Y667 AC662:XFD667 A689:XFD1048576 A647:XFD647 A654:XFD654 A661:XFD661 A668:XFD668 A669:Y688 AC669:XFD688 Z675:AB675 A563:Y565 AC563:XFD565 E491 G491:J491 A640:XFD640 A634:Y639 AC634:XFD639 A627:Y632 AC627:XFD632 A633:XFD633 A562:XFD562 A559:K561 N559:XFD561 A626:XFD626 A620:Y625 AC620:XFD625 A613:Y618 AC613:XFD618 A619:XFD619 A566:XFD570 F203:G212 D211:D214 E258:K259 E359:J367 L359:N367 E189:M196 F217:G217 F249:J249 M246:N249 E245:E257 F252:G256 E260:I260 E261:K261 O260:O262 D245:D262 L264:M265 E264:J276 L266:N276 E278:J281 O278:O281 E304:G304 I304:J304 L304:N304 E306:J313 L306:N313 E333:J357 L335:N357 L388:N396 E388:J396 E479:J490 E492:J499 L479:O499 H506:J523 L506:N523 H526:J530 L526:N530 O501:O524 A606:Y611 AC606:XFD611 A612:XFD612 O245:O257 O264:O276 O333:O368 A605:XFD605 A599:Y604 AC599:XFD604 I315:J315 N314 L315:M315 L316:O326 H440:J441 L440:M441 N448:O448 E448:G448 E368:G368 F369:G369 D457:J457 F456:J456 D459:J459 H458:J458 H460:J460 D461:J461 E463:J473 I462:J462 O526:O533 F219:G221 F223:G227 F229:G229 F231:G231 F233:G233 F235:G235 F237:G237 F239:G246 A1:XFD1 C45:D52 E105 E328:G332 D316:J326 L442:O443 E449:J455 L449:O473 D442:J443 N540 L536:O538 N543 H545:J547 L545:O547 D526:D538 D328:D368 D445:D455 L445:O447 E445:J447 A540:A541 O540:O541 A543 Y543 Y545:Y547 A545:A547 A549:A555 Y549:Y555 L549:O555 H549:J555 C549:D555 C545:D547 C543:D543 C540:D541 A591:XFD591 A585:Y590 AC585:XFD590 A592:Y597 AC592:XFD597 A598:XFD598 H28:I28 O28:O36 Y16:Y44 D53:E54 O54:O57 E126:E128 D130:D131 H131:M131 D132:G133 C53:C152 D155:E157 O126:O157 H155:H157 I155:I156 Y54:Y157 E197:E212 O189:O214 Y189:Y258 F201:I202 D189:D202 E282:G284 E292:J302 L292:N302 O292:O314 D264:D313 Y262:Y329 C155:C326 E370:J379 L370:N379 E404:J423 L404:N423 E425:J439 L425:N439 D370:D439 A328:A443 C328:C443 E474:G478 N474:N478 D463:D524 A445:A538 C445:C538 Y331:Y384 Z16:Z384 E381:J386 L381:N386 O370:O439 Z386:AB555 R386:X555 Y386:Y541 E13:E14 A584:XFD584 A578:Y583 AC578:XFD583 AA18:AB384 AB15:AB17 C13:C44 O2:O14 AG2:XFD555 A5:A326 B5:B555 A2:M4 C5:M12 R2:X384 AA2:AF13 A577:XFD577 A571:Y576 AC571:XFD576 Y2:Y12">
    <cfRule type="containsErrors" dxfId="1063" priority="2812">
      <formula>ISERROR(A1)</formula>
    </cfRule>
  </conditionalFormatting>
  <conditionalFormatting sqref="N189:N196 N264:N265 N284 N15:N37 N53:N161">
    <cfRule type="cellIs" dxfId="1062" priority="2794" operator="equal">
      <formula>0</formula>
    </cfRule>
  </conditionalFormatting>
  <conditionalFormatting sqref="N262">
    <cfRule type="cellIs" dxfId="1061" priority="2809" operator="equal">
      <formula>0</formula>
    </cfRule>
  </conditionalFormatting>
  <conditionalFormatting sqref="N328:N333">
    <cfRule type="cellIs" dxfId="1060" priority="2803" operator="equal">
      <formula>0</formula>
    </cfRule>
  </conditionalFormatting>
  <conditionalFormatting sqref="N291">
    <cfRule type="cellIs" dxfId="1059" priority="2712" operator="equal">
      <formula>0</formula>
    </cfRule>
  </conditionalFormatting>
  <conditionalFormatting sqref="N263">
    <cfRule type="cellIs" dxfId="1058" priority="2774" operator="equal">
      <formula>0</formula>
    </cfRule>
  </conditionalFormatting>
  <conditionalFormatting sqref="N277">
    <cfRule type="cellIs" dxfId="1057" priority="2768" operator="equal">
      <formula>0</formula>
    </cfRule>
  </conditionalFormatting>
  <conditionalFormatting sqref="N282">
    <cfRule type="cellIs" dxfId="1056" priority="2762" operator="equal">
      <formula>0</formula>
    </cfRule>
  </conditionalFormatting>
  <conditionalFormatting sqref="N283">
    <cfRule type="cellIs" dxfId="1055" priority="2759" operator="equal">
      <formula>0</formula>
    </cfRule>
  </conditionalFormatting>
  <conditionalFormatting sqref="N286">
    <cfRule type="cellIs" dxfId="1054" priority="2724" operator="equal">
      <formula>0</formula>
    </cfRule>
  </conditionalFormatting>
  <conditionalFormatting sqref="N289">
    <cfRule type="cellIs" dxfId="1053" priority="2722" operator="equal">
      <formula>0</formula>
    </cfRule>
  </conditionalFormatting>
  <conditionalFormatting sqref="N290">
    <cfRule type="cellIs" dxfId="1052" priority="2718" operator="equal">
      <formula>0</formula>
    </cfRule>
  </conditionalFormatting>
  <conditionalFormatting sqref="N281">
    <cfRule type="cellIs" dxfId="1051" priority="2706" operator="equal">
      <formula>0</formula>
    </cfRule>
  </conditionalFormatting>
  <conditionalFormatting sqref="N285">
    <cfRule type="cellIs" dxfId="1050" priority="2704" operator="equal">
      <formula>0</formula>
    </cfRule>
  </conditionalFormatting>
  <conditionalFormatting sqref="N334">
    <cfRule type="cellIs" dxfId="1049" priority="2700" operator="equal">
      <formula>0</formula>
    </cfRule>
  </conditionalFormatting>
  <conditionalFormatting sqref="N288">
    <cfRule type="cellIs" dxfId="1048" priority="2696" operator="equal">
      <formula>0</formula>
    </cfRule>
  </conditionalFormatting>
  <conditionalFormatting sqref="N258">
    <cfRule type="cellIs" dxfId="1047" priority="2636" operator="equal">
      <formula>0</formula>
    </cfRule>
  </conditionalFormatting>
  <conditionalFormatting sqref="N259">
    <cfRule type="cellIs" dxfId="1046" priority="2632" operator="equal">
      <formula>0</formula>
    </cfRule>
  </conditionalFormatting>
  <conditionalFormatting sqref="N260">
    <cfRule type="cellIs" dxfId="1045" priority="2612" operator="equal">
      <formula>0</formula>
    </cfRule>
  </conditionalFormatting>
  <conditionalFormatting sqref="N261">
    <cfRule type="cellIs" dxfId="1044" priority="2599" operator="equal">
      <formula>0</formula>
    </cfRule>
  </conditionalFormatting>
  <conditionalFormatting sqref="F491">
    <cfRule type="containsErrors" dxfId="1043" priority="2545">
      <formula>ISERROR(F491)</formula>
    </cfRule>
  </conditionalFormatting>
  <conditionalFormatting sqref="F257:J257 M257:N257 F197:K198 F199:G199 F200:K200 N256 F213:G214 M215:M216 J212:K212 F215:J215 N225 M243:N243 F247:J247 J246 F248:H248 J248 M251:N251 F251:J251 F250:G250 N250 M254:N254 N252:N253 N227 N245 J254 H216:J216 N229 N231 N233 N235 N237 N239 N241">
    <cfRule type="containsErrors" dxfId="1042" priority="2544">
      <formula>ISERROR(F197)</formula>
    </cfRule>
  </conditionalFormatting>
  <conditionalFormatting sqref="N255">
    <cfRule type="cellIs" dxfId="1041" priority="2541" operator="equal">
      <formula>0</formula>
    </cfRule>
  </conditionalFormatting>
  <conditionalFormatting sqref="N213:N215 N217 N219:N221 N223">
    <cfRule type="cellIs" dxfId="1040" priority="2540" operator="equal">
      <formula>0</formula>
    </cfRule>
  </conditionalFormatting>
  <conditionalFormatting sqref="N199:N200">
    <cfRule type="cellIs" dxfId="1039" priority="2539" operator="equal">
      <formula>0</formula>
    </cfRule>
  </conditionalFormatting>
  <conditionalFormatting sqref="N197">
    <cfRule type="cellIs" dxfId="1038" priority="2538" operator="equal">
      <formula>0</formula>
    </cfRule>
  </conditionalFormatting>
  <conditionalFormatting sqref="N198">
    <cfRule type="cellIs" dxfId="1037" priority="2537" operator="equal">
      <formula>0</formula>
    </cfRule>
  </conditionalFormatting>
  <conditionalFormatting sqref="N201">
    <cfRule type="cellIs" dxfId="1036" priority="2536" operator="equal">
      <formula>0</formula>
    </cfRule>
  </conditionalFormatting>
  <conditionalFormatting sqref="N202">
    <cfRule type="cellIs" dxfId="1035" priority="2534" operator="equal">
      <formula>0</formula>
    </cfRule>
  </conditionalFormatting>
  <conditionalFormatting sqref="N203">
    <cfRule type="cellIs" dxfId="1034" priority="2533" operator="equal">
      <formula>0</formula>
    </cfRule>
  </conditionalFormatting>
  <conditionalFormatting sqref="N204">
    <cfRule type="cellIs" dxfId="1033" priority="2532" operator="equal">
      <formula>0</formula>
    </cfRule>
  </conditionalFormatting>
  <conditionalFormatting sqref="N205">
    <cfRule type="cellIs" dxfId="1032" priority="2531" operator="equal">
      <formula>0</formula>
    </cfRule>
  </conditionalFormatting>
  <conditionalFormatting sqref="N206">
    <cfRule type="cellIs" dxfId="1031" priority="2530" operator="equal">
      <formula>0</formula>
    </cfRule>
  </conditionalFormatting>
  <conditionalFormatting sqref="N207">
    <cfRule type="cellIs" dxfId="1030" priority="2529" operator="equal">
      <formula>0</formula>
    </cfRule>
  </conditionalFormatting>
  <conditionalFormatting sqref="N208">
    <cfRule type="cellIs" dxfId="1029" priority="2528" operator="equal">
      <formula>0</formula>
    </cfRule>
  </conditionalFormatting>
  <conditionalFormatting sqref="N209">
    <cfRule type="cellIs" dxfId="1028" priority="2527" operator="equal">
      <formula>0</formula>
    </cfRule>
  </conditionalFormatting>
  <conditionalFormatting sqref="N210">
    <cfRule type="cellIs" dxfId="1027" priority="2525" operator="equal">
      <formula>0</formula>
    </cfRule>
  </conditionalFormatting>
  <conditionalFormatting sqref="N211">
    <cfRule type="cellIs" dxfId="1026" priority="2524" operator="equal">
      <formula>0</formula>
    </cfRule>
  </conditionalFormatting>
  <conditionalFormatting sqref="N212">
    <cfRule type="cellIs" dxfId="1025" priority="2523" operator="equal">
      <formula>0</formula>
    </cfRule>
  </conditionalFormatting>
  <conditionalFormatting sqref="H199:K199">
    <cfRule type="containsErrors" dxfId="1024" priority="2522">
      <formula>ISERROR(H199)</formula>
    </cfRule>
  </conditionalFormatting>
  <conditionalFormatting sqref="K201">
    <cfRule type="containsErrors" dxfId="1023" priority="2521">
      <formula>ISERROR(K201)</formula>
    </cfRule>
  </conditionalFormatting>
  <conditionalFormatting sqref="H205">
    <cfRule type="containsErrors" dxfId="1022" priority="2520">
      <formula>ISERROR(H205)</formula>
    </cfRule>
  </conditionalFormatting>
  <conditionalFormatting sqref="I205">
    <cfRule type="containsErrors" dxfId="1021" priority="2519">
      <formula>ISERROR(I205)</formula>
    </cfRule>
  </conditionalFormatting>
  <conditionalFormatting sqref="H210:K210">
    <cfRule type="containsErrors" dxfId="1020" priority="2518">
      <formula>ISERROR(H210)</formula>
    </cfRule>
  </conditionalFormatting>
  <conditionalFormatting sqref="H203">
    <cfRule type="containsErrors" dxfId="1019" priority="2517">
      <formula>ISERROR(H203)</formula>
    </cfRule>
  </conditionalFormatting>
  <conditionalFormatting sqref="I203">
    <cfRule type="containsErrors" dxfId="1018" priority="2516">
      <formula>ISERROR(I203)</formula>
    </cfRule>
  </conditionalFormatting>
  <conditionalFormatting sqref="H204:I204">
    <cfRule type="containsErrors" dxfId="1017" priority="2515">
      <formula>ISERROR(H204)</formula>
    </cfRule>
  </conditionalFormatting>
  <conditionalFormatting sqref="H208">
    <cfRule type="containsErrors" dxfId="1016" priority="2514">
      <formula>ISERROR(H208)</formula>
    </cfRule>
  </conditionalFormatting>
  <conditionalFormatting sqref="I208">
    <cfRule type="containsErrors" dxfId="1015" priority="2513">
      <formula>ISERROR(I208)</formula>
    </cfRule>
  </conditionalFormatting>
  <conditionalFormatting sqref="H212:I212">
    <cfRule type="containsErrors" dxfId="1014" priority="2510">
      <formula>ISERROR(H212)</formula>
    </cfRule>
  </conditionalFormatting>
  <conditionalFormatting sqref="M217:M219 H220:J220 H217:H218">
    <cfRule type="containsErrors" dxfId="1013" priority="2509">
      <formula>ISERROR(H217)</formula>
    </cfRule>
  </conditionalFormatting>
  <conditionalFormatting sqref="M220">
    <cfRule type="containsErrors" dxfId="1012" priority="2508">
      <formula>ISERROR(M220)</formula>
    </cfRule>
  </conditionalFormatting>
  <conditionalFormatting sqref="M224">
    <cfRule type="containsErrors" dxfId="1011" priority="2505">
      <formula>ISERROR(M224)</formula>
    </cfRule>
  </conditionalFormatting>
  <conditionalFormatting sqref="M226">
    <cfRule type="containsErrors" dxfId="1010" priority="2502">
      <formula>ISERROR(M226)</formula>
    </cfRule>
  </conditionalFormatting>
  <conditionalFormatting sqref="H224 J224">
    <cfRule type="containsErrors" dxfId="1009" priority="2506">
      <formula>ISERROR(H224)</formula>
    </cfRule>
  </conditionalFormatting>
  <conditionalFormatting sqref="J226">
    <cfRule type="containsErrors" dxfId="1008" priority="2503">
      <formula>ISERROR(J226)</formula>
    </cfRule>
  </conditionalFormatting>
  <conditionalFormatting sqref="M244">
    <cfRule type="containsErrors" dxfId="1007" priority="2499">
      <formula>ISERROR(M244)</formula>
    </cfRule>
  </conditionalFormatting>
  <conditionalFormatting sqref="J244">
    <cfRule type="containsErrors" dxfId="1006" priority="2500">
      <formula>ISERROR(J244)</formula>
    </cfRule>
  </conditionalFormatting>
  <conditionalFormatting sqref="N224">
    <cfRule type="cellIs" dxfId="1005" priority="2498" operator="equal">
      <formula>0</formula>
    </cfRule>
  </conditionalFormatting>
  <conditionalFormatting sqref="N226">
    <cfRule type="containsErrors" dxfId="1004" priority="2497">
      <formula>ISERROR(N226)</formula>
    </cfRule>
  </conditionalFormatting>
  <conditionalFormatting sqref="N244">
    <cfRule type="containsErrors" dxfId="1003" priority="2496">
      <formula>ISERROR(N244)</formula>
    </cfRule>
  </conditionalFormatting>
  <conditionalFormatting sqref="H246">
    <cfRule type="containsErrors" dxfId="1002" priority="2495">
      <formula>ISERROR(H246)</formula>
    </cfRule>
  </conditionalFormatting>
  <conditionalFormatting sqref="I246">
    <cfRule type="containsErrors" dxfId="1001" priority="2494">
      <formula>ISERROR(I246)</formula>
    </cfRule>
  </conditionalFormatting>
  <conditionalFormatting sqref="I248">
    <cfRule type="containsErrors" dxfId="1000" priority="2488">
      <formula>ISERROR(I248)</formula>
    </cfRule>
  </conditionalFormatting>
  <conditionalFormatting sqref="H250:J250">
    <cfRule type="containsErrors" dxfId="999" priority="2482">
      <formula>ISERROR(H250)</formula>
    </cfRule>
  </conditionalFormatting>
  <conditionalFormatting sqref="M250">
    <cfRule type="containsErrors" dxfId="998" priority="2481">
      <formula>ISERROR(M250)</formula>
    </cfRule>
  </conditionalFormatting>
  <conditionalFormatting sqref="H252">
    <cfRule type="containsErrors" dxfId="997" priority="2478">
      <formula>ISERROR(H252)</formula>
    </cfRule>
  </conditionalFormatting>
  <conditionalFormatting sqref="I252">
    <cfRule type="containsErrors" dxfId="996" priority="2477">
      <formula>ISERROR(I252)</formula>
    </cfRule>
  </conditionalFormatting>
  <conditionalFormatting sqref="J252">
    <cfRule type="containsErrors" dxfId="995" priority="2476">
      <formula>ISERROR(J252)</formula>
    </cfRule>
  </conditionalFormatting>
  <conditionalFormatting sqref="M252">
    <cfRule type="containsErrors" dxfId="994" priority="2475">
      <formula>ISERROR(M252)</formula>
    </cfRule>
  </conditionalFormatting>
  <conditionalFormatting sqref="M253 I253:J253">
    <cfRule type="containsErrors" dxfId="993" priority="2472">
      <formula>ISERROR(I253)</formula>
    </cfRule>
  </conditionalFormatting>
  <conditionalFormatting sqref="H253">
    <cfRule type="containsErrors" dxfId="992" priority="2471">
      <formula>ISERROR(H253)</formula>
    </cfRule>
  </conditionalFormatting>
  <conditionalFormatting sqref="M213 H213:J213">
    <cfRule type="containsErrors" dxfId="991" priority="2470">
      <formula>ISERROR(H213)</formula>
    </cfRule>
  </conditionalFormatting>
  <conditionalFormatting sqref="M214 H214:J214">
    <cfRule type="containsErrors" dxfId="990" priority="2462">
      <formula>ISERROR(H214)</formula>
    </cfRule>
  </conditionalFormatting>
  <conditionalFormatting sqref="J201">
    <cfRule type="containsErrors" dxfId="989" priority="2460">
      <formula>ISERROR(J201)</formula>
    </cfRule>
  </conditionalFormatting>
  <conditionalFormatting sqref="H206">
    <cfRule type="containsErrors" dxfId="988" priority="2459">
      <formula>ISERROR(H206)</formula>
    </cfRule>
  </conditionalFormatting>
  <conditionalFormatting sqref="I206">
    <cfRule type="containsErrors" dxfId="987" priority="2458">
      <formula>ISERROR(I206)</formula>
    </cfRule>
  </conditionalFormatting>
  <conditionalFormatting sqref="J206:K206">
    <cfRule type="containsErrors" dxfId="986" priority="2457">
      <formula>ISERROR(J206)</formula>
    </cfRule>
  </conditionalFormatting>
  <conditionalFormatting sqref="K207">
    <cfRule type="containsErrors" dxfId="985" priority="2456">
      <formula>ISERROR(K207)</formula>
    </cfRule>
  </conditionalFormatting>
  <conditionalFormatting sqref="H207">
    <cfRule type="containsErrors" dxfId="984" priority="2455">
      <formula>ISERROR(H207)</formula>
    </cfRule>
  </conditionalFormatting>
  <conditionalFormatting sqref="I207">
    <cfRule type="containsErrors" dxfId="983" priority="2454">
      <formula>ISERROR(I207)</formula>
    </cfRule>
  </conditionalFormatting>
  <conditionalFormatting sqref="J207">
    <cfRule type="containsErrors" dxfId="982" priority="2453">
      <formula>ISERROR(J207)</formula>
    </cfRule>
  </conditionalFormatting>
  <conditionalFormatting sqref="K209">
    <cfRule type="containsErrors" dxfId="981" priority="2452">
      <formula>ISERROR(K209)</formula>
    </cfRule>
  </conditionalFormatting>
  <conditionalFormatting sqref="H209">
    <cfRule type="containsErrors" dxfId="980" priority="2451">
      <formula>ISERROR(H209)</formula>
    </cfRule>
  </conditionalFormatting>
  <conditionalFormatting sqref="I209">
    <cfRule type="containsErrors" dxfId="979" priority="2450">
      <formula>ISERROR(I209)</formula>
    </cfRule>
  </conditionalFormatting>
  <conditionalFormatting sqref="J209">
    <cfRule type="containsErrors" dxfId="978" priority="2449">
      <formula>ISERROR(J209)</formula>
    </cfRule>
  </conditionalFormatting>
  <conditionalFormatting sqref="J211:K211">
    <cfRule type="containsErrors" dxfId="977" priority="2448">
      <formula>ISERROR(J211)</formula>
    </cfRule>
  </conditionalFormatting>
  <conditionalFormatting sqref="H211">
    <cfRule type="containsErrors" dxfId="976" priority="2447">
      <formula>ISERROR(H211)</formula>
    </cfRule>
  </conditionalFormatting>
  <conditionalFormatting sqref="I211">
    <cfRule type="containsErrors" dxfId="975" priority="2446">
      <formula>ISERROR(I211)</formula>
    </cfRule>
  </conditionalFormatting>
  <conditionalFormatting sqref="I217:I218">
    <cfRule type="containsErrors" dxfId="974" priority="2445">
      <formula>ISERROR(I217)</formula>
    </cfRule>
  </conditionalFormatting>
  <conditionalFormatting sqref="H219">
    <cfRule type="containsErrors" dxfId="973" priority="2444">
      <formula>ISERROR(H219)</formula>
    </cfRule>
  </conditionalFormatting>
  <conditionalFormatting sqref="I219">
    <cfRule type="containsErrors" dxfId="972" priority="2443">
      <formula>ISERROR(I219)</formula>
    </cfRule>
  </conditionalFormatting>
  <conditionalFormatting sqref="J243">
    <cfRule type="containsErrors" dxfId="971" priority="2408">
      <formula>ISERROR(J243)</formula>
    </cfRule>
  </conditionalFormatting>
  <conditionalFormatting sqref="M221:M222 H221:H222">
    <cfRule type="containsErrors" dxfId="970" priority="2442">
      <formula>ISERROR(H221)</formula>
    </cfRule>
  </conditionalFormatting>
  <conditionalFormatting sqref="I221:I222">
    <cfRule type="containsErrors" dxfId="969" priority="2441">
      <formula>ISERROR(I221)</formula>
    </cfRule>
  </conditionalFormatting>
  <conditionalFormatting sqref="H245:K245">
    <cfRule type="containsErrors" dxfId="968" priority="2404">
      <formula>ISERROR(H245)</formula>
    </cfRule>
  </conditionalFormatting>
  <conditionalFormatting sqref="M223 H223">
    <cfRule type="containsErrors" dxfId="967" priority="2440">
      <formula>ISERROR(H223)</formula>
    </cfRule>
  </conditionalFormatting>
  <conditionalFormatting sqref="I223">
    <cfRule type="containsErrors" dxfId="966" priority="2439">
      <formula>ISERROR(I223)</formula>
    </cfRule>
  </conditionalFormatting>
  <conditionalFormatting sqref="J223">
    <cfRule type="containsErrors" dxfId="965" priority="2438">
      <formula>ISERROR(J223)</formula>
    </cfRule>
  </conditionalFormatting>
  <conditionalFormatting sqref="J221:J222">
    <cfRule type="containsErrors" dxfId="964" priority="2437">
      <formula>ISERROR(J221)</formula>
    </cfRule>
  </conditionalFormatting>
  <conditionalFormatting sqref="J219">
    <cfRule type="containsErrors" dxfId="963" priority="2436">
      <formula>ISERROR(J219)</formula>
    </cfRule>
  </conditionalFormatting>
  <conditionalFormatting sqref="J217:J218">
    <cfRule type="containsErrors" dxfId="962" priority="2435">
      <formula>ISERROR(J217)</formula>
    </cfRule>
  </conditionalFormatting>
  <conditionalFormatting sqref="I224">
    <cfRule type="containsErrors" dxfId="961" priority="2434">
      <formula>ISERROR(I224)</formula>
    </cfRule>
  </conditionalFormatting>
  <conditionalFormatting sqref="M225 H225">
    <cfRule type="containsErrors" dxfId="960" priority="2433">
      <formula>ISERROR(H225)</formula>
    </cfRule>
  </conditionalFormatting>
  <conditionalFormatting sqref="I225">
    <cfRule type="containsErrors" dxfId="959" priority="2432">
      <formula>ISERROR(I225)</formula>
    </cfRule>
  </conditionalFormatting>
  <conditionalFormatting sqref="J225">
    <cfRule type="containsErrors" dxfId="958" priority="2431">
      <formula>ISERROR(J225)</formula>
    </cfRule>
  </conditionalFormatting>
  <conditionalFormatting sqref="H226">
    <cfRule type="containsErrors" dxfId="957" priority="2430">
      <formula>ISERROR(H226)</formula>
    </cfRule>
  </conditionalFormatting>
  <conditionalFormatting sqref="I226">
    <cfRule type="containsErrors" dxfId="956" priority="2429">
      <formula>ISERROR(I226)</formula>
    </cfRule>
  </conditionalFormatting>
  <conditionalFormatting sqref="M227:M228 H227:H228">
    <cfRule type="containsErrors" dxfId="955" priority="2428">
      <formula>ISERROR(H227)</formula>
    </cfRule>
  </conditionalFormatting>
  <conditionalFormatting sqref="I227:I228">
    <cfRule type="containsErrors" dxfId="954" priority="2427">
      <formula>ISERROR(I227)</formula>
    </cfRule>
  </conditionalFormatting>
  <conditionalFormatting sqref="J227:J228">
    <cfRule type="containsErrors" dxfId="953" priority="2426">
      <formula>ISERROR(J227)</formula>
    </cfRule>
  </conditionalFormatting>
  <conditionalFormatting sqref="M229:M230 H229:H230">
    <cfRule type="containsErrors" dxfId="952" priority="2425">
      <formula>ISERROR(H229)</formula>
    </cfRule>
  </conditionalFormatting>
  <conditionalFormatting sqref="I229:I230">
    <cfRule type="containsErrors" dxfId="951" priority="2424">
      <formula>ISERROR(I229)</formula>
    </cfRule>
  </conditionalFormatting>
  <conditionalFormatting sqref="J229:J230">
    <cfRule type="containsErrors" dxfId="950" priority="2423">
      <formula>ISERROR(J229)</formula>
    </cfRule>
  </conditionalFormatting>
  <conditionalFormatting sqref="M231:M232 H231:H232">
    <cfRule type="containsErrors" dxfId="949" priority="2422">
      <formula>ISERROR(H231)</formula>
    </cfRule>
  </conditionalFormatting>
  <conditionalFormatting sqref="I231:I232">
    <cfRule type="containsErrors" dxfId="948" priority="2421">
      <formula>ISERROR(I231)</formula>
    </cfRule>
  </conditionalFormatting>
  <conditionalFormatting sqref="J231:J232">
    <cfRule type="containsErrors" dxfId="947" priority="2420">
      <formula>ISERROR(J231)</formula>
    </cfRule>
  </conditionalFormatting>
  <conditionalFormatting sqref="M233:M236 H233:H236">
    <cfRule type="containsErrors" dxfId="946" priority="2419">
      <formula>ISERROR(H233)</formula>
    </cfRule>
  </conditionalFormatting>
  <conditionalFormatting sqref="I233:I236">
    <cfRule type="containsErrors" dxfId="945" priority="2418">
      <formula>ISERROR(I233)</formula>
    </cfRule>
  </conditionalFormatting>
  <conditionalFormatting sqref="J233:J236">
    <cfRule type="containsErrors" dxfId="944" priority="2417">
      <formula>ISERROR(J233)</formula>
    </cfRule>
  </conditionalFormatting>
  <conditionalFormatting sqref="H243">
    <cfRule type="containsErrors" dxfId="943" priority="2410">
      <formula>ISERROR(H243)</formula>
    </cfRule>
  </conditionalFormatting>
  <conditionalFormatting sqref="I243">
    <cfRule type="containsErrors" dxfId="942" priority="2409">
      <formula>ISERROR(I243)</formula>
    </cfRule>
  </conditionalFormatting>
  <conditionalFormatting sqref="H244">
    <cfRule type="containsErrors" dxfId="941" priority="2407">
      <formula>ISERROR(H244)</formula>
    </cfRule>
  </conditionalFormatting>
  <conditionalFormatting sqref="I244">
    <cfRule type="containsErrors" dxfId="940" priority="2406">
      <formula>ISERROR(I244)</formula>
    </cfRule>
  </conditionalFormatting>
  <conditionalFormatting sqref="M245">
    <cfRule type="containsErrors" dxfId="939" priority="2405">
      <formula>ISERROR(M245)</formula>
    </cfRule>
  </conditionalFormatting>
  <conditionalFormatting sqref="H254">
    <cfRule type="containsErrors" dxfId="938" priority="2400">
      <formula>ISERROR(H254)</formula>
    </cfRule>
  </conditionalFormatting>
  <conditionalFormatting sqref="I254">
    <cfRule type="containsErrors" dxfId="937" priority="2399">
      <formula>ISERROR(I254)</formula>
    </cfRule>
  </conditionalFormatting>
  <conditionalFormatting sqref="E213:E215 E217">
    <cfRule type="containsErrors" dxfId="936" priority="2398">
      <formula>ISERROR(E213)</formula>
    </cfRule>
  </conditionalFormatting>
  <conditionalFormatting sqref="E219:E220">
    <cfRule type="containsErrors" dxfId="935" priority="2397">
      <formula>ISERROR(E219)</formula>
    </cfRule>
  </conditionalFormatting>
  <conditionalFormatting sqref="E221 E223">
    <cfRule type="containsErrors" dxfId="934" priority="2396">
      <formula>ISERROR(E221)</formula>
    </cfRule>
  </conditionalFormatting>
  <conditionalFormatting sqref="E224:E225">
    <cfRule type="containsErrors" dxfId="933" priority="2395">
      <formula>ISERROR(E224)</formula>
    </cfRule>
  </conditionalFormatting>
  <conditionalFormatting sqref="E226:E227 E229 E231 E233 E235 E237 E239:E242">
    <cfRule type="containsErrors" dxfId="932" priority="2394">
      <formula>ISERROR(E226)</formula>
    </cfRule>
  </conditionalFormatting>
  <conditionalFormatting sqref="E243">
    <cfRule type="containsErrors" dxfId="931" priority="2393">
      <formula>ISERROR(E243)</formula>
    </cfRule>
  </conditionalFormatting>
  <conditionalFormatting sqref="E244">
    <cfRule type="containsErrors" dxfId="930" priority="2392">
      <formula>ISERROR(E244)</formula>
    </cfRule>
  </conditionalFormatting>
  <conditionalFormatting sqref="O285 O287:O288 O258:O259">
    <cfRule type="containsErrors" dxfId="929" priority="2340">
      <formula>ISERROR(O258)</formula>
    </cfRule>
  </conditionalFormatting>
  <conditionalFormatting sqref="O225 O243 O215 O227 O217 O219:O221 O223 O229 O231 O233">
    <cfRule type="containsErrors" dxfId="928" priority="2337">
      <formula>ISERROR(O215)</formula>
    </cfRule>
  </conditionalFormatting>
  <conditionalFormatting sqref="O235 O237 O239 O241">
    <cfRule type="containsErrors" dxfId="927" priority="2332">
      <formula>ISERROR(O235)</formula>
    </cfRule>
  </conditionalFormatting>
  <conditionalFormatting sqref="D203:D205 D208">
    <cfRule type="containsErrors" dxfId="926" priority="2324">
      <formula>ISERROR(D203)</formula>
    </cfRule>
  </conditionalFormatting>
  <conditionalFormatting sqref="D206:D207">
    <cfRule type="containsErrors" dxfId="925" priority="2322">
      <formula>ISERROR(D206)</formula>
    </cfRule>
  </conditionalFormatting>
  <conditionalFormatting sqref="D209">
    <cfRule type="containsErrors" dxfId="924" priority="2321">
      <formula>ISERROR(D209)</formula>
    </cfRule>
  </conditionalFormatting>
  <conditionalFormatting sqref="D210">
    <cfRule type="containsErrors" dxfId="923" priority="2320">
      <formula>ISERROR(D210)</formula>
    </cfRule>
  </conditionalFormatting>
  <conditionalFormatting sqref="D215 D217">
    <cfRule type="containsErrors" dxfId="922" priority="2319">
      <formula>ISERROR(D215)</formula>
    </cfRule>
  </conditionalFormatting>
  <conditionalFormatting sqref="D219">
    <cfRule type="containsErrors" dxfId="921" priority="2318">
      <formula>ISERROR(D219)</formula>
    </cfRule>
  </conditionalFormatting>
  <conditionalFormatting sqref="D220">
    <cfRule type="containsErrors" dxfId="920" priority="2317">
      <formula>ISERROR(D220)</formula>
    </cfRule>
  </conditionalFormatting>
  <conditionalFormatting sqref="D221 D223">
    <cfRule type="containsErrors" dxfId="919" priority="2316">
      <formula>ISERROR(D221)</formula>
    </cfRule>
  </conditionalFormatting>
  <conditionalFormatting sqref="D224">
    <cfRule type="containsErrors" dxfId="918" priority="2315">
      <formula>ISERROR(D224)</formula>
    </cfRule>
  </conditionalFormatting>
  <conditionalFormatting sqref="D225">
    <cfRule type="containsErrors" dxfId="917" priority="2314">
      <formula>ISERROR(D225)</formula>
    </cfRule>
  </conditionalFormatting>
  <conditionalFormatting sqref="D226">
    <cfRule type="containsErrors" dxfId="916" priority="2313">
      <formula>ISERROR(D226)</formula>
    </cfRule>
  </conditionalFormatting>
  <conditionalFormatting sqref="D227">
    <cfRule type="containsErrors" dxfId="915" priority="2312">
      <formula>ISERROR(D227)</formula>
    </cfRule>
  </conditionalFormatting>
  <conditionalFormatting sqref="D229">
    <cfRule type="containsErrors" dxfId="914" priority="2311">
      <formula>ISERROR(D229)</formula>
    </cfRule>
  </conditionalFormatting>
  <conditionalFormatting sqref="D231">
    <cfRule type="containsErrors" dxfId="913" priority="2310">
      <formula>ISERROR(D231)</formula>
    </cfRule>
  </conditionalFormatting>
  <conditionalFormatting sqref="D233 D235">
    <cfRule type="containsErrors" dxfId="912" priority="2309">
      <formula>ISERROR(D233)</formula>
    </cfRule>
  </conditionalFormatting>
  <conditionalFormatting sqref="D237">
    <cfRule type="containsErrors" dxfId="911" priority="2308">
      <formula>ISERROR(D237)</formula>
    </cfRule>
  </conditionalFormatting>
  <conditionalFormatting sqref="D239:D240">
    <cfRule type="containsErrors" dxfId="910" priority="2307">
      <formula>ISERROR(D239)</formula>
    </cfRule>
  </conditionalFormatting>
  <conditionalFormatting sqref="D241:D242">
    <cfRule type="containsErrors" dxfId="909" priority="2306">
      <formula>ISERROR(D241)</formula>
    </cfRule>
  </conditionalFormatting>
  <conditionalFormatting sqref="D243">
    <cfRule type="containsErrors" dxfId="908" priority="2305">
      <formula>ISERROR(D243)</formula>
    </cfRule>
  </conditionalFormatting>
  <conditionalFormatting sqref="D244">
    <cfRule type="containsErrors" dxfId="907" priority="2304">
      <formula>ISERROR(D244)</formula>
    </cfRule>
  </conditionalFormatting>
  <conditionalFormatting sqref="D263">
    <cfRule type="containsErrors" dxfId="906" priority="2303">
      <formula>ISERROR(D263)</formula>
    </cfRule>
  </conditionalFormatting>
  <conditionalFormatting sqref="O188 O186 O180:O184 O176:O178 O159:O174">
    <cfRule type="containsErrors" dxfId="905" priority="2169">
      <formula>ISERROR(O159)</formula>
    </cfRule>
  </conditionalFormatting>
  <conditionalFormatting sqref="F183">
    <cfRule type="containsErrors" dxfId="904" priority="2277">
      <formula>ISERROR(F183)</formula>
    </cfRule>
  </conditionalFormatting>
  <conditionalFormatting sqref="F184:F188">
    <cfRule type="containsErrors" dxfId="903" priority="2276">
      <formula>ISERROR(F184)</formula>
    </cfRule>
  </conditionalFormatting>
  <conditionalFormatting sqref="G183:G188">
    <cfRule type="containsErrors" dxfId="902" priority="2275">
      <formula>ISERROR(G183)</formula>
    </cfRule>
  </conditionalFormatting>
  <conditionalFormatting sqref="F167:G169">
    <cfRule type="containsErrors" dxfId="901" priority="2274">
      <formula>ISERROR(F167)</formula>
    </cfRule>
  </conditionalFormatting>
  <conditionalFormatting sqref="F166:G166">
    <cfRule type="containsErrors" dxfId="900" priority="2273">
      <formula>ISERROR(F166)</formula>
    </cfRule>
  </conditionalFormatting>
  <conditionalFormatting sqref="F171:G171 G172:G173">
    <cfRule type="containsErrors" dxfId="899" priority="2272">
      <formula>ISERROR(F171)</formula>
    </cfRule>
  </conditionalFormatting>
  <conditionalFormatting sqref="F170:G170">
    <cfRule type="containsErrors" dxfId="898" priority="2271">
      <formula>ISERROR(F170)</formula>
    </cfRule>
  </conditionalFormatting>
  <conditionalFormatting sqref="H159:H162 H164:H172">
    <cfRule type="containsErrors" dxfId="897" priority="2270">
      <formula>ISERROR(H159)</formula>
    </cfRule>
  </conditionalFormatting>
  <conditionalFormatting sqref="H178:H179 H173:H174">
    <cfRule type="containsErrors" dxfId="896" priority="2269">
      <formula>ISERROR(H173)</formula>
    </cfRule>
  </conditionalFormatting>
  <conditionalFormatting sqref="H175">
    <cfRule type="containsErrors" dxfId="895" priority="2268">
      <formula>ISERROR(H175)</formula>
    </cfRule>
  </conditionalFormatting>
  <conditionalFormatting sqref="H182">
    <cfRule type="containsErrors" dxfId="894" priority="2267">
      <formula>ISERROR(H182)</formula>
    </cfRule>
  </conditionalFormatting>
  <conditionalFormatting sqref="H188">
    <cfRule type="containsErrors" dxfId="893" priority="2266">
      <formula>ISERROR(H188)</formula>
    </cfRule>
  </conditionalFormatting>
  <conditionalFormatting sqref="H180">
    <cfRule type="containsErrors" dxfId="892" priority="2265">
      <formula>ISERROR(H180)</formula>
    </cfRule>
  </conditionalFormatting>
  <conditionalFormatting sqref="H181">
    <cfRule type="containsErrors" dxfId="891" priority="2264">
      <formula>ISERROR(H181)</formula>
    </cfRule>
  </conditionalFormatting>
  <conditionalFormatting sqref="H183">
    <cfRule type="containsErrors" dxfId="890" priority="2263">
      <formula>ISERROR(H183)</formula>
    </cfRule>
  </conditionalFormatting>
  <conditionalFormatting sqref="H177">
    <cfRule type="containsErrors" dxfId="889" priority="2262">
      <formula>ISERROR(H177)</formula>
    </cfRule>
  </conditionalFormatting>
  <conditionalFormatting sqref="H183">
    <cfRule type="containsErrors" dxfId="888" priority="2261">
      <formula>ISERROR(H183)</formula>
    </cfRule>
  </conditionalFormatting>
  <conditionalFormatting sqref="H186">
    <cfRule type="containsErrors" dxfId="887" priority="2260">
      <formula>ISERROR(H186)</formula>
    </cfRule>
  </conditionalFormatting>
  <conditionalFormatting sqref="H185">
    <cfRule type="containsErrors" dxfId="886" priority="2259">
      <formula>ISERROR(H185)</formula>
    </cfRule>
  </conditionalFormatting>
  <conditionalFormatting sqref="H187">
    <cfRule type="containsErrors" dxfId="885" priority="2258">
      <formula>ISERROR(H187)</formula>
    </cfRule>
  </conditionalFormatting>
  <conditionalFormatting sqref="I159:I162 I164:I168 I170:I172">
    <cfRule type="containsErrors" dxfId="884" priority="2257">
      <formula>ISERROR(I159)</formula>
    </cfRule>
  </conditionalFormatting>
  <conditionalFormatting sqref="I178:I179 I173:I174">
    <cfRule type="containsErrors" dxfId="883" priority="2256">
      <formula>ISERROR(I173)</formula>
    </cfRule>
  </conditionalFormatting>
  <conditionalFormatting sqref="I175">
    <cfRule type="containsErrors" dxfId="882" priority="2255">
      <formula>ISERROR(I175)</formula>
    </cfRule>
  </conditionalFormatting>
  <conditionalFormatting sqref="I182">
    <cfRule type="containsErrors" dxfId="881" priority="2254">
      <formula>ISERROR(I182)</formula>
    </cfRule>
  </conditionalFormatting>
  <conditionalFormatting sqref="I188">
    <cfRule type="containsErrors" dxfId="880" priority="2253">
      <formula>ISERROR(I188)</formula>
    </cfRule>
  </conditionalFormatting>
  <conditionalFormatting sqref="I180">
    <cfRule type="containsErrors" dxfId="879" priority="2252">
      <formula>ISERROR(I180)</formula>
    </cfRule>
  </conditionalFormatting>
  <conditionalFormatting sqref="I181">
    <cfRule type="containsErrors" dxfId="878" priority="2251">
      <formula>ISERROR(I181)</formula>
    </cfRule>
  </conditionalFormatting>
  <conditionalFormatting sqref="I183">
    <cfRule type="containsErrors" dxfId="877" priority="2250">
      <formula>ISERROR(I183)</formula>
    </cfRule>
  </conditionalFormatting>
  <conditionalFormatting sqref="I184">
    <cfRule type="containsErrors" dxfId="876" priority="2249">
      <formula>ISERROR(I184)</formula>
    </cfRule>
  </conditionalFormatting>
  <conditionalFormatting sqref="I186">
    <cfRule type="containsErrors" dxfId="875" priority="2248">
      <formula>ISERROR(I186)</formula>
    </cfRule>
  </conditionalFormatting>
  <conditionalFormatting sqref="I176">
    <cfRule type="containsErrors" dxfId="874" priority="2247">
      <formula>ISERROR(I176)</formula>
    </cfRule>
  </conditionalFormatting>
  <conditionalFormatting sqref="I163">
    <cfRule type="containsErrors" dxfId="873" priority="2246">
      <formula>ISERROR(I163)</formula>
    </cfRule>
  </conditionalFormatting>
  <conditionalFormatting sqref="I158">
    <cfRule type="containsErrors" dxfId="872" priority="2245">
      <formula>ISERROR(I158)</formula>
    </cfRule>
  </conditionalFormatting>
  <conditionalFormatting sqref="I183">
    <cfRule type="containsErrors" dxfId="871" priority="2244">
      <formula>ISERROR(I183)</formula>
    </cfRule>
  </conditionalFormatting>
  <conditionalFormatting sqref="I169">
    <cfRule type="containsErrors" dxfId="870" priority="2243">
      <formula>ISERROR(I169)</formula>
    </cfRule>
  </conditionalFormatting>
  <conditionalFormatting sqref="I177">
    <cfRule type="containsErrors" dxfId="869" priority="2242">
      <formula>ISERROR(I177)</formula>
    </cfRule>
  </conditionalFormatting>
  <conditionalFormatting sqref="I185">
    <cfRule type="containsErrors" dxfId="868" priority="2241">
      <formula>ISERROR(I185)</formula>
    </cfRule>
  </conditionalFormatting>
  <conditionalFormatting sqref="I187">
    <cfRule type="containsErrors" dxfId="867" priority="2240">
      <formula>ISERROR(I187)</formula>
    </cfRule>
  </conditionalFormatting>
  <conditionalFormatting sqref="J159 J164 J167:J168">
    <cfRule type="containsErrors" dxfId="866" priority="2239">
      <formula>ISERROR(J159)</formula>
    </cfRule>
  </conditionalFormatting>
  <conditionalFormatting sqref="J175">
    <cfRule type="containsErrors" dxfId="865" priority="2238">
      <formula>ISERROR(J175)</formula>
    </cfRule>
  </conditionalFormatting>
  <conditionalFormatting sqref="J163">
    <cfRule type="containsErrors" dxfId="864" priority="2237">
      <formula>ISERROR(J163)</formula>
    </cfRule>
  </conditionalFormatting>
  <conditionalFormatting sqref="J158">
    <cfRule type="containsErrors" dxfId="863" priority="2236">
      <formula>ISERROR(J158)</formula>
    </cfRule>
  </conditionalFormatting>
  <conditionalFormatting sqref="J160">
    <cfRule type="containsErrors" dxfId="862" priority="2235">
      <formula>ISERROR(J160)</formula>
    </cfRule>
  </conditionalFormatting>
  <conditionalFormatting sqref="J161">
    <cfRule type="containsErrors" dxfId="861" priority="2234">
      <formula>ISERROR(J161)</formula>
    </cfRule>
  </conditionalFormatting>
  <conditionalFormatting sqref="J162">
    <cfRule type="containsErrors" dxfId="860" priority="2233">
      <formula>ISERROR(J162)</formula>
    </cfRule>
  </conditionalFormatting>
  <conditionalFormatting sqref="J165">
    <cfRule type="containsErrors" dxfId="859" priority="2232">
      <formula>ISERROR(J165)</formula>
    </cfRule>
  </conditionalFormatting>
  <conditionalFormatting sqref="J166">
    <cfRule type="containsErrors" dxfId="858" priority="2231">
      <formula>ISERROR(J166)</formula>
    </cfRule>
  </conditionalFormatting>
  <conditionalFormatting sqref="J169">
    <cfRule type="containsErrors" dxfId="857" priority="2230">
      <formula>ISERROR(J169)</formula>
    </cfRule>
  </conditionalFormatting>
  <conditionalFormatting sqref="J171">
    <cfRule type="containsErrors" dxfId="856" priority="2229">
      <formula>ISERROR(J171)</formula>
    </cfRule>
  </conditionalFormatting>
  <conditionalFormatting sqref="J170">
    <cfRule type="containsErrors" dxfId="855" priority="2228">
      <formula>ISERROR(J170)</formula>
    </cfRule>
  </conditionalFormatting>
  <conditionalFormatting sqref="J172">
    <cfRule type="containsErrors" dxfId="854" priority="2227">
      <formula>ISERROR(J172)</formula>
    </cfRule>
  </conditionalFormatting>
  <conditionalFormatting sqref="J173">
    <cfRule type="containsErrors" dxfId="853" priority="2226">
      <formula>ISERROR(J173)</formula>
    </cfRule>
  </conditionalFormatting>
  <conditionalFormatting sqref="J174">
    <cfRule type="containsErrors" dxfId="852" priority="2225">
      <formula>ISERROR(J174)</formula>
    </cfRule>
  </conditionalFormatting>
  <conditionalFormatting sqref="J176">
    <cfRule type="containsErrors" dxfId="851" priority="2224">
      <formula>ISERROR(J176)</formula>
    </cfRule>
  </conditionalFormatting>
  <conditionalFormatting sqref="J177">
    <cfRule type="containsErrors" dxfId="850" priority="2223">
      <formula>ISERROR(J177)</formula>
    </cfRule>
  </conditionalFormatting>
  <conditionalFormatting sqref="J183">
    <cfRule type="containsErrors" dxfId="849" priority="2222">
      <formula>ISERROR(J183)</formula>
    </cfRule>
  </conditionalFormatting>
  <conditionalFormatting sqref="J184">
    <cfRule type="containsErrors" dxfId="848" priority="2221">
      <formula>ISERROR(J184)</formula>
    </cfRule>
  </conditionalFormatting>
  <conditionalFormatting sqref="J186">
    <cfRule type="containsErrors" dxfId="847" priority="2220">
      <formula>ISERROR(J186)</formula>
    </cfRule>
  </conditionalFormatting>
  <conditionalFormatting sqref="J188">
    <cfRule type="containsErrors" dxfId="846" priority="2219">
      <formula>ISERROR(J188)</formula>
    </cfRule>
  </conditionalFormatting>
  <conditionalFormatting sqref="K158">
    <cfRule type="containsErrors" dxfId="845" priority="2218">
      <formula>ISERROR(K158)</formula>
    </cfRule>
  </conditionalFormatting>
  <conditionalFormatting sqref="K159">
    <cfRule type="containsErrors" dxfId="844" priority="2217">
      <formula>ISERROR(K159)</formula>
    </cfRule>
  </conditionalFormatting>
  <conditionalFormatting sqref="K160">
    <cfRule type="containsErrors" dxfId="843" priority="2216">
      <formula>ISERROR(K160)</formula>
    </cfRule>
  </conditionalFormatting>
  <conditionalFormatting sqref="K161">
    <cfRule type="containsErrors" dxfId="842" priority="2215">
      <formula>ISERROR(K161)</formula>
    </cfRule>
  </conditionalFormatting>
  <conditionalFormatting sqref="K162">
    <cfRule type="containsErrors" dxfId="841" priority="2214">
      <formula>ISERROR(K162)</formula>
    </cfRule>
  </conditionalFormatting>
  <conditionalFormatting sqref="K163">
    <cfRule type="containsErrors" dxfId="840" priority="2213">
      <formula>ISERROR(K163)</formula>
    </cfRule>
  </conditionalFormatting>
  <conditionalFormatting sqref="K164">
    <cfRule type="containsErrors" dxfId="839" priority="2212">
      <formula>ISERROR(K164)</formula>
    </cfRule>
  </conditionalFormatting>
  <conditionalFormatting sqref="K165">
    <cfRule type="containsErrors" dxfId="838" priority="2211">
      <formula>ISERROR(K165)</formula>
    </cfRule>
  </conditionalFormatting>
  <conditionalFormatting sqref="K166">
    <cfRule type="containsErrors" dxfId="837" priority="2210">
      <formula>ISERROR(K166)</formula>
    </cfRule>
  </conditionalFormatting>
  <conditionalFormatting sqref="K167">
    <cfRule type="containsErrors" dxfId="836" priority="2209">
      <formula>ISERROR(K167)</formula>
    </cfRule>
  </conditionalFormatting>
  <conditionalFormatting sqref="K168">
    <cfRule type="containsErrors" dxfId="835" priority="2208">
      <formula>ISERROR(K168)</formula>
    </cfRule>
  </conditionalFormatting>
  <conditionalFormatting sqref="K169">
    <cfRule type="containsErrors" dxfId="834" priority="2207">
      <formula>ISERROR(K169)</formula>
    </cfRule>
  </conditionalFormatting>
  <conditionalFormatting sqref="K171">
    <cfRule type="containsErrors" dxfId="833" priority="2206">
      <formula>ISERROR(K171)</formula>
    </cfRule>
  </conditionalFormatting>
  <conditionalFormatting sqref="K170">
    <cfRule type="containsErrors" dxfId="832" priority="2205">
      <formula>ISERROR(K170)</formula>
    </cfRule>
  </conditionalFormatting>
  <conditionalFormatting sqref="K172">
    <cfRule type="containsErrors" dxfId="831" priority="2204">
      <formula>ISERROR(K172)</formula>
    </cfRule>
  </conditionalFormatting>
  <conditionalFormatting sqref="K173">
    <cfRule type="containsErrors" dxfId="830" priority="2203">
      <formula>ISERROR(K173)</formula>
    </cfRule>
  </conditionalFormatting>
  <conditionalFormatting sqref="K174">
    <cfRule type="containsErrors" dxfId="829" priority="2202">
      <formula>ISERROR(K174)</formula>
    </cfRule>
  </conditionalFormatting>
  <conditionalFormatting sqref="K175">
    <cfRule type="containsErrors" dxfId="828" priority="2201">
      <formula>ISERROR(K175)</formula>
    </cfRule>
  </conditionalFormatting>
  <conditionalFormatting sqref="K176">
    <cfRule type="containsErrors" dxfId="827" priority="2200">
      <formula>ISERROR(K176)</formula>
    </cfRule>
  </conditionalFormatting>
  <conditionalFormatting sqref="K177">
    <cfRule type="containsErrors" dxfId="826" priority="2199">
      <formula>ISERROR(K177)</formula>
    </cfRule>
  </conditionalFormatting>
  <conditionalFormatting sqref="K181">
    <cfRule type="containsErrors" dxfId="825" priority="2198">
      <formula>ISERROR(K181)</formula>
    </cfRule>
  </conditionalFormatting>
  <conditionalFormatting sqref="K183">
    <cfRule type="containsErrors" dxfId="824" priority="2197">
      <formula>ISERROR(K183)</formula>
    </cfRule>
  </conditionalFormatting>
  <conditionalFormatting sqref="K184">
    <cfRule type="containsErrors" dxfId="823" priority="2196">
      <formula>ISERROR(K184)</formula>
    </cfRule>
  </conditionalFormatting>
  <conditionalFormatting sqref="K186">
    <cfRule type="containsErrors" dxfId="822" priority="2195">
      <formula>ISERROR(K186)</formula>
    </cfRule>
  </conditionalFormatting>
  <conditionalFormatting sqref="K188">
    <cfRule type="containsErrors" dxfId="821" priority="2194">
      <formula>ISERROR(K188)</formula>
    </cfRule>
  </conditionalFormatting>
  <conditionalFormatting sqref="N162:N188">
    <cfRule type="cellIs" dxfId="820" priority="2192" operator="equal">
      <formula>0</formula>
    </cfRule>
  </conditionalFormatting>
  <conditionalFormatting sqref="Y158:Y188">
    <cfRule type="containsErrors" dxfId="819" priority="2180">
      <formula>ISERROR(Y158)</formula>
    </cfRule>
  </conditionalFormatting>
  <conditionalFormatting sqref="O175 O179 O185 O187">
    <cfRule type="containsErrors" dxfId="818" priority="2179">
      <formula>ISERROR(O175)</formula>
    </cfRule>
  </conditionalFormatting>
  <conditionalFormatting sqref="O158">
    <cfRule type="containsErrors" dxfId="817" priority="2178">
      <formula>ISERROR(O158)</formula>
    </cfRule>
  </conditionalFormatting>
  <conditionalFormatting sqref="E158:E188">
    <cfRule type="containsErrors" dxfId="816" priority="2162">
      <formula>ISERROR(E158)</formula>
    </cfRule>
  </conditionalFormatting>
  <conditionalFormatting sqref="A540:A541 A445:A538 A328:A443 A170:A326 A1:A52 A543 A545:A547 A549:A1048576">
    <cfRule type="duplicateValues" dxfId="815" priority="2157"/>
  </conditionalFormatting>
  <conditionalFormatting sqref="C153:E154">
    <cfRule type="containsErrors" dxfId="814" priority="2118">
      <formula>ISERROR(C153)</formula>
    </cfRule>
  </conditionalFormatting>
  <conditionalFormatting sqref="H153:I154">
    <cfRule type="containsErrors" dxfId="813" priority="2116">
      <formula>ISERROR(H153)</formula>
    </cfRule>
  </conditionalFormatting>
  <conditionalFormatting sqref="Y53">
    <cfRule type="containsErrors" dxfId="812" priority="2081">
      <formula>ISERROR(Y53)</formula>
    </cfRule>
  </conditionalFormatting>
  <conditionalFormatting sqref="D126 D56:E57 F140:G141 F127:G128 F137:G138 F130:G130 E148:G151 D150:D151 H120:J120 L120:M120 F143:G143 O122 O120">
    <cfRule type="containsErrors" dxfId="811" priority="2069">
      <formula>ISERROR(D56)</formula>
    </cfRule>
  </conditionalFormatting>
  <conditionalFormatting sqref="F145:G147">
    <cfRule type="containsErrors" dxfId="810" priority="2067">
      <formula>ISERROR(F145)</formula>
    </cfRule>
  </conditionalFormatting>
  <conditionalFormatting sqref="D137:D138 D140 D143 D145:D149">
    <cfRule type="containsErrors" dxfId="809" priority="2061">
      <formula>ISERROR(D137)</formula>
    </cfRule>
  </conditionalFormatting>
  <conditionalFormatting sqref="F126:G126">
    <cfRule type="containsErrors" dxfId="808" priority="2060">
      <formula>ISERROR(F126)</formula>
    </cfRule>
  </conditionalFormatting>
  <conditionalFormatting sqref="O59:O63 O95:O100 O65:O73 O77:O79 O81:O92 O115:O119">
    <cfRule type="containsErrors" dxfId="807" priority="2034">
      <formula>ISERROR(O59)</formula>
    </cfRule>
  </conditionalFormatting>
  <conditionalFormatting sqref="F117">
    <cfRule type="containsErrors" dxfId="806" priority="2058">
      <formula>ISERROR(F117)</formula>
    </cfRule>
  </conditionalFormatting>
  <conditionalFormatting sqref="F119 F121:F123">
    <cfRule type="containsErrors" dxfId="805" priority="2057">
      <formula>ISERROR(F119)</formula>
    </cfRule>
  </conditionalFormatting>
  <conditionalFormatting sqref="G121:G123 G117:G119">
    <cfRule type="containsErrors" dxfId="804" priority="2056">
      <formula>ISERROR(G117)</formula>
    </cfRule>
  </conditionalFormatting>
  <conditionalFormatting sqref="F78:G79 F82:G82">
    <cfRule type="containsErrors" dxfId="803" priority="2055">
      <formula>ISERROR(F78)</formula>
    </cfRule>
  </conditionalFormatting>
  <conditionalFormatting sqref="F77:G77">
    <cfRule type="containsErrors" dxfId="802" priority="2054">
      <formula>ISERROR(F77)</formula>
    </cfRule>
  </conditionalFormatting>
  <conditionalFormatting sqref="F86:G86 G88 G90">
    <cfRule type="containsErrors" dxfId="801" priority="2053">
      <formula>ISERROR(F86)</formula>
    </cfRule>
  </conditionalFormatting>
  <conditionalFormatting sqref="F84:G84">
    <cfRule type="containsErrors" dxfId="800" priority="2052">
      <formula>ISERROR(F84)</formula>
    </cfRule>
  </conditionalFormatting>
  <conditionalFormatting sqref="H101:H104">
    <cfRule type="containsErrors" dxfId="799" priority="2051">
      <formula>ISERROR(H101)</formula>
    </cfRule>
  </conditionalFormatting>
  <conditionalFormatting sqref="H115:H116">
    <cfRule type="containsErrors" dxfId="798" priority="2050">
      <formula>ISERROR(H115)</formula>
    </cfRule>
  </conditionalFormatting>
  <conditionalFormatting sqref="H117:H118">
    <cfRule type="containsErrors" dxfId="797" priority="2049">
      <formula>ISERROR(H117)</formula>
    </cfRule>
  </conditionalFormatting>
  <conditionalFormatting sqref="H96:H100">
    <cfRule type="containsErrors" dxfId="796" priority="2048">
      <formula>ISERROR(H96)</formula>
    </cfRule>
  </conditionalFormatting>
  <conditionalFormatting sqref="H117:H118">
    <cfRule type="containsErrors" dxfId="795" priority="2047">
      <formula>ISERROR(H117)</formula>
    </cfRule>
  </conditionalFormatting>
  <conditionalFormatting sqref="I115:I116">
    <cfRule type="containsErrors" dxfId="794" priority="2046">
      <formula>ISERROR(I115)</formula>
    </cfRule>
  </conditionalFormatting>
  <conditionalFormatting sqref="I117:I118">
    <cfRule type="containsErrors" dxfId="793" priority="2045">
      <formula>ISERROR(I117)</formula>
    </cfRule>
  </conditionalFormatting>
  <conditionalFormatting sqref="I119">
    <cfRule type="containsErrors" dxfId="792" priority="2044">
      <formula>ISERROR(I119)</formula>
    </cfRule>
  </conditionalFormatting>
  <conditionalFormatting sqref="J119">
    <cfRule type="containsErrors" dxfId="791" priority="2040">
      <formula>ISERROR(J119)</formula>
    </cfRule>
  </conditionalFormatting>
  <conditionalFormatting sqref="I96">
    <cfRule type="containsErrors" dxfId="790" priority="2042">
      <formula>ISERROR(I96)</formula>
    </cfRule>
  </conditionalFormatting>
  <conditionalFormatting sqref="I117:I118">
    <cfRule type="containsErrors" dxfId="789" priority="2043">
      <formula>ISERROR(I117)</formula>
    </cfRule>
  </conditionalFormatting>
  <conditionalFormatting sqref="J117:J118">
    <cfRule type="containsErrors" dxfId="788" priority="2041">
      <formula>ISERROR(J117)</formula>
    </cfRule>
  </conditionalFormatting>
  <conditionalFormatting sqref="K117">
    <cfRule type="containsErrors" dxfId="787" priority="2039">
      <formula>ISERROR(K117)</formula>
    </cfRule>
  </conditionalFormatting>
  <conditionalFormatting sqref="K119">
    <cfRule type="containsErrors" dxfId="786" priority="2038">
      <formula>ISERROR(K119)</formula>
    </cfRule>
  </conditionalFormatting>
  <conditionalFormatting sqref="O121 O93:O94 O123:O125">
    <cfRule type="containsErrors" dxfId="785" priority="2036">
      <formula>ISERROR(O93)</formula>
    </cfRule>
  </conditionalFormatting>
  <conditionalFormatting sqref="O58">
    <cfRule type="containsErrors" dxfId="784" priority="2035">
      <formula>ISERROR(O58)</formula>
    </cfRule>
  </conditionalFormatting>
  <conditionalFormatting sqref="E58:E59 E61:E62 E65 E68 E71 E74 E77:E79 E82 E84 E86 E88 E90:E91 E93 E95:E96 E101 E110 E130 E137:E138 E140:E141 E115:E117 E121:E123 E143 E145:E147 E119">
    <cfRule type="containsErrors" dxfId="783" priority="2033">
      <formula>ISERROR(E58)</formula>
    </cfRule>
  </conditionalFormatting>
  <conditionalFormatting sqref="H53:I53">
    <cfRule type="containsErrors" dxfId="782" priority="2031">
      <formula>ISERROR(H53)</formula>
    </cfRule>
  </conditionalFormatting>
  <conditionalFormatting sqref="O53">
    <cfRule type="containsErrors" dxfId="781" priority="2028">
      <formula>ISERROR(O53)</formula>
    </cfRule>
  </conditionalFormatting>
  <conditionalFormatting sqref="D127">
    <cfRule type="containsErrors" dxfId="780" priority="2027">
      <formula>ISERROR(D127)</formula>
    </cfRule>
  </conditionalFormatting>
  <conditionalFormatting sqref="D128">
    <cfRule type="containsErrors" dxfId="779" priority="2026">
      <formula>ISERROR(D128)</formula>
    </cfRule>
  </conditionalFormatting>
  <conditionalFormatting sqref="D141">
    <cfRule type="containsErrors" dxfId="778" priority="2025">
      <formula>ISERROR(D141)</formula>
    </cfRule>
  </conditionalFormatting>
  <conditionalFormatting sqref="D55:E55">
    <cfRule type="containsErrors" dxfId="777" priority="2018">
      <formula>ISERROR(D55)</formula>
    </cfRule>
  </conditionalFormatting>
  <conditionalFormatting sqref="H54:I54">
    <cfRule type="containsErrors" dxfId="776" priority="2017">
      <formula>ISERROR(H54)</formula>
    </cfRule>
  </conditionalFormatting>
  <conditionalFormatting sqref="I55">
    <cfRule type="containsErrors" dxfId="775" priority="2015">
      <formula>ISERROR(I55)</formula>
    </cfRule>
  </conditionalFormatting>
  <conditionalFormatting sqref="H55">
    <cfRule type="containsErrors" dxfId="774" priority="2014">
      <formula>ISERROR(H55)</formula>
    </cfRule>
  </conditionalFormatting>
  <conditionalFormatting sqref="H56:I56">
    <cfRule type="containsErrors" dxfId="773" priority="2013">
      <formula>ISERROR(H56)</formula>
    </cfRule>
  </conditionalFormatting>
  <conditionalFormatting sqref="H57">
    <cfRule type="containsErrors" dxfId="772" priority="2012">
      <formula>ISERROR(H57)</formula>
    </cfRule>
  </conditionalFormatting>
  <conditionalFormatting sqref="I57">
    <cfRule type="containsErrors" dxfId="771" priority="2011">
      <formula>ISERROR(I57)</formula>
    </cfRule>
  </conditionalFormatting>
  <conditionalFormatting sqref="H58">
    <cfRule type="containsErrors" dxfId="770" priority="2010">
      <formula>ISERROR(H58)</formula>
    </cfRule>
  </conditionalFormatting>
  <conditionalFormatting sqref="J58">
    <cfRule type="containsErrors" dxfId="769" priority="2009">
      <formula>ISERROR(J58)</formula>
    </cfRule>
  </conditionalFormatting>
  <conditionalFormatting sqref="K58">
    <cfRule type="containsErrors" dxfId="768" priority="2008">
      <formula>ISERROR(K58)</formula>
    </cfRule>
  </conditionalFormatting>
  <conditionalFormatting sqref="I58">
    <cfRule type="containsErrors" dxfId="767" priority="2007">
      <formula>ISERROR(I58)</formula>
    </cfRule>
  </conditionalFormatting>
  <conditionalFormatting sqref="E60">
    <cfRule type="containsErrors" dxfId="766" priority="2006">
      <formula>ISERROR(E60)</formula>
    </cfRule>
  </conditionalFormatting>
  <conditionalFormatting sqref="I59">
    <cfRule type="containsErrors" dxfId="765" priority="2005">
      <formula>ISERROR(I59)</formula>
    </cfRule>
  </conditionalFormatting>
  <conditionalFormatting sqref="J59">
    <cfRule type="containsErrors" dxfId="764" priority="2004">
      <formula>ISERROR(J59)</formula>
    </cfRule>
  </conditionalFormatting>
  <conditionalFormatting sqref="K59">
    <cfRule type="containsErrors" dxfId="763" priority="2003">
      <formula>ISERROR(K59)</formula>
    </cfRule>
  </conditionalFormatting>
  <conditionalFormatting sqref="H59">
    <cfRule type="containsErrors" dxfId="762" priority="2002">
      <formula>ISERROR(H59)</formula>
    </cfRule>
  </conditionalFormatting>
  <conditionalFormatting sqref="I60">
    <cfRule type="containsErrors" dxfId="761" priority="2001">
      <formula>ISERROR(I60)</formula>
    </cfRule>
  </conditionalFormatting>
  <conditionalFormatting sqref="J60">
    <cfRule type="containsErrors" dxfId="760" priority="2000">
      <formula>ISERROR(J60)</formula>
    </cfRule>
  </conditionalFormatting>
  <conditionalFormatting sqref="K60">
    <cfRule type="containsErrors" dxfId="759" priority="1999">
      <formula>ISERROR(K60)</formula>
    </cfRule>
  </conditionalFormatting>
  <conditionalFormatting sqref="H60">
    <cfRule type="containsErrors" dxfId="758" priority="1998">
      <formula>ISERROR(H60)</formula>
    </cfRule>
  </conditionalFormatting>
  <conditionalFormatting sqref="E63">
    <cfRule type="containsErrors" dxfId="757" priority="1994">
      <formula>ISERROR(E63)</formula>
    </cfRule>
  </conditionalFormatting>
  <conditionalFormatting sqref="E64">
    <cfRule type="containsErrors" dxfId="756" priority="1993">
      <formula>ISERROR(E64)</formula>
    </cfRule>
  </conditionalFormatting>
  <conditionalFormatting sqref="I62 K62">
    <cfRule type="containsErrors" dxfId="755" priority="1992">
      <formula>ISERROR(I62)</formula>
    </cfRule>
  </conditionalFormatting>
  <conditionalFormatting sqref="H61:I61">
    <cfRule type="containsErrors" dxfId="754" priority="1997">
      <formula>ISERROR(H61)</formula>
    </cfRule>
  </conditionalFormatting>
  <conditionalFormatting sqref="J61">
    <cfRule type="containsErrors" dxfId="753" priority="1996">
      <formula>ISERROR(J61)</formula>
    </cfRule>
  </conditionalFormatting>
  <conditionalFormatting sqref="K61">
    <cfRule type="containsErrors" dxfId="752" priority="1995">
      <formula>ISERROR(K61)</formula>
    </cfRule>
  </conditionalFormatting>
  <conditionalFormatting sqref="H62">
    <cfRule type="containsErrors" dxfId="751" priority="1991">
      <formula>ISERROR(H62)</formula>
    </cfRule>
  </conditionalFormatting>
  <conditionalFormatting sqref="K63">
    <cfRule type="containsErrors" dxfId="750" priority="1990">
      <formula>ISERROR(K63)</formula>
    </cfRule>
  </conditionalFormatting>
  <conditionalFormatting sqref="H63">
    <cfRule type="containsErrors" dxfId="749" priority="1989">
      <formula>ISERROR(H63)</formula>
    </cfRule>
  </conditionalFormatting>
  <conditionalFormatting sqref="I63">
    <cfRule type="containsErrors" dxfId="748" priority="1988">
      <formula>ISERROR(I63)</formula>
    </cfRule>
  </conditionalFormatting>
  <conditionalFormatting sqref="J63">
    <cfRule type="containsErrors" dxfId="747" priority="1987">
      <formula>ISERROR(J63)</formula>
    </cfRule>
  </conditionalFormatting>
  <conditionalFormatting sqref="O64">
    <cfRule type="containsErrors" dxfId="746" priority="1986">
      <formula>ISERROR(O64)</formula>
    </cfRule>
  </conditionalFormatting>
  <conditionalFormatting sqref="I64">
    <cfRule type="containsErrors" dxfId="745" priority="1985">
      <formula>ISERROR(I64)</formula>
    </cfRule>
  </conditionalFormatting>
  <conditionalFormatting sqref="J64">
    <cfRule type="containsErrors" dxfId="744" priority="1984">
      <formula>ISERROR(J64)</formula>
    </cfRule>
  </conditionalFormatting>
  <conditionalFormatting sqref="K64">
    <cfRule type="containsErrors" dxfId="743" priority="1983">
      <formula>ISERROR(K64)</formula>
    </cfRule>
  </conditionalFormatting>
  <conditionalFormatting sqref="H64">
    <cfRule type="containsErrors" dxfId="742" priority="1982">
      <formula>ISERROR(H64)</formula>
    </cfRule>
  </conditionalFormatting>
  <conditionalFormatting sqref="E66">
    <cfRule type="containsErrors" dxfId="741" priority="1981">
      <formula>ISERROR(E66)</formula>
    </cfRule>
  </conditionalFormatting>
  <conditionalFormatting sqref="E67">
    <cfRule type="containsErrors" dxfId="740" priority="1980">
      <formula>ISERROR(E67)</formula>
    </cfRule>
  </conditionalFormatting>
  <conditionalFormatting sqref="I65 K65">
    <cfRule type="containsErrors" dxfId="739" priority="1979">
      <formula>ISERROR(I65)</formula>
    </cfRule>
  </conditionalFormatting>
  <conditionalFormatting sqref="H65">
    <cfRule type="containsErrors" dxfId="738" priority="1978">
      <formula>ISERROR(H65)</formula>
    </cfRule>
  </conditionalFormatting>
  <conditionalFormatting sqref="K66">
    <cfRule type="containsErrors" dxfId="737" priority="1977">
      <formula>ISERROR(K66)</formula>
    </cfRule>
  </conditionalFormatting>
  <conditionalFormatting sqref="H66">
    <cfRule type="containsErrors" dxfId="736" priority="1976">
      <formula>ISERROR(H66)</formula>
    </cfRule>
  </conditionalFormatting>
  <conditionalFormatting sqref="I66">
    <cfRule type="containsErrors" dxfId="735" priority="1975">
      <formula>ISERROR(I66)</formula>
    </cfRule>
  </conditionalFormatting>
  <conditionalFormatting sqref="J66">
    <cfRule type="containsErrors" dxfId="734" priority="1974">
      <formula>ISERROR(J66)</formula>
    </cfRule>
  </conditionalFormatting>
  <conditionalFormatting sqref="I67">
    <cfRule type="containsErrors" dxfId="733" priority="1973">
      <formula>ISERROR(I67)</formula>
    </cfRule>
  </conditionalFormatting>
  <conditionalFormatting sqref="K67">
    <cfRule type="containsErrors" dxfId="732" priority="1972">
      <formula>ISERROR(K67)</formula>
    </cfRule>
  </conditionalFormatting>
  <conditionalFormatting sqref="J67">
    <cfRule type="containsErrors" dxfId="731" priority="1971">
      <formula>ISERROR(J67)</formula>
    </cfRule>
  </conditionalFormatting>
  <conditionalFormatting sqref="H67">
    <cfRule type="containsErrors" dxfId="730" priority="1970">
      <formula>ISERROR(H67)</formula>
    </cfRule>
  </conditionalFormatting>
  <conditionalFormatting sqref="E69">
    <cfRule type="containsErrors" dxfId="729" priority="1969">
      <formula>ISERROR(E69)</formula>
    </cfRule>
  </conditionalFormatting>
  <conditionalFormatting sqref="E70">
    <cfRule type="containsErrors" dxfId="728" priority="1968">
      <formula>ISERROR(E70)</formula>
    </cfRule>
  </conditionalFormatting>
  <conditionalFormatting sqref="I68 K68">
    <cfRule type="containsErrors" dxfId="727" priority="1967">
      <formula>ISERROR(I68)</formula>
    </cfRule>
  </conditionalFormatting>
  <conditionalFormatting sqref="H68">
    <cfRule type="containsErrors" dxfId="726" priority="1966">
      <formula>ISERROR(H68)</formula>
    </cfRule>
  </conditionalFormatting>
  <conditionalFormatting sqref="K69">
    <cfRule type="containsErrors" dxfId="725" priority="1965">
      <formula>ISERROR(K69)</formula>
    </cfRule>
  </conditionalFormatting>
  <conditionalFormatting sqref="H69">
    <cfRule type="containsErrors" dxfId="724" priority="1964">
      <formula>ISERROR(H69)</formula>
    </cfRule>
  </conditionalFormatting>
  <conditionalFormatting sqref="I69">
    <cfRule type="containsErrors" dxfId="723" priority="1963">
      <formula>ISERROR(I69)</formula>
    </cfRule>
  </conditionalFormatting>
  <conditionalFormatting sqref="J69">
    <cfRule type="containsErrors" dxfId="722" priority="1962">
      <formula>ISERROR(J69)</formula>
    </cfRule>
  </conditionalFormatting>
  <conditionalFormatting sqref="I70">
    <cfRule type="containsErrors" dxfId="721" priority="1961">
      <formula>ISERROR(I70)</formula>
    </cfRule>
  </conditionalFormatting>
  <conditionalFormatting sqref="K70">
    <cfRule type="containsErrors" dxfId="720" priority="1960">
      <formula>ISERROR(K70)</formula>
    </cfRule>
  </conditionalFormatting>
  <conditionalFormatting sqref="J70">
    <cfRule type="containsErrors" dxfId="719" priority="1959">
      <formula>ISERROR(J70)</formula>
    </cfRule>
  </conditionalFormatting>
  <conditionalFormatting sqref="H70">
    <cfRule type="containsErrors" dxfId="718" priority="1958">
      <formula>ISERROR(H70)</formula>
    </cfRule>
  </conditionalFormatting>
  <conditionalFormatting sqref="E72">
    <cfRule type="containsErrors" dxfId="717" priority="1957">
      <formula>ISERROR(E72)</formula>
    </cfRule>
  </conditionalFormatting>
  <conditionalFormatting sqref="E73">
    <cfRule type="containsErrors" dxfId="716" priority="1956">
      <formula>ISERROR(E73)</formula>
    </cfRule>
  </conditionalFormatting>
  <conditionalFormatting sqref="I71 K71">
    <cfRule type="containsErrors" dxfId="715" priority="1955">
      <formula>ISERROR(I71)</formula>
    </cfRule>
  </conditionalFormatting>
  <conditionalFormatting sqref="H71">
    <cfRule type="containsErrors" dxfId="714" priority="1954">
      <formula>ISERROR(H71)</formula>
    </cfRule>
  </conditionalFormatting>
  <conditionalFormatting sqref="K72">
    <cfRule type="containsErrors" dxfId="713" priority="1953">
      <formula>ISERROR(K72)</formula>
    </cfRule>
  </conditionalFormatting>
  <conditionalFormatting sqref="H72">
    <cfRule type="containsErrors" dxfId="712" priority="1952">
      <formula>ISERROR(H72)</formula>
    </cfRule>
  </conditionalFormatting>
  <conditionalFormatting sqref="I72">
    <cfRule type="containsErrors" dxfId="711" priority="1951">
      <formula>ISERROR(I72)</formula>
    </cfRule>
  </conditionalFormatting>
  <conditionalFormatting sqref="J72">
    <cfRule type="containsErrors" dxfId="710" priority="1950">
      <formula>ISERROR(J72)</formula>
    </cfRule>
  </conditionalFormatting>
  <conditionalFormatting sqref="I73">
    <cfRule type="containsErrors" dxfId="709" priority="1949">
      <formula>ISERROR(I73)</formula>
    </cfRule>
  </conditionalFormatting>
  <conditionalFormatting sqref="K73">
    <cfRule type="containsErrors" dxfId="708" priority="1948">
      <formula>ISERROR(K73)</formula>
    </cfRule>
  </conditionalFormatting>
  <conditionalFormatting sqref="J73">
    <cfRule type="containsErrors" dxfId="707" priority="1947">
      <formula>ISERROR(J73)</formula>
    </cfRule>
  </conditionalFormatting>
  <conditionalFormatting sqref="H73">
    <cfRule type="containsErrors" dxfId="706" priority="1946">
      <formula>ISERROR(H73)</formula>
    </cfRule>
  </conditionalFormatting>
  <conditionalFormatting sqref="E75">
    <cfRule type="containsErrors" dxfId="705" priority="1945">
      <formula>ISERROR(E75)</formula>
    </cfRule>
  </conditionalFormatting>
  <conditionalFormatting sqref="E76">
    <cfRule type="containsErrors" dxfId="704" priority="1944">
      <formula>ISERROR(E76)</formula>
    </cfRule>
  </conditionalFormatting>
  <conditionalFormatting sqref="O74:O76">
    <cfRule type="containsErrors" dxfId="703" priority="1942">
      <formula>ISERROR(O74)</formula>
    </cfRule>
  </conditionalFormatting>
  <conditionalFormatting sqref="I74 K74">
    <cfRule type="containsErrors" dxfId="702" priority="1941">
      <formula>ISERROR(I74)</formula>
    </cfRule>
  </conditionalFormatting>
  <conditionalFormatting sqref="H74">
    <cfRule type="containsErrors" dxfId="701" priority="1940">
      <formula>ISERROR(H74)</formula>
    </cfRule>
  </conditionalFormatting>
  <conditionalFormatting sqref="K75">
    <cfRule type="containsErrors" dxfId="700" priority="1939">
      <formula>ISERROR(K75)</formula>
    </cfRule>
  </conditionalFormatting>
  <conditionalFormatting sqref="H75">
    <cfRule type="containsErrors" dxfId="699" priority="1938">
      <formula>ISERROR(H75)</formula>
    </cfRule>
  </conditionalFormatting>
  <conditionalFormatting sqref="I75">
    <cfRule type="containsErrors" dxfId="698" priority="1937">
      <formula>ISERROR(I75)</formula>
    </cfRule>
  </conditionalFormatting>
  <conditionalFormatting sqref="J75">
    <cfRule type="containsErrors" dxfId="697" priority="1936">
      <formula>ISERROR(J75)</formula>
    </cfRule>
  </conditionalFormatting>
  <conditionalFormatting sqref="I76">
    <cfRule type="containsErrors" dxfId="696" priority="1935">
      <formula>ISERROR(I76)</formula>
    </cfRule>
  </conditionalFormatting>
  <conditionalFormatting sqref="K76">
    <cfRule type="containsErrors" dxfId="695" priority="1934">
      <formula>ISERROR(K76)</formula>
    </cfRule>
  </conditionalFormatting>
  <conditionalFormatting sqref="J76">
    <cfRule type="containsErrors" dxfId="694" priority="1933">
      <formula>ISERROR(J76)</formula>
    </cfRule>
  </conditionalFormatting>
  <conditionalFormatting sqref="H76">
    <cfRule type="containsErrors" dxfId="693" priority="1932">
      <formula>ISERROR(H76)</formula>
    </cfRule>
  </conditionalFormatting>
  <conditionalFormatting sqref="H77">
    <cfRule type="containsErrors" dxfId="692" priority="1931">
      <formula>ISERROR(H77)</formula>
    </cfRule>
  </conditionalFormatting>
  <conditionalFormatting sqref="I77">
    <cfRule type="containsErrors" dxfId="691" priority="1930">
      <formula>ISERROR(I77)</formula>
    </cfRule>
  </conditionalFormatting>
  <conditionalFormatting sqref="K77">
    <cfRule type="containsErrors" dxfId="690" priority="1928">
      <formula>ISERROR(K77)</formula>
    </cfRule>
  </conditionalFormatting>
  <conditionalFormatting sqref="J77">
    <cfRule type="containsErrors" dxfId="689" priority="1929">
      <formula>ISERROR(J77)</formula>
    </cfRule>
  </conditionalFormatting>
  <conditionalFormatting sqref="F80:G80">
    <cfRule type="containsErrors" dxfId="688" priority="1927">
      <formula>ISERROR(F80)</formula>
    </cfRule>
  </conditionalFormatting>
  <conditionalFormatting sqref="E80">
    <cfRule type="containsErrors" dxfId="687" priority="1926">
      <formula>ISERROR(E80)</formula>
    </cfRule>
  </conditionalFormatting>
  <conditionalFormatting sqref="F81:G81">
    <cfRule type="containsErrors" dxfId="686" priority="1925">
      <formula>ISERROR(F81)</formula>
    </cfRule>
  </conditionalFormatting>
  <conditionalFormatting sqref="E81">
    <cfRule type="containsErrors" dxfId="685" priority="1924">
      <formula>ISERROR(E81)</formula>
    </cfRule>
  </conditionalFormatting>
  <conditionalFormatting sqref="K79">
    <cfRule type="containsErrors" dxfId="684" priority="1923">
      <formula>ISERROR(K79)</formula>
    </cfRule>
  </conditionalFormatting>
  <conditionalFormatting sqref="I79">
    <cfRule type="containsErrors" dxfId="683" priority="1922">
      <formula>ISERROR(I79)</formula>
    </cfRule>
  </conditionalFormatting>
  <conditionalFormatting sqref="H79">
    <cfRule type="containsErrors" dxfId="682" priority="1921">
      <formula>ISERROR(H79)</formula>
    </cfRule>
  </conditionalFormatting>
  <conditionalFormatting sqref="O80">
    <cfRule type="containsErrors" dxfId="681" priority="1920">
      <formula>ISERROR(O80)</formula>
    </cfRule>
  </conditionalFormatting>
  <conditionalFormatting sqref="K80">
    <cfRule type="containsErrors" dxfId="680" priority="1919">
      <formula>ISERROR(K80)</formula>
    </cfRule>
  </conditionalFormatting>
  <conditionalFormatting sqref="H80">
    <cfRule type="containsErrors" dxfId="679" priority="1918">
      <formula>ISERROR(H80)</formula>
    </cfRule>
  </conditionalFormatting>
  <conditionalFormatting sqref="I80">
    <cfRule type="containsErrors" dxfId="678" priority="1917">
      <formula>ISERROR(I80)</formula>
    </cfRule>
  </conditionalFormatting>
  <conditionalFormatting sqref="J80">
    <cfRule type="containsErrors" dxfId="677" priority="1916">
      <formula>ISERROR(J80)</formula>
    </cfRule>
  </conditionalFormatting>
  <conditionalFormatting sqref="I81">
    <cfRule type="containsErrors" dxfId="676" priority="1915">
      <formula>ISERROR(I81)</formula>
    </cfRule>
  </conditionalFormatting>
  <conditionalFormatting sqref="K81">
    <cfRule type="containsErrors" dxfId="675" priority="1914">
      <formula>ISERROR(K81)</formula>
    </cfRule>
  </conditionalFormatting>
  <conditionalFormatting sqref="H81">
    <cfRule type="containsErrors" dxfId="674" priority="1913">
      <formula>ISERROR(H81)</formula>
    </cfRule>
  </conditionalFormatting>
  <conditionalFormatting sqref="J81">
    <cfRule type="containsErrors" dxfId="673" priority="1912">
      <formula>ISERROR(J81)</formula>
    </cfRule>
  </conditionalFormatting>
  <conditionalFormatting sqref="F83:G83">
    <cfRule type="containsErrors" dxfId="672" priority="1911">
      <formula>ISERROR(F83)</formula>
    </cfRule>
  </conditionalFormatting>
  <conditionalFormatting sqref="E83">
    <cfRule type="containsErrors" dxfId="671" priority="1910">
      <formula>ISERROR(E83)</formula>
    </cfRule>
  </conditionalFormatting>
  <conditionalFormatting sqref="H82">
    <cfRule type="containsErrors" dxfId="670" priority="1908">
      <formula>ISERROR(H82)</formula>
    </cfRule>
  </conditionalFormatting>
  <conditionalFormatting sqref="K82">
    <cfRule type="containsErrors" dxfId="669" priority="1909">
      <formula>ISERROR(K82)</formula>
    </cfRule>
  </conditionalFormatting>
  <conditionalFormatting sqref="I82">
    <cfRule type="containsErrors" dxfId="668" priority="1907">
      <formula>ISERROR(I82)</formula>
    </cfRule>
  </conditionalFormatting>
  <conditionalFormatting sqref="J82">
    <cfRule type="containsErrors" dxfId="667" priority="1906">
      <formula>ISERROR(J82)</formula>
    </cfRule>
  </conditionalFormatting>
  <conditionalFormatting sqref="K83">
    <cfRule type="containsErrors" dxfId="666" priority="1905">
      <formula>ISERROR(K83)</formula>
    </cfRule>
  </conditionalFormatting>
  <conditionalFormatting sqref="H83">
    <cfRule type="containsErrors" dxfId="665" priority="1904">
      <formula>ISERROR(H83)</formula>
    </cfRule>
  </conditionalFormatting>
  <conditionalFormatting sqref="I83:J83">
    <cfRule type="containsErrors" dxfId="664" priority="1903">
      <formula>ISERROR(I83)</formula>
    </cfRule>
  </conditionalFormatting>
  <conditionalFormatting sqref="F85:G85">
    <cfRule type="containsErrors" dxfId="663" priority="1902">
      <formula>ISERROR(F85)</formula>
    </cfRule>
  </conditionalFormatting>
  <conditionalFormatting sqref="E85">
    <cfRule type="containsErrors" dxfId="662" priority="1901">
      <formula>ISERROR(E85)</formula>
    </cfRule>
  </conditionalFormatting>
  <conditionalFormatting sqref="K84">
    <cfRule type="containsErrors" dxfId="661" priority="1900">
      <formula>ISERROR(K84)</formula>
    </cfRule>
  </conditionalFormatting>
  <conditionalFormatting sqref="H84">
    <cfRule type="containsErrors" dxfId="660" priority="1899">
      <formula>ISERROR(H84)</formula>
    </cfRule>
  </conditionalFormatting>
  <conditionalFormatting sqref="I84:J84">
    <cfRule type="containsErrors" dxfId="659" priority="1898">
      <formula>ISERROR(I84)</formula>
    </cfRule>
  </conditionalFormatting>
  <conditionalFormatting sqref="H85">
    <cfRule type="containsErrors" dxfId="658" priority="1897">
      <formula>ISERROR(H85)</formula>
    </cfRule>
  </conditionalFormatting>
  <conditionalFormatting sqref="I85">
    <cfRule type="containsErrors" dxfId="657" priority="1896">
      <formula>ISERROR(I85)</formula>
    </cfRule>
  </conditionalFormatting>
  <conditionalFormatting sqref="K85">
    <cfRule type="containsErrors" dxfId="656" priority="1895">
      <formula>ISERROR(K85)</formula>
    </cfRule>
  </conditionalFormatting>
  <conditionalFormatting sqref="J85">
    <cfRule type="containsErrors" dxfId="655" priority="1894">
      <formula>ISERROR(J85)</formula>
    </cfRule>
  </conditionalFormatting>
  <conditionalFormatting sqref="F87:G87">
    <cfRule type="containsErrors" dxfId="654" priority="1893">
      <formula>ISERROR(F87)</formula>
    </cfRule>
  </conditionalFormatting>
  <conditionalFormatting sqref="E87">
    <cfRule type="containsErrors" dxfId="653" priority="1892">
      <formula>ISERROR(E87)</formula>
    </cfRule>
  </conditionalFormatting>
  <conditionalFormatting sqref="K86">
    <cfRule type="containsErrors" dxfId="652" priority="1891">
      <formula>ISERROR(K86)</formula>
    </cfRule>
  </conditionalFormatting>
  <conditionalFormatting sqref="K86">
    <cfRule type="containsErrors" dxfId="651" priority="1890">
      <formula>ISERROR(K86)</formula>
    </cfRule>
  </conditionalFormatting>
  <conditionalFormatting sqref="H86">
    <cfRule type="containsErrors" dxfId="650" priority="1889">
      <formula>ISERROR(H86)</formula>
    </cfRule>
  </conditionalFormatting>
  <conditionalFormatting sqref="I86:J86">
    <cfRule type="containsErrors" dxfId="649" priority="1888">
      <formula>ISERROR(I86)</formula>
    </cfRule>
  </conditionalFormatting>
  <conditionalFormatting sqref="H87">
    <cfRule type="containsErrors" dxfId="648" priority="1887">
      <formula>ISERROR(H87)</formula>
    </cfRule>
  </conditionalFormatting>
  <conditionalFormatting sqref="I87">
    <cfRule type="containsErrors" dxfId="647" priority="1886">
      <formula>ISERROR(I87)</formula>
    </cfRule>
  </conditionalFormatting>
  <conditionalFormatting sqref="K87">
    <cfRule type="containsErrors" dxfId="646" priority="1885">
      <formula>ISERROR(K87)</formula>
    </cfRule>
  </conditionalFormatting>
  <conditionalFormatting sqref="J87">
    <cfRule type="containsErrors" dxfId="645" priority="1884">
      <formula>ISERROR(J87)</formula>
    </cfRule>
  </conditionalFormatting>
  <conditionalFormatting sqref="G89">
    <cfRule type="containsErrors" dxfId="644" priority="1883">
      <formula>ISERROR(G89)</formula>
    </cfRule>
  </conditionalFormatting>
  <conditionalFormatting sqref="E89">
    <cfRule type="containsErrors" dxfId="643" priority="1882">
      <formula>ISERROR(E89)</formula>
    </cfRule>
  </conditionalFormatting>
  <conditionalFormatting sqref="K88">
    <cfRule type="containsErrors" dxfId="642" priority="1881">
      <formula>ISERROR(K88)</formula>
    </cfRule>
  </conditionalFormatting>
  <conditionalFormatting sqref="K88">
    <cfRule type="containsErrors" dxfId="641" priority="1880">
      <formula>ISERROR(K88)</formula>
    </cfRule>
  </conditionalFormatting>
  <conditionalFormatting sqref="H88">
    <cfRule type="containsErrors" dxfId="640" priority="1879">
      <formula>ISERROR(H88)</formula>
    </cfRule>
  </conditionalFormatting>
  <conditionalFormatting sqref="I88:J88">
    <cfRule type="containsErrors" dxfId="639" priority="1878">
      <formula>ISERROR(I88)</formula>
    </cfRule>
  </conditionalFormatting>
  <conditionalFormatting sqref="H89">
    <cfRule type="containsErrors" dxfId="638" priority="1877">
      <formula>ISERROR(H89)</formula>
    </cfRule>
  </conditionalFormatting>
  <conditionalFormatting sqref="I89">
    <cfRule type="containsErrors" dxfId="637" priority="1876">
      <formula>ISERROR(I89)</formula>
    </cfRule>
  </conditionalFormatting>
  <conditionalFormatting sqref="K89">
    <cfRule type="containsErrors" dxfId="636" priority="1875">
      <formula>ISERROR(K89)</formula>
    </cfRule>
  </conditionalFormatting>
  <conditionalFormatting sqref="J89">
    <cfRule type="containsErrors" dxfId="635" priority="1874">
      <formula>ISERROR(J89)</formula>
    </cfRule>
  </conditionalFormatting>
  <conditionalFormatting sqref="H90">
    <cfRule type="containsErrors" dxfId="634" priority="1873">
      <formula>ISERROR(H90)</formula>
    </cfRule>
  </conditionalFormatting>
  <conditionalFormatting sqref="I90:J90">
    <cfRule type="containsErrors" dxfId="633" priority="1871">
      <formula>ISERROR(I90)</formula>
    </cfRule>
  </conditionalFormatting>
  <conditionalFormatting sqref="K90">
    <cfRule type="containsErrors" dxfId="632" priority="1872">
      <formula>ISERROR(K90)</formula>
    </cfRule>
  </conditionalFormatting>
  <conditionalFormatting sqref="E92">
    <cfRule type="containsErrors" dxfId="631" priority="1870">
      <formula>ISERROR(E92)</formula>
    </cfRule>
  </conditionalFormatting>
  <conditionalFormatting sqref="K91">
    <cfRule type="containsErrors" dxfId="630" priority="1869">
      <formula>ISERROR(K91)</formula>
    </cfRule>
  </conditionalFormatting>
  <conditionalFormatting sqref="K91">
    <cfRule type="containsErrors" dxfId="629" priority="1868">
      <formula>ISERROR(K91)</formula>
    </cfRule>
  </conditionalFormatting>
  <conditionalFormatting sqref="H91">
    <cfRule type="containsErrors" dxfId="628" priority="1867">
      <formula>ISERROR(H91)</formula>
    </cfRule>
  </conditionalFormatting>
  <conditionalFormatting sqref="I91">
    <cfRule type="containsErrors" dxfId="627" priority="1866">
      <formula>ISERROR(I91)</formula>
    </cfRule>
  </conditionalFormatting>
  <conditionalFormatting sqref="J91">
    <cfRule type="containsErrors" dxfId="626" priority="1865">
      <formula>ISERROR(J91)</formula>
    </cfRule>
  </conditionalFormatting>
  <conditionalFormatting sqref="I92">
    <cfRule type="containsErrors" dxfId="625" priority="1864">
      <formula>ISERROR(I92)</formula>
    </cfRule>
  </conditionalFormatting>
  <conditionalFormatting sqref="H92">
    <cfRule type="containsErrors" dxfId="624" priority="1863">
      <formula>ISERROR(H92)</formula>
    </cfRule>
  </conditionalFormatting>
  <conditionalFormatting sqref="K92">
    <cfRule type="containsErrors" dxfId="623" priority="1862">
      <formula>ISERROR(K92)</formula>
    </cfRule>
  </conditionalFormatting>
  <conditionalFormatting sqref="J92">
    <cfRule type="containsErrors" dxfId="622" priority="1861">
      <formula>ISERROR(J92)</formula>
    </cfRule>
  </conditionalFormatting>
  <conditionalFormatting sqref="E94">
    <cfRule type="containsErrors" dxfId="621" priority="1860">
      <formula>ISERROR(E94)</formula>
    </cfRule>
  </conditionalFormatting>
  <conditionalFormatting sqref="I93 K93">
    <cfRule type="containsErrors" dxfId="620" priority="1859">
      <formula>ISERROR(I93)</formula>
    </cfRule>
  </conditionalFormatting>
  <conditionalFormatting sqref="H93">
    <cfRule type="containsErrors" dxfId="619" priority="1858">
      <formula>ISERROR(H93)</formula>
    </cfRule>
  </conditionalFormatting>
  <conditionalFormatting sqref="I94:K94">
    <cfRule type="containsErrors" dxfId="618" priority="1857">
      <formula>ISERROR(I94)</formula>
    </cfRule>
  </conditionalFormatting>
  <conditionalFormatting sqref="H94">
    <cfRule type="containsErrors" dxfId="617" priority="1856">
      <formula>ISERROR(H94)</formula>
    </cfRule>
  </conditionalFormatting>
  <conditionalFormatting sqref="H94">
    <cfRule type="containsErrors" dxfId="616" priority="1855">
      <formula>ISERROR(H94)</formula>
    </cfRule>
  </conditionalFormatting>
  <conditionalFormatting sqref="I95">
    <cfRule type="containsErrors" dxfId="615" priority="1854">
      <formula>ISERROR(I95)</formula>
    </cfRule>
  </conditionalFormatting>
  <conditionalFormatting sqref="J95">
    <cfRule type="containsErrors" dxfId="614" priority="1853">
      <formula>ISERROR(J95)</formula>
    </cfRule>
  </conditionalFormatting>
  <conditionalFormatting sqref="K95">
    <cfRule type="containsErrors" dxfId="613" priority="1852">
      <formula>ISERROR(K95)</formula>
    </cfRule>
  </conditionalFormatting>
  <conditionalFormatting sqref="E97">
    <cfRule type="containsErrors" dxfId="612" priority="1842">
      <formula>ISERROR(E97)</formula>
    </cfRule>
  </conditionalFormatting>
  <conditionalFormatting sqref="E98">
    <cfRule type="containsErrors" dxfId="611" priority="1841">
      <formula>ISERROR(E98)</formula>
    </cfRule>
  </conditionalFormatting>
  <conditionalFormatting sqref="E99">
    <cfRule type="containsErrors" dxfId="610" priority="1840">
      <formula>ISERROR(E99)</formula>
    </cfRule>
  </conditionalFormatting>
  <conditionalFormatting sqref="H150">
    <cfRule type="containsErrors" dxfId="609" priority="1851">
      <formula>ISERROR(H150)</formula>
    </cfRule>
  </conditionalFormatting>
  <conditionalFormatting sqref="I150">
    <cfRule type="containsErrors" dxfId="608" priority="1850">
      <formula>ISERROR(I150)</formula>
    </cfRule>
  </conditionalFormatting>
  <conditionalFormatting sqref="F152:G152">
    <cfRule type="containsErrors" dxfId="607" priority="1847">
      <formula>ISERROR(F152)</formula>
    </cfRule>
  </conditionalFormatting>
  <conditionalFormatting sqref="D152">
    <cfRule type="containsErrors" dxfId="606" priority="1846">
      <formula>ISERROR(D152)</formula>
    </cfRule>
  </conditionalFormatting>
  <conditionalFormatting sqref="E152">
    <cfRule type="containsErrors" dxfId="605" priority="1845">
      <formula>ISERROR(E152)</formula>
    </cfRule>
  </conditionalFormatting>
  <conditionalFormatting sqref="H151:J151">
    <cfRule type="containsErrors" dxfId="604" priority="1844">
      <formula>ISERROR(H151)</formula>
    </cfRule>
  </conditionalFormatting>
  <conditionalFormatting sqref="H152:I152">
    <cfRule type="containsErrors" dxfId="603" priority="1843">
      <formula>ISERROR(H152)</formula>
    </cfRule>
  </conditionalFormatting>
  <conditionalFormatting sqref="J96:K96">
    <cfRule type="containsErrors" dxfId="602" priority="1839">
      <formula>ISERROR(J96)</formula>
    </cfRule>
  </conditionalFormatting>
  <conditionalFormatting sqref="J97:K97">
    <cfRule type="containsErrors" dxfId="601" priority="1838">
      <formula>ISERROR(J97)</formula>
    </cfRule>
  </conditionalFormatting>
  <conditionalFormatting sqref="I97">
    <cfRule type="containsErrors" dxfId="600" priority="1837">
      <formula>ISERROR(I97)</formula>
    </cfRule>
  </conditionalFormatting>
  <conditionalFormatting sqref="J98:K98">
    <cfRule type="containsErrors" dxfId="599" priority="1836">
      <formula>ISERROR(J98)</formula>
    </cfRule>
  </conditionalFormatting>
  <conditionalFormatting sqref="I98">
    <cfRule type="containsErrors" dxfId="598" priority="1835">
      <formula>ISERROR(I98)</formula>
    </cfRule>
  </conditionalFormatting>
  <conditionalFormatting sqref="J99:K99">
    <cfRule type="containsErrors" dxfId="597" priority="1834">
      <formula>ISERROR(J99)</formula>
    </cfRule>
  </conditionalFormatting>
  <conditionalFormatting sqref="I99">
    <cfRule type="containsErrors" dxfId="596" priority="1833">
      <formula>ISERROR(I99)</formula>
    </cfRule>
  </conditionalFormatting>
  <conditionalFormatting sqref="E100">
    <cfRule type="containsErrors" dxfId="595" priority="1832">
      <formula>ISERROR(E100)</formula>
    </cfRule>
  </conditionalFormatting>
  <conditionalFormatting sqref="J100">
    <cfRule type="containsErrors" dxfId="594" priority="1831">
      <formula>ISERROR(J100)</formula>
    </cfRule>
  </conditionalFormatting>
  <conditionalFormatting sqref="I100">
    <cfRule type="containsErrors" dxfId="593" priority="1830">
      <formula>ISERROR(I100)</formula>
    </cfRule>
  </conditionalFormatting>
  <conditionalFormatting sqref="K100">
    <cfRule type="containsErrors" dxfId="592" priority="1829">
      <formula>ISERROR(K100)</formula>
    </cfRule>
  </conditionalFormatting>
  <conditionalFormatting sqref="E102">
    <cfRule type="containsErrors" dxfId="591" priority="1828">
      <formula>ISERROR(E102)</formula>
    </cfRule>
  </conditionalFormatting>
  <conditionalFormatting sqref="E103">
    <cfRule type="containsErrors" dxfId="590" priority="1827">
      <formula>ISERROR(E103)</formula>
    </cfRule>
  </conditionalFormatting>
  <conditionalFormatting sqref="E104">
    <cfRule type="containsErrors" dxfId="589" priority="1826">
      <formula>ISERROR(E104)</formula>
    </cfRule>
  </conditionalFormatting>
  <conditionalFormatting sqref="K101">
    <cfRule type="containsErrors" dxfId="588" priority="1825">
      <formula>ISERROR(K101)</formula>
    </cfRule>
  </conditionalFormatting>
  <conditionalFormatting sqref="I101">
    <cfRule type="containsErrors" dxfId="587" priority="1824">
      <formula>ISERROR(I101)</formula>
    </cfRule>
  </conditionalFormatting>
  <conditionalFormatting sqref="J101">
    <cfRule type="containsErrors" dxfId="586" priority="1823">
      <formula>ISERROR(J101)</formula>
    </cfRule>
  </conditionalFormatting>
  <conditionalFormatting sqref="K102">
    <cfRule type="containsErrors" dxfId="585" priority="1822">
      <formula>ISERROR(K102)</formula>
    </cfRule>
  </conditionalFormatting>
  <conditionalFormatting sqref="J102">
    <cfRule type="containsErrors" dxfId="584" priority="1821">
      <formula>ISERROR(J102)</formula>
    </cfRule>
  </conditionalFormatting>
  <conditionalFormatting sqref="I102">
    <cfRule type="containsErrors" dxfId="583" priority="1820">
      <formula>ISERROR(I102)</formula>
    </cfRule>
  </conditionalFormatting>
  <conditionalFormatting sqref="K103">
    <cfRule type="containsErrors" dxfId="582" priority="1819">
      <formula>ISERROR(K103)</formula>
    </cfRule>
  </conditionalFormatting>
  <conditionalFormatting sqref="J103">
    <cfRule type="containsErrors" dxfId="581" priority="1818">
      <formula>ISERROR(J103)</formula>
    </cfRule>
  </conditionalFormatting>
  <conditionalFormatting sqref="I103">
    <cfRule type="containsErrors" dxfId="580" priority="1817">
      <formula>ISERROR(I103)</formula>
    </cfRule>
  </conditionalFormatting>
  <conditionalFormatting sqref="K104">
    <cfRule type="containsErrors" dxfId="579" priority="1816">
      <formula>ISERROR(K104)</formula>
    </cfRule>
  </conditionalFormatting>
  <conditionalFormatting sqref="J104">
    <cfRule type="containsErrors" dxfId="578" priority="1815">
      <formula>ISERROR(J104)</formula>
    </cfRule>
  </conditionalFormatting>
  <conditionalFormatting sqref="I104">
    <cfRule type="containsErrors" dxfId="577" priority="1814">
      <formula>ISERROR(I104)</formula>
    </cfRule>
  </conditionalFormatting>
  <conditionalFormatting sqref="O103">
    <cfRule type="containsErrors" dxfId="576" priority="1812">
      <formula>ISERROR(O103)</formula>
    </cfRule>
  </conditionalFormatting>
  <conditionalFormatting sqref="O101:O102 O104">
    <cfRule type="containsErrors" dxfId="575" priority="1813">
      <formula>ISERROR(O101)</formula>
    </cfRule>
  </conditionalFormatting>
  <conditionalFormatting sqref="E106">
    <cfRule type="containsErrors" dxfId="574" priority="1811">
      <formula>ISERROR(E106)</formula>
    </cfRule>
  </conditionalFormatting>
  <conditionalFormatting sqref="E107">
    <cfRule type="containsErrors" dxfId="573" priority="1810">
      <formula>ISERROR(E107)</formula>
    </cfRule>
  </conditionalFormatting>
  <conditionalFormatting sqref="E108">
    <cfRule type="containsErrors" dxfId="572" priority="1809">
      <formula>ISERROR(E108)</formula>
    </cfRule>
  </conditionalFormatting>
  <conditionalFormatting sqref="E109">
    <cfRule type="containsErrors" dxfId="571" priority="1808">
      <formula>ISERROR(E109)</formula>
    </cfRule>
  </conditionalFormatting>
  <conditionalFormatting sqref="H105">
    <cfRule type="containsErrors" dxfId="570" priority="1807">
      <formula>ISERROR(H105)</formula>
    </cfRule>
  </conditionalFormatting>
  <conditionalFormatting sqref="I105">
    <cfRule type="containsErrors" dxfId="569" priority="1806">
      <formula>ISERROR(I105)</formula>
    </cfRule>
  </conditionalFormatting>
  <conditionalFormatting sqref="J105:K105">
    <cfRule type="containsErrors" dxfId="568" priority="1805">
      <formula>ISERROR(J105)</formula>
    </cfRule>
  </conditionalFormatting>
  <conditionalFormatting sqref="H106:H107">
    <cfRule type="containsErrors" dxfId="567" priority="1804">
      <formula>ISERROR(H106)</formula>
    </cfRule>
  </conditionalFormatting>
  <conditionalFormatting sqref="J106:K106">
    <cfRule type="containsErrors" dxfId="566" priority="1803">
      <formula>ISERROR(J106)</formula>
    </cfRule>
  </conditionalFormatting>
  <conditionalFormatting sqref="I106">
    <cfRule type="containsErrors" dxfId="565" priority="1802">
      <formula>ISERROR(I106)</formula>
    </cfRule>
  </conditionalFormatting>
  <conditionalFormatting sqref="J107:K107">
    <cfRule type="containsErrors" dxfId="564" priority="1801">
      <formula>ISERROR(J107)</formula>
    </cfRule>
  </conditionalFormatting>
  <conditionalFormatting sqref="I107">
    <cfRule type="containsErrors" dxfId="563" priority="1800">
      <formula>ISERROR(I107)</formula>
    </cfRule>
  </conditionalFormatting>
  <conditionalFormatting sqref="H108">
    <cfRule type="containsErrors" dxfId="562" priority="1799">
      <formula>ISERROR(H108)</formula>
    </cfRule>
  </conditionalFormatting>
  <conditionalFormatting sqref="J108:K108">
    <cfRule type="containsErrors" dxfId="561" priority="1798">
      <formula>ISERROR(J108)</formula>
    </cfRule>
  </conditionalFormatting>
  <conditionalFormatting sqref="I108">
    <cfRule type="containsErrors" dxfId="560" priority="1797">
      <formula>ISERROR(I108)</formula>
    </cfRule>
  </conditionalFormatting>
  <conditionalFormatting sqref="H109">
    <cfRule type="containsErrors" dxfId="559" priority="1796">
      <formula>ISERROR(H109)</formula>
    </cfRule>
  </conditionalFormatting>
  <conditionalFormatting sqref="J109">
    <cfRule type="containsErrors" dxfId="558" priority="1795">
      <formula>ISERROR(J109)</formula>
    </cfRule>
  </conditionalFormatting>
  <conditionalFormatting sqref="I109">
    <cfRule type="containsErrors" dxfId="557" priority="1794">
      <formula>ISERROR(I109)</formula>
    </cfRule>
  </conditionalFormatting>
  <conditionalFormatting sqref="K109">
    <cfRule type="containsErrors" dxfId="556" priority="1793">
      <formula>ISERROR(K109)</formula>
    </cfRule>
  </conditionalFormatting>
  <conditionalFormatting sqref="O109">
    <cfRule type="containsErrors" dxfId="555" priority="1792">
      <formula>ISERROR(O109)</formula>
    </cfRule>
  </conditionalFormatting>
  <conditionalFormatting sqref="O105:O108">
    <cfRule type="containsErrors" dxfId="554" priority="1791">
      <formula>ISERROR(O105)</formula>
    </cfRule>
  </conditionalFormatting>
  <conditionalFormatting sqref="H140:M140">
    <cfRule type="containsErrors" dxfId="553" priority="1790">
      <formula>ISERROR(H140)</formula>
    </cfRule>
  </conditionalFormatting>
  <conditionalFormatting sqref="H141:M142">
    <cfRule type="containsErrors" dxfId="552" priority="1789">
      <formula>ISERROR(H141)</formula>
    </cfRule>
  </conditionalFormatting>
  <conditionalFormatting sqref="I146:K146">
    <cfRule type="containsErrors" dxfId="551" priority="1788">
      <formula>ISERROR(I146)</formula>
    </cfRule>
  </conditionalFormatting>
  <conditionalFormatting sqref="H122">
    <cfRule type="containsErrors" dxfId="550" priority="1787">
      <formula>ISERROR(H122)</formula>
    </cfRule>
  </conditionalFormatting>
  <conditionalFormatting sqref="I122">
    <cfRule type="containsErrors" dxfId="549" priority="1786">
      <formula>ISERROR(I122)</formula>
    </cfRule>
  </conditionalFormatting>
  <conditionalFormatting sqref="H132:M132">
    <cfRule type="containsErrors" dxfId="548" priority="1773">
      <formula>ISERROR(H132)</formula>
    </cfRule>
  </conditionalFormatting>
  <conditionalFormatting sqref="H137:M137">
    <cfRule type="containsErrors" dxfId="547" priority="1769">
      <formula>ISERROR(H137)</formula>
    </cfRule>
  </conditionalFormatting>
  <conditionalFormatting sqref="H149:I149">
    <cfRule type="containsErrors" dxfId="546" priority="1768">
      <formula>ISERROR(H149)</formula>
    </cfRule>
  </conditionalFormatting>
  <conditionalFormatting sqref="K149">
    <cfRule type="containsErrors" dxfId="545" priority="1767">
      <formula>ISERROR(K149)</formula>
    </cfRule>
  </conditionalFormatting>
  <conditionalFormatting sqref="J149">
    <cfRule type="containsErrors" dxfId="544" priority="1766">
      <formula>ISERROR(J149)</formula>
    </cfRule>
  </conditionalFormatting>
  <conditionalFormatting sqref="H78">
    <cfRule type="containsErrors" dxfId="543" priority="1765">
      <formula>ISERROR(H78)</formula>
    </cfRule>
  </conditionalFormatting>
  <conditionalFormatting sqref="I78">
    <cfRule type="containsErrors" dxfId="542" priority="1764">
      <formula>ISERROR(I78)</formula>
    </cfRule>
  </conditionalFormatting>
  <conditionalFormatting sqref="J78">
    <cfRule type="containsErrors" dxfId="541" priority="1763">
      <formula>ISERROR(J78)</formula>
    </cfRule>
  </conditionalFormatting>
  <conditionalFormatting sqref="K78">
    <cfRule type="containsErrors" dxfId="540" priority="1762">
      <formula>ISERROR(K78)</formula>
    </cfRule>
  </conditionalFormatting>
  <conditionalFormatting sqref="F124">
    <cfRule type="containsErrors" dxfId="539" priority="1761">
      <formula>ISERROR(F124)</formula>
    </cfRule>
  </conditionalFormatting>
  <conditionalFormatting sqref="G124">
    <cfRule type="containsErrors" dxfId="538" priority="1760">
      <formula>ISERROR(G124)</formula>
    </cfRule>
  </conditionalFormatting>
  <conditionalFormatting sqref="E124">
    <cfRule type="containsErrors" dxfId="537" priority="1759">
      <formula>ISERROR(E124)</formula>
    </cfRule>
  </conditionalFormatting>
  <conditionalFormatting sqref="F125">
    <cfRule type="containsErrors" dxfId="536" priority="1758">
      <formula>ISERROR(F125)</formula>
    </cfRule>
  </conditionalFormatting>
  <conditionalFormatting sqref="G125">
    <cfRule type="containsErrors" dxfId="535" priority="1757">
      <formula>ISERROR(G125)</formula>
    </cfRule>
  </conditionalFormatting>
  <conditionalFormatting sqref="E125">
    <cfRule type="containsErrors" dxfId="534" priority="1756">
      <formula>ISERROR(E125)</formula>
    </cfRule>
  </conditionalFormatting>
  <conditionalFormatting sqref="H123">
    <cfRule type="containsErrors" dxfId="533" priority="1755">
      <formula>ISERROR(H123)</formula>
    </cfRule>
  </conditionalFormatting>
  <conditionalFormatting sqref="I123:M123">
    <cfRule type="containsErrors" dxfId="532" priority="1754">
      <formula>ISERROR(I123)</formula>
    </cfRule>
  </conditionalFormatting>
  <conditionalFormatting sqref="H124">
    <cfRule type="containsErrors" dxfId="531" priority="1753">
      <formula>ISERROR(H124)</formula>
    </cfRule>
  </conditionalFormatting>
  <conditionalFormatting sqref="I124:J124 L124:M124">
    <cfRule type="containsErrors" dxfId="530" priority="1752">
      <formula>ISERROR(I124)</formula>
    </cfRule>
  </conditionalFormatting>
  <conditionalFormatting sqref="K124">
    <cfRule type="containsErrors" dxfId="529" priority="1751">
      <formula>ISERROR(K124)</formula>
    </cfRule>
  </conditionalFormatting>
  <conditionalFormatting sqref="H125">
    <cfRule type="containsErrors" dxfId="528" priority="1750">
      <formula>ISERROR(H125)</formula>
    </cfRule>
  </conditionalFormatting>
  <conditionalFormatting sqref="I125:M125">
    <cfRule type="containsErrors" dxfId="527" priority="1749">
      <formula>ISERROR(I125)</formula>
    </cfRule>
  </conditionalFormatting>
  <conditionalFormatting sqref="F129:G129">
    <cfRule type="containsErrors" dxfId="526" priority="1748">
      <formula>ISERROR(F129)</formula>
    </cfRule>
  </conditionalFormatting>
  <conditionalFormatting sqref="E129">
    <cfRule type="containsErrors" dxfId="525" priority="1747">
      <formula>ISERROR(E129)</formula>
    </cfRule>
  </conditionalFormatting>
  <conditionalFormatting sqref="D129">
    <cfRule type="containsErrors" dxfId="524" priority="1746">
      <formula>ISERROR(D129)</formula>
    </cfRule>
  </conditionalFormatting>
  <conditionalFormatting sqref="J128">
    <cfRule type="containsErrors" dxfId="523" priority="1745">
      <formula>ISERROR(J128)</formula>
    </cfRule>
  </conditionalFormatting>
  <conditionalFormatting sqref="K128">
    <cfRule type="cellIs" dxfId="522" priority="1744" operator="equal">
      <formula>0</formula>
    </cfRule>
  </conditionalFormatting>
  <conditionalFormatting sqref="H128">
    <cfRule type="containsErrors" dxfId="521" priority="1743">
      <formula>ISERROR(H128)</formula>
    </cfRule>
  </conditionalFormatting>
  <conditionalFormatting sqref="L128:M128">
    <cfRule type="containsErrors" dxfId="520" priority="1742">
      <formula>ISERROR(L128)</formula>
    </cfRule>
  </conditionalFormatting>
  <conditionalFormatting sqref="J129">
    <cfRule type="containsErrors" dxfId="519" priority="1741">
      <formula>ISERROR(J129)</formula>
    </cfRule>
  </conditionalFormatting>
  <conditionalFormatting sqref="K129">
    <cfRule type="cellIs" dxfId="518" priority="1740" operator="equal">
      <formula>0</formula>
    </cfRule>
  </conditionalFormatting>
  <conditionalFormatting sqref="H129">
    <cfRule type="containsErrors" dxfId="517" priority="1739">
      <formula>ISERROR(H129)</formula>
    </cfRule>
  </conditionalFormatting>
  <conditionalFormatting sqref="L129:M129">
    <cfRule type="containsErrors" dxfId="516" priority="1738">
      <formula>ISERROR(L129)</formula>
    </cfRule>
  </conditionalFormatting>
  <conditionalFormatting sqref="H130:M130">
    <cfRule type="containsErrors" dxfId="515" priority="1737">
      <formula>ISERROR(H130)</formula>
    </cfRule>
  </conditionalFormatting>
  <conditionalFormatting sqref="F134:G134">
    <cfRule type="containsErrors" dxfId="514" priority="1736">
      <formula>ISERROR(F134)</formula>
    </cfRule>
  </conditionalFormatting>
  <conditionalFormatting sqref="D134">
    <cfRule type="containsErrors" dxfId="513" priority="1735">
      <formula>ISERROR(D134)</formula>
    </cfRule>
  </conditionalFormatting>
  <conditionalFormatting sqref="E134">
    <cfRule type="containsErrors" dxfId="512" priority="1734">
      <formula>ISERROR(E134)</formula>
    </cfRule>
  </conditionalFormatting>
  <conditionalFormatting sqref="F135:G135">
    <cfRule type="containsErrors" dxfId="511" priority="1733">
      <formula>ISERROR(F135)</formula>
    </cfRule>
  </conditionalFormatting>
  <conditionalFormatting sqref="D135">
    <cfRule type="containsErrors" dxfId="510" priority="1732">
      <formula>ISERROR(D135)</formula>
    </cfRule>
  </conditionalFormatting>
  <conditionalFormatting sqref="E135">
    <cfRule type="containsErrors" dxfId="509" priority="1731">
      <formula>ISERROR(E135)</formula>
    </cfRule>
  </conditionalFormatting>
  <conditionalFormatting sqref="H133:K133">
    <cfRule type="containsErrors" dxfId="508" priority="1730">
      <formula>ISERROR(H133)</formula>
    </cfRule>
  </conditionalFormatting>
  <conditionalFormatting sqref="L133:M133">
    <cfRule type="containsErrors" dxfId="507" priority="1729">
      <formula>ISERROR(L133)</formula>
    </cfRule>
  </conditionalFormatting>
  <conditionalFormatting sqref="H134:M134">
    <cfRule type="containsErrors" dxfId="506" priority="1728">
      <formula>ISERROR(H134)</formula>
    </cfRule>
  </conditionalFormatting>
  <conditionalFormatting sqref="H135">
    <cfRule type="containsErrors" dxfId="505" priority="1727">
      <formula>ISERROR(H135)</formula>
    </cfRule>
  </conditionalFormatting>
  <conditionalFormatting sqref="I135:K135">
    <cfRule type="containsErrors" dxfId="504" priority="1726">
      <formula>ISERROR(I135)</formula>
    </cfRule>
  </conditionalFormatting>
  <conditionalFormatting sqref="L135:M135">
    <cfRule type="containsErrors" dxfId="503" priority="1725">
      <formula>ISERROR(L135)</formula>
    </cfRule>
  </conditionalFormatting>
  <conditionalFormatting sqref="F136:G136">
    <cfRule type="containsErrors" dxfId="502" priority="1724">
      <formula>ISERROR(F136)</formula>
    </cfRule>
  </conditionalFormatting>
  <conditionalFormatting sqref="D136">
    <cfRule type="containsErrors" dxfId="501" priority="1723">
      <formula>ISERROR(D136)</formula>
    </cfRule>
  </conditionalFormatting>
  <conditionalFormatting sqref="E136">
    <cfRule type="containsErrors" dxfId="500" priority="1722">
      <formula>ISERROR(E136)</formula>
    </cfRule>
  </conditionalFormatting>
  <conditionalFormatting sqref="F139:G139">
    <cfRule type="containsErrors" dxfId="499" priority="1720">
      <formula>ISERROR(F139)</formula>
    </cfRule>
  </conditionalFormatting>
  <conditionalFormatting sqref="D139">
    <cfRule type="containsErrors" dxfId="498" priority="1719">
      <formula>ISERROR(D139)</formula>
    </cfRule>
  </conditionalFormatting>
  <conditionalFormatting sqref="E139">
    <cfRule type="containsErrors" dxfId="497" priority="1718">
      <formula>ISERROR(E139)</formula>
    </cfRule>
  </conditionalFormatting>
  <conditionalFormatting sqref="H138:M138">
    <cfRule type="containsErrors" dxfId="496" priority="1717">
      <formula>ISERROR(H138)</formula>
    </cfRule>
  </conditionalFormatting>
  <conditionalFormatting sqref="H139 J139:M139">
    <cfRule type="containsErrors" dxfId="495" priority="1716">
      <formula>ISERROR(H139)</formula>
    </cfRule>
  </conditionalFormatting>
  <conditionalFormatting sqref="H139 J139:M139">
    <cfRule type="containsErrors" dxfId="494" priority="1715">
      <formula>ISERROR(H139)</formula>
    </cfRule>
  </conditionalFormatting>
  <conditionalFormatting sqref="I139">
    <cfRule type="containsErrors" dxfId="493" priority="1714">
      <formula>ISERROR(I139)</formula>
    </cfRule>
  </conditionalFormatting>
  <conditionalFormatting sqref="H147:K147">
    <cfRule type="containsErrors" dxfId="492" priority="1713">
      <formula>ISERROR(H147)</formula>
    </cfRule>
  </conditionalFormatting>
  <conditionalFormatting sqref="H110">
    <cfRule type="containsErrors" dxfId="491" priority="1710">
      <formula>ISERROR(H110)</formula>
    </cfRule>
  </conditionalFormatting>
  <conditionalFormatting sqref="I110">
    <cfRule type="containsErrors" dxfId="490" priority="1709">
      <formula>ISERROR(I110)</formula>
    </cfRule>
  </conditionalFormatting>
  <conditionalFormatting sqref="J110:K110">
    <cfRule type="containsErrors" dxfId="489" priority="1708">
      <formula>ISERROR(J110)</formula>
    </cfRule>
  </conditionalFormatting>
  <conditionalFormatting sqref="H111:H112">
    <cfRule type="containsErrors" dxfId="488" priority="1707">
      <formula>ISERROR(H111)</formula>
    </cfRule>
  </conditionalFormatting>
  <conditionalFormatting sqref="J111:K111">
    <cfRule type="containsErrors" dxfId="487" priority="1706">
      <formula>ISERROR(J111)</formula>
    </cfRule>
  </conditionalFormatting>
  <conditionalFormatting sqref="I111">
    <cfRule type="containsErrors" dxfId="486" priority="1705">
      <formula>ISERROR(I111)</formula>
    </cfRule>
  </conditionalFormatting>
  <conditionalFormatting sqref="J112:K112">
    <cfRule type="containsErrors" dxfId="485" priority="1704">
      <formula>ISERROR(J112)</formula>
    </cfRule>
  </conditionalFormatting>
  <conditionalFormatting sqref="I112">
    <cfRule type="containsErrors" dxfId="484" priority="1703">
      <formula>ISERROR(I112)</formula>
    </cfRule>
  </conditionalFormatting>
  <conditionalFormatting sqref="H113">
    <cfRule type="containsErrors" dxfId="483" priority="1702">
      <formula>ISERROR(H113)</formula>
    </cfRule>
  </conditionalFormatting>
  <conditionalFormatting sqref="J113:K113">
    <cfRule type="containsErrors" dxfId="482" priority="1701">
      <formula>ISERROR(J113)</formula>
    </cfRule>
  </conditionalFormatting>
  <conditionalFormatting sqref="I113">
    <cfRule type="containsErrors" dxfId="481" priority="1700">
      <formula>ISERROR(I113)</formula>
    </cfRule>
  </conditionalFormatting>
  <conditionalFormatting sqref="H114">
    <cfRule type="containsErrors" dxfId="480" priority="1699">
      <formula>ISERROR(H114)</formula>
    </cfRule>
  </conditionalFormatting>
  <conditionalFormatting sqref="J114">
    <cfRule type="containsErrors" dxfId="479" priority="1698">
      <formula>ISERROR(J114)</formula>
    </cfRule>
  </conditionalFormatting>
  <conditionalFormatting sqref="I114">
    <cfRule type="containsErrors" dxfId="478" priority="1697">
      <formula>ISERROR(I114)</formula>
    </cfRule>
  </conditionalFormatting>
  <conditionalFormatting sqref="K114">
    <cfRule type="containsErrors" dxfId="477" priority="1696">
      <formula>ISERROR(K114)</formula>
    </cfRule>
  </conditionalFormatting>
  <conditionalFormatting sqref="E111">
    <cfRule type="containsErrors" dxfId="476" priority="1695">
      <formula>ISERROR(E111)</formula>
    </cfRule>
  </conditionalFormatting>
  <conditionalFormatting sqref="E112">
    <cfRule type="containsErrors" dxfId="475" priority="1694">
      <formula>ISERROR(E112)</formula>
    </cfRule>
  </conditionalFormatting>
  <conditionalFormatting sqref="E113">
    <cfRule type="containsErrors" dxfId="474" priority="1693">
      <formula>ISERROR(E113)</formula>
    </cfRule>
  </conditionalFormatting>
  <conditionalFormatting sqref="E114">
    <cfRule type="containsErrors" dxfId="473" priority="1692">
      <formula>ISERROR(E114)</formula>
    </cfRule>
  </conditionalFormatting>
  <conditionalFormatting sqref="O114">
    <cfRule type="containsErrors" dxfId="472" priority="1691">
      <formula>ISERROR(O114)</formula>
    </cfRule>
  </conditionalFormatting>
  <conditionalFormatting sqref="O110:O113">
    <cfRule type="containsErrors" dxfId="471" priority="1690">
      <formula>ISERROR(O110)</formula>
    </cfRule>
  </conditionalFormatting>
  <conditionalFormatting sqref="F120">
    <cfRule type="containsErrors" dxfId="470" priority="1689">
      <formula>ISERROR(F120)</formula>
    </cfRule>
  </conditionalFormatting>
  <conditionalFormatting sqref="G120">
    <cfRule type="containsErrors" dxfId="469" priority="1688">
      <formula>ISERROR(G120)</formula>
    </cfRule>
  </conditionalFormatting>
  <conditionalFormatting sqref="E120">
    <cfRule type="containsErrors" dxfId="468" priority="1687">
      <formula>ISERROR(E120)</formula>
    </cfRule>
  </conditionalFormatting>
  <conditionalFormatting sqref="H121">
    <cfRule type="containsErrors" dxfId="467" priority="1686">
      <formula>ISERROR(H121)</formula>
    </cfRule>
  </conditionalFormatting>
  <conditionalFormatting sqref="I121">
    <cfRule type="containsErrors" dxfId="466" priority="1685">
      <formula>ISERROR(I121)</formula>
    </cfRule>
  </conditionalFormatting>
  <conditionalFormatting sqref="H136">
    <cfRule type="containsErrors" dxfId="465" priority="1684">
      <formula>ISERROR(H136)</formula>
    </cfRule>
  </conditionalFormatting>
  <conditionalFormatting sqref="I136:J136 L136:M136">
    <cfRule type="containsErrors" dxfId="464" priority="1683">
      <formula>ISERROR(I136)</formula>
    </cfRule>
  </conditionalFormatting>
  <conditionalFormatting sqref="K136">
    <cfRule type="containsErrors" dxfId="463" priority="1682">
      <formula>ISERROR(K136)</formula>
    </cfRule>
  </conditionalFormatting>
  <conditionalFormatting sqref="F142:G142">
    <cfRule type="containsErrors" dxfId="462" priority="1681">
      <formula>ISERROR(F142)</formula>
    </cfRule>
  </conditionalFormatting>
  <conditionalFormatting sqref="E142">
    <cfRule type="containsErrors" dxfId="461" priority="1680">
      <formula>ISERROR(E142)</formula>
    </cfRule>
  </conditionalFormatting>
  <conditionalFormatting sqref="D142">
    <cfRule type="containsErrors" dxfId="460" priority="1679">
      <formula>ISERROR(D142)</formula>
    </cfRule>
  </conditionalFormatting>
  <conditionalFormatting sqref="F144:G144">
    <cfRule type="containsErrors" dxfId="459" priority="1678">
      <formula>ISERROR(F144)</formula>
    </cfRule>
  </conditionalFormatting>
  <conditionalFormatting sqref="D144">
    <cfRule type="containsErrors" dxfId="458" priority="1677">
      <formula>ISERROR(D144)</formula>
    </cfRule>
  </conditionalFormatting>
  <conditionalFormatting sqref="E144">
    <cfRule type="containsErrors" dxfId="457" priority="1676">
      <formula>ISERROR(E144)</formula>
    </cfRule>
  </conditionalFormatting>
  <conditionalFormatting sqref="H143:M143">
    <cfRule type="containsErrors" dxfId="456" priority="1675">
      <formula>ISERROR(H143)</formula>
    </cfRule>
  </conditionalFormatting>
  <conditionalFormatting sqref="H144:M144">
    <cfRule type="containsErrors" dxfId="455" priority="1674">
      <formula>ISERROR(H144)</formula>
    </cfRule>
  </conditionalFormatting>
  <conditionalFormatting sqref="H145">
    <cfRule type="containsErrors" dxfId="454" priority="1673">
      <formula>ISERROR(H145)</formula>
    </cfRule>
  </conditionalFormatting>
  <conditionalFormatting sqref="I145">
    <cfRule type="containsErrors" dxfId="453" priority="1672">
      <formula>ISERROR(I145)</formula>
    </cfRule>
  </conditionalFormatting>
  <conditionalFormatting sqref="H126">
    <cfRule type="containsErrors" dxfId="452" priority="1671">
      <formula>ISERROR(H126)</formula>
    </cfRule>
  </conditionalFormatting>
  <conditionalFormatting sqref="I126">
    <cfRule type="containsErrors" dxfId="451" priority="1670">
      <formula>ISERROR(I126)</formula>
    </cfRule>
  </conditionalFormatting>
  <conditionalFormatting sqref="H127">
    <cfRule type="containsErrors" dxfId="450" priority="1669">
      <formula>ISERROR(H127)</formula>
    </cfRule>
  </conditionalFormatting>
  <conditionalFormatting sqref="I127">
    <cfRule type="containsErrors" dxfId="449" priority="1668">
      <formula>ISERROR(I127)</formula>
    </cfRule>
  </conditionalFormatting>
  <conditionalFormatting sqref="F131:G131">
    <cfRule type="containsErrors" dxfId="448" priority="1667">
      <formula>ISERROR(F131)</formula>
    </cfRule>
  </conditionalFormatting>
  <conditionalFormatting sqref="E131">
    <cfRule type="containsErrors" dxfId="447" priority="1666">
      <formula>ISERROR(E131)</formula>
    </cfRule>
  </conditionalFormatting>
  <conditionalFormatting sqref="F118">
    <cfRule type="containsErrors" dxfId="446" priority="1665">
      <formula>ISERROR(F118)</formula>
    </cfRule>
  </conditionalFormatting>
  <conditionalFormatting sqref="E118">
    <cfRule type="containsErrors" dxfId="445" priority="1664">
      <formula>ISERROR(E118)</formula>
    </cfRule>
  </conditionalFormatting>
  <conditionalFormatting sqref="E45:G52 K45:K52">
    <cfRule type="containsErrors" dxfId="444" priority="1653">
      <formula>ISERROR(E45)</formula>
    </cfRule>
  </conditionalFormatting>
  <conditionalFormatting sqref="N45:N52">
    <cfRule type="cellIs" dxfId="443" priority="1652" operator="equal">
      <formula>0</formula>
    </cfRule>
  </conditionalFormatting>
  <conditionalFormatting sqref="O45:O47">
    <cfRule type="containsErrors" dxfId="442" priority="1651">
      <formula>ISERROR(O45)</formula>
    </cfRule>
  </conditionalFormatting>
  <conditionalFormatting sqref="O49">
    <cfRule type="containsErrors" dxfId="441" priority="1650">
      <formula>ISERROR(O49)</formula>
    </cfRule>
  </conditionalFormatting>
  <conditionalFormatting sqref="O51">
    <cfRule type="containsErrors" dxfId="440" priority="1649">
      <formula>ISERROR(O51)</formula>
    </cfRule>
  </conditionalFormatting>
  <conditionalFormatting sqref="O48">
    <cfRule type="containsErrors" dxfId="439" priority="1648">
      <formula>ISERROR(O48)</formula>
    </cfRule>
  </conditionalFormatting>
  <conditionalFormatting sqref="O50">
    <cfRule type="containsErrors" dxfId="438" priority="1647">
      <formula>ISERROR(O50)</formula>
    </cfRule>
  </conditionalFormatting>
  <conditionalFormatting sqref="O52">
    <cfRule type="containsErrors" dxfId="437" priority="1646">
      <formula>ISERROR(O52)</formula>
    </cfRule>
  </conditionalFormatting>
  <conditionalFormatting sqref="Y45:Y52">
    <cfRule type="containsErrors" dxfId="436" priority="1639">
      <formula>ISERROR(Y45)</formula>
    </cfRule>
  </conditionalFormatting>
  <conditionalFormatting sqref="H45:J45 H47:J52">
    <cfRule type="containsErrors" dxfId="435" priority="1628">
      <formula>ISERROR(H45)</formula>
    </cfRule>
  </conditionalFormatting>
  <conditionalFormatting sqref="H46">
    <cfRule type="containsErrors" dxfId="434" priority="1627">
      <formula>ISERROR(H46)</formula>
    </cfRule>
  </conditionalFormatting>
  <conditionalFormatting sqref="H46">
    <cfRule type="containsErrors" dxfId="433" priority="1626">
      <formula>ISERROR(H46)</formula>
    </cfRule>
  </conditionalFormatting>
  <conditionalFormatting sqref="I46">
    <cfRule type="containsErrors" dxfId="432" priority="1625">
      <formula>ISERROR(I46)</formula>
    </cfRule>
  </conditionalFormatting>
  <conditionalFormatting sqref="D314:G314">
    <cfRule type="containsErrors" dxfId="431" priority="1619">
      <formula>ISERROR(D314)</formula>
    </cfRule>
  </conditionalFormatting>
  <conditionalFormatting sqref="D315:H315">
    <cfRule type="containsErrors" dxfId="430" priority="1618">
      <formula>ISERROR(D315)</formula>
    </cfRule>
  </conditionalFormatting>
  <conditionalFormatting sqref="M314 H314:J314">
    <cfRule type="containsErrors" dxfId="429" priority="1617">
      <formula>ISERROR(H314)</formula>
    </cfRule>
  </conditionalFormatting>
  <conditionalFormatting sqref="N315:O315">
    <cfRule type="containsErrors" dxfId="428" priority="1616">
      <formula>ISERROR(N315)</formula>
    </cfRule>
  </conditionalFormatting>
  <conditionalFormatting sqref="D440:G440">
    <cfRule type="containsErrors" dxfId="427" priority="1615">
      <formula>ISERROR(D440)</formula>
    </cfRule>
  </conditionalFormatting>
  <conditionalFormatting sqref="D441:G441">
    <cfRule type="containsErrors" dxfId="426" priority="1614">
      <formula>ISERROR(D441)</formula>
    </cfRule>
  </conditionalFormatting>
  <conditionalFormatting sqref="M448 H448:J448">
    <cfRule type="containsErrors" dxfId="425" priority="1611">
      <formula>ISERROR(H448)</formula>
    </cfRule>
  </conditionalFormatting>
  <conditionalFormatting sqref="N440:O440">
    <cfRule type="containsErrors" dxfId="424" priority="1613">
      <formula>ISERROR(N440)</formula>
    </cfRule>
  </conditionalFormatting>
  <conditionalFormatting sqref="N441:O441">
    <cfRule type="containsErrors" dxfId="423" priority="1612">
      <formula>ISERROR(N441)</formula>
    </cfRule>
  </conditionalFormatting>
  <conditionalFormatting sqref="D369:E369">
    <cfRule type="containsErrors" dxfId="422" priority="1610">
      <formula>ISERROR(D369)</formula>
    </cfRule>
  </conditionalFormatting>
  <conditionalFormatting sqref="N369:O369">
    <cfRule type="containsErrors" dxfId="421" priority="1609">
      <formula>ISERROR(N369)</formula>
    </cfRule>
  </conditionalFormatting>
  <conditionalFormatting sqref="D456:E456">
    <cfRule type="containsErrors" dxfId="420" priority="1608">
      <formula>ISERROR(D456)</formula>
    </cfRule>
  </conditionalFormatting>
  <conditionalFormatting sqref="D458:E458 G458">
    <cfRule type="containsErrors" dxfId="419" priority="1607">
      <formula>ISERROR(D458)</formula>
    </cfRule>
  </conditionalFormatting>
  <conditionalFormatting sqref="F458">
    <cfRule type="containsErrors" dxfId="418" priority="1606">
      <formula>ISERROR(F458)</formula>
    </cfRule>
  </conditionalFormatting>
  <conditionalFormatting sqref="D460:G460">
    <cfRule type="containsErrors" dxfId="417" priority="1605">
      <formula>ISERROR(D460)</formula>
    </cfRule>
  </conditionalFormatting>
  <conditionalFormatting sqref="D462:H462">
    <cfRule type="containsErrors" dxfId="416" priority="1604">
      <formula>ISERROR(D462)</formula>
    </cfRule>
  </conditionalFormatting>
  <conditionalFormatting sqref="D525">
    <cfRule type="containsErrors" dxfId="415" priority="1603">
      <formula>ISERROR(D525)</formula>
    </cfRule>
  </conditionalFormatting>
  <conditionalFormatting sqref="N525:O525">
    <cfRule type="containsErrors" dxfId="414" priority="1602">
      <formula>ISERROR(N525)</formula>
    </cfRule>
  </conditionalFormatting>
  <conditionalFormatting sqref="F216:G216">
    <cfRule type="containsErrors" dxfId="413" priority="1601">
      <formula>ISERROR(F216)</formula>
    </cfRule>
  </conditionalFormatting>
  <conditionalFormatting sqref="E216">
    <cfRule type="containsErrors" dxfId="412" priority="1600">
      <formula>ISERROR(E216)</formula>
    </cfRule>
  </conditionalFormatting>
  <conditionalFormatting sqref="D216">
    <cfRule type="containsErrors" dxfId="411" priority="1599">
      <formula>ISERROR(D216)</formula>
    </cfRule>
  </conditionalFormatting>
  <conditionalFormatting sqref="O216">
    <cfRule type="containsErrors" dxfId="410" priority="1597">
      <formula>ISERROR(O216)</formula>
    </cfRule>
  </conditionalFormatting>
  <conditionalFormatting sqref="N216">
    <cfRule type="cellIs" dxfId="409" priority="1598" operator="equal">
      <formula>0</formula>
    </cfRule>
  </conditionalFormatting>
  <conditionalFormatting sqref="F218:G218">
    <cfRule type="containsErrors" dxfId="408" priority="1596">
      <formula>ISERROR(F218)</formula>
    </cfRule>
  </conditionalFormatting>
  <conditionalFormatting sqref="E218">
    <cfRule type="containsErrors" dxfId="407" priority="1595">
      <formula>ISERROR(E218)</formula>
    </cfRule>
  </conditionalFormatting>
  <conditionalFormatting sqref="D218">
    <cfRule type="containsErrors" dxfId="406" priority="1594">
      <formula>ISERROR(D218)</formula>
    </cfRule>
  </conditionalFormatting>
  <conditionalFormatting sqref="N218">
    <cfRule type="cellIs" dxfId="405" priority="1593" operator="equal">
      <formula>0</formula>
    </cfRule>
  </conditionalFormatting>
  <conditionalFormatting sqref="O218">
    <cfRule type="containsErrors" dxfId="404" priority="1592">
      <formula>ISERROR(O218)</formula>
    </cfRule>
  </conditionalFormatting>
  <conditionalFormatting sqref="F222:G222">
    <cfRule type="containsErrors" dxfId="403" priority="1591">
      <formula>ISERROR(F222)</formula>
    </cfRule>
  </conditionalFormatting>
  <conditionalFormatting sqref="E222">
    <cfRule type="containsErrors" dxfId="402" priority="1590">
      <formula>ISERROR(E222)</formula>
    </cfRule>
  </conditionalFormatting>
  <conditionalFormatting sqref="D222">
    <cfRule type="containsErrors" dxfId="401" priority="1589">
      <formula>ISERROR(D222)</formula>
    </cfRule>
  </conditionalFormatting>
  <conditionalFormatting sqref="N222">
    <cfRule type="cellIs" dxfId="400" priority="1588" operator="equal">
      <formula>0</formula>
    </cfRule>
  </conditionalFormatting>
  <conditionalFormatting sqref="O222">
    <cfRule type="containsErrors" dxfId="399" priority="1587">
      <formula>ISERROR(O222)</formula>
    </cfRule>
  </conditionalFormatting>
  <conditionalFormatting sqref="O224">
    <cfRule type="containsErrors" dxfId="398" priority="1586">
      <formula>ISERROR(O224)</formula>
    </cfRule>
  </conditionalFormatting>
  <conditionalFormatting sqref="O226">
    <cfRule type="containsErrors" dxfId="397" priority="1585">
      <formula>ISERROR(O226)</formula>
    </cfRule>
  </conditionalFormatting>
  <conditionalFormatting sqref="F228:G228">
    <cfRule type="containsErrors" dxfId="396" priority="1584">
      <formula>ISERROR(F228)</formula>
    </cfRule>
  </conditionalFormatting>
  <conditionalFormatting sqref="E228">
    <cfRule type="containsErrors" dxfId="395" priority="1583">
      <formula>ISERROR(E228)</formula>
    </cfRule>
  </conditionalFormatting>
  <conditionalFormatting sqref="D228">
    <cfRule type="containsErrors" dxfId="394" priority="1582">
      <formula>ISERROR(D228)</formula>
    </cfRule>
  </conditionalFormatting>
  <conditionalFormatting sqref="O228">
    <cfRule type="containsErrors" dxfId="393" priority="1580">
      <formula>ISERROR(O228)</formula>
    </cfRule>
  </conditionalFormatting>
  <conditionalFormatting sqref="N228">
    <cfRule type="containsErrors" dxfId="392" priority="1581">
      <formula>ISERROR(N228)</formula>
    </cfRule>
  </conditionalFormatting>
  <conditionalFormatting sqref="F230:G230">
    <cfRule type="containsErrors" dxfId="391" priority="1579">
      <formula>ISERROR(F230)</formula>
    </cfRule>
  </conditionalFormatting>
  <conditionalFormatting sqref="E230">
    <cfRule type="containsErrors" dxfId="390" priority="1578">
      <formula>ISERROR(E230)</formula>
    </cfRule>
  </conditionalFormatting>
  <conditionalFormatting sqref="D230">
    <cfRule type="containsErrors" dxfId="389" priority="1577">
      <formula>ISERROR(D230)</formula>
    </cfRule>
  </conditionalFormatting>
  <conditionalFormatting sqref="N230">
    <cfRule type="containsErrors" dxfId="388" priority="1576">
      <formula>ISERROR(N230)</formula>
    </cfRule>
  </conditionalFormatting>
  <conditionalFormatting sqref="O230">
    <cfRule type="containsErrors" dxfId="387" priority="1575">
      <formula>ISERROR(O230)</formula>
    </cfRule>
  </conditionalFormatting>
  <conditionalFormatting sqref="F232:G232">
    <cfRule type="containsErrors" dxfId="386" priority="1574">
      <formula>ISERROR(F232)</formula>
    </cfRule>
  </conditionalFormatting>
  <conditionalFormatting sqref="E232">
    <cfRule type="containsErrors" dxfId="385" priority="1573">
      <formula>ISERROR(E232)</formula>
    </cfRule>
  </conditionalFormatting>
  <conditionalFormatting sqref="D232">
    <cfRule type="containsErrors" dxfId="384" priority="1572">
      <formula>ISERROR(D232)</formula>
    </cfRule>
  </conditionalFormatting>
  <conditionalFormatting sqref="N232">
    <cfRule type="containsErrors" dxfId="383" priority="1571">
      <formula>ISERROR(N232)</formula>
    </cfRule>
  </conditionalFormatting>
  <conditionalFormatting sqref="O232">
    <cfRule type="containsErrors" dxfId="382" priority="1570">
      <formula>ISERROR(O232)</formula>
    </cfRule>
  </conditionalFormatting>
  <conditionalFormatting sqref="F234:G234">
    <cfRule type="containsErrors" dxfId="381" priority="1569">
      <formula>ISERROR(F234)</formula>
    </cfRule>
  </conditionalFormatting>
  <conditionalFormatting sqref="E234">
    <cfRule type="containsErrors" dxfId="380" priority="1568">
      <formula>ISERROR(E234)</formula>
    </cfRule>
  </conditionalFormatting>
  <conditionalFormatting sqref="D234">
    <cfRule type="containsErrors" dxfId="379" priority="1567">
      <formula>ISERROR(D234)</formula>
    </cfRule>
  </conditionalFormatting>
  <conditionalFormatting sqref="N234">
    <cfRule type="containsErrors" dxfId="378" priority="1566">
      <formula>ISERROR(N234)</formula>
    </cfRule>
  </conditionalFormatting>
  <conditionalFormatting sqref="O234">
    <cfRule type="containsErrors" dxfId="377" priority="1565">
      <formula>ISERROR(O234)</formula>
    </cfRule>
  </conditionalFormatting>
  <conditionalFormatting sqref="F236:G236">
    <cfRule type="containsErrors" dxfId="376" priority="1564">
      <formula>ISERROR(F236)</formula>
    </cfRule>
  </conditionalFormatting>
  <conditionalFormatting sqref="E236">
    <cfRule type="containsErrors" dxfId="375" priority="1563">
      <formula>ISERROR(E236)</formula>
    </cfRule>
  </conditionalFormatting>
  <conditionalFormatting sqref="D236">
    <cfRule type="containsErrors" dxfId="374" priority="1562">
      <formula>ISERROR(D236)</formula>
    </cfRule>
  </conditionalFormatting>
  <conditionalFormatting sqref="N236">
    <cfRule type="containsErrors" dxfId="373" priority="1561">
      <formula>ISERROR(N236)</formula>
    </cfRule>
  </conditionalFormatting>
  <conditionalFormatting sqref="O236">
    <cfRule type="containsErrors" dxfId="372" priority="1560">
      <formula>ISERROR(O236)</formula>
    </cfRule>
  </conditionalFormatting>
  <conditionalFormatting sqref="F238:G238">
    <cfRule type="containsErrors" dxfId="371" priority="1559">
      <formula>ISERROR(F238)</formula>
    </cfRule>
  </conditionalFormatting>
  <conditionalFormatting sqref="E238">
    <cfRule type="containsErrors" dxfId="370" priority="1558">
      <formula>ISERROR(E238)</formula>
    </cfRule>
  </conditionalFormatting>
  <conditionalFormatting sqref="D238">
    <cfRule type="containsErrors" dxfId="369" priority="1557">
      <formula>ISERROR(D238)</formula>
    </cfRule>
  </conditionalFormatting>
  <conditionalFormatting sqref="M237:M238 H237:H238">
    <cfRule type="containsErrors" dxfId="368" priority="1556">
      <formula>ISERROR(H237)</formula>
    </cfRule>
  </conditionalFormatting>
  <conditionalFormatting sqref="I237:I238">
    <cfRule type="containsErrors" dxfId="367" priority="1555">
      <formula>ISERROR(I237)</formula>
    </cfRule>
  </conditionalFormatting>
  <conditionalFormatting sqref="J237:J238">
    <cfRule type="containsErrors" dxfId="366" priority="1554">
      <formula>ISERROR(J237)</formula>
    </cfRule>
  </conditionalFormatting>
  <conditionalFormatting sqref="N238">
    <cfRule type="containsErrors" dxfId="365" priority="1553">
      <formula>ISERROR(N238)</formula>
    </cfRule>
  </conditionalFormatting>
  <conditionalFormatting sqref="O238">
    <cfRule type="containsErrors" dxfId="364" priority="1552">
      <formula>ISERROR(O238)</formula>
    </cfRule>
  </conditionalFormatting>
  <conditionalFormatting sqref="M239:M240 H239:H240">
    <cfRule type="containsErrors" dxfId="363" priority="1551">
      <formula>ISERROR(H239)</formula>
    </cfRule>
  </conditionalFormatting>
  <conditionalFormatting sqref="I239:I240">
    <cfRule type="containsErrors" dxfId="362" priority="1550">
      <formula>ISERROR(I239)</formula>
    </cfRule>
  </conditionalFormatting>
  <conditionalFormatting sqref="J239:J240">
    <cfRule type="containsErrors" dxfId="361" priority="1549">
      <formula>ISERROR(J239)</formula>
    </cfRule>
  </conditionalFormatting>
  <conditionalFormatting sqref="N240">
    <cfRule type="containsErrors" dxfId="360" priority="1548">
      <formula>ISERROR(N240)</formula>
    </cfRule>
  </conditionalFormatting>
  <conditionalFormatting sqref="O240">
    <cfRule type="containsErrors" dxfId="359" priority="1547">
      <formula>ISERROR(O240)</formula>
    </cfRule>
  </conditionalFormatting>
  <conditionalFormatting sqref="M241:M242 H241:H242">
    <cfRule type="containsErrors" dxfId="358" priority="1546">
      <formula>ISERROR(H241)</formula>
    </cfRule>
  </conditionalFormatting>
  <conditionalFormatting sqref="I241:I242">
    <cfRule type="containsErrors" dxfId="357" priority="1545">
      <formula>ISERROR(I241)</formula>
    </cfRule>
  </conditionalFormatting>
  <conditionalFormatting sqref="J241:J242">
    <cfRule type="containsErrors" dxfId="356" priority="1544">
      <formula>ISERROR(J241)</formula>
    </cfRule>
  </conditionalFormatting>
  <conditionalFormatting sqref="N242">
    <cfRule type="containsErrors" dxfId="355" priority="1543">
      <formula>ISERROR(N242)</formula>
    </cfRule>
  </conditionalFormatting>
  <conditionalFormatting sqref="O242">
    <cfRule type="containsErrors" dxfId="354" priority="1542">
      <formula>ISERROR(O242)</formula>
    </cfRule>
  </conditionalFormatting>
  <conditionalFormatting sqref="O244">
    <cfRule type="containsErrors" dxfId="353" priority="1541">
      <formula>ISERROR(O244)</formula>
    </cfRule>
  </conditionalFormatting>
  <conditionalFormatting sqref="D39:E40 O39:O40 H40">
    <cfRule type="containsErrors" dxfId="352" priority="1514">
      <formula>ISERROR(D39)</formula>
    </cfRule>
  </conditionalFormatting>
  <conditionalFormatting sqref="N39:N41 N43:N44">
    <cfRule type="cellIs" dxfId="351" priority="1513" operator="equal">
      <formula>0</formula>
    </cfRule>
  </conditionalFormatting>
  <conditionalFormatting sqref="O43:O44">
    <cfRule type="containsErrors" dxfId="350" priority="1506">
      <formula>ISERROR(O43)</formula>
    </cfRule>
  </conditionalFormatting>
  <conditionalFormatting sqref="H43:H44">
    <cfRule type="containsErrors" dxfId="349" priority="1512">
      <formula>ISERROR(H43)</formula>
    </cfRule>
  </conditionalFormatting>
  <conditionalFormatting sqref="I44">
    <cfRule type="containsErrors" dxfId="348" priority="1511">
      <formula>ISERROR(I44)</formula>
    </cfRule>
  </conditionalFormatting>
  <conditionalFormatting sqref="J44">
    <cfRule type="containsErrors" dxfId="347" priority="1510">
      <formula>ISERROR(J44)</formula>
    </cfRule>
  </conditionalFormatting>
  <conditionalFormatting sqref="K44">
    <cfRule type="containsErrors" dxfId="346" priority="1509">
      <formula>ISERROR(K44)</formula>
    </cfRule>
  </conditionalFormatting>
  <conditionalFormatting sqref="N41 N43:N44">
    <cfRule type="cellIs" dxfId="345" priority="1508" operator="equal">
      <formula>0</formula>
    </cfRule>
  </conditionalFormatting>
  <conditionalFormatting sqref="O41">
    <cfRule type="containsErrors" dxfId="344" priority="1507">
      <formula>ISERROR(O41)</formula>
    </cfRule>
  </conditionalFormatting>
  <conditionalFormatting sqref="E41:E44">
    <cfRule type="containsErrors" dxfId="343" priority="1505">
      <formula>ISERROR(E41)</formula>
    </cfRule>
  </conditionalFormatting>
  <conditionalFormatting sqref="D38:E38">
    <cfRule type="containsErrors" dxfId="342" priority="1504">
      <formula>ISERROR(D38)</formula>
    </cfRule>
  </conditionalFormatting>
  <conditionalFormatting sqref="I38">
    <cfRule type="containsErrors" dxfId="341" priority="1503">
      <formula>ISERROR(I38)</formula>
    </cfRule>
  </conditionalFormatting>
  <conditionalFormatting sqref="O38">
    <cfRule type="containsErrors" dxfId="340" priority="1502">
      <formula>ISERROR(O38)</formula>
    </cfRule>
  </conditionalFormatting>
  <conditionalFormatting sqref="N38">
    <cfRule type="cellIs" dxfId="339" priority="1501" operator="equal">
      <formula>0</formula>
    </cfRule>
  </conditionalFormatting>
  <conditionalFormatting sqref="H41">
    <cfRule type="containsErrors" dxfId="338" priority="1500">
      <formula>ISERROR(H41)</formula>
    </cfRule>
  </conditionalFormatting>
  <conditionalFormatting sqref="O42 H42">
    <cfRule type="containsErrors" dxfId="337" priority="1499">
      <formula>ISERROR(H42)</formula>
    </cfRule>
  </conditionalFormatting>
  <conditionalFormatting sqref="N42">
    <cfRule type="cellIs" dxfId="336" priority="1498" operator="equal">
      <formula>0</formula>
    </cfRule>
  </conditionalFormatting>
  <conditionalFormatting sqref="H39:I39">
    <cfRule type="containsErrors" dxfId="335" priority="1497">
      <formula>ISERROR(H39)</formula>
    </cfRule>
  </conditionalFormatting>
  <conditionalFormatting sqref="H38">
    <cfRule type="containsErrors" dxfId="334" priority="1496">
      <formula>ISERROR(H38)</formula>
    </cfRule>
  </conditionalFormatting>
  <conditionalFormatting sqref="D16:E19 H16:I16 H26:I26 H34 E21:E35">
    <cfRule type="containsErrors" dxfId="333" priority="1424">
      <formula>ISERROR(D16)</formula>
    </cfRule>
  </conditionalFormatting>
  <conditionalFormatting sqref="F29:G31">
    <cfRule type="containsErrors" dxfId="332" priority="1423">
      <formula>ISERROR(F29)</formula>
    </cfRule>
  </conditionalFormatting>
  <conditionalFormatting sqref="F28:G28">
    <cfRule type="containsErrors" dxfId="331" priority="1422">
      <formula>ISERROR(F28)</formula>
    </cfRule>
  </conditionalFormatting>
  <conditionalFormatting sqref="F33:G33 G34:G35">
    <cfRule type="containsErrors" dxfId="330" priority="1421">
      <formula>ISERROR(F33)</formula>
    </cfRule>
  </conditionalFormatting>
  <conditionalFormatting sqref="F32:G32">
    <cfRule type="containsErrors" dxfId="329" priority="1420">
      <formula>ISERROR(F32)</formula>
    </cfRule>
  </conditionalFormatting>
  <conditionalFormatting sqref="H35:H36">
    <cfRule type="containsErrors" dxfId="328" priority="1419">
      <formula>ISERROR(H35)</formula>
    </cfRule>
  </conditionalFormatting>
  <conditionalFormatting sqref="H37">
    <cfRule type="containsErrors" dxfId="327" priority="1418">
      <formula>ISERROR(H37)</formula>
    </cfRule>
  </conditionalFormatting>
  <conditionalFormatting sqref="I34">
    <cfRule type="containsErrors" dxfId="326" priority="1417">
      <formula>ISERROR(I34)</formula>
    </cfRule>
  </conditionalFormatting>
  <conditionalFormatting sqref="I36">
    <cfRule type="containsErrors" dxfId="325" priority="1416">
      <formula>ISERROR(I36)</formula>
    </cfRule>
  </conditionalFormatting>
  <conditionalFormatting sqref="I37">
    <cfRule type="containsErrors" dxfId="324" priority="1415">
      <formula>ISERROR(I37)</formula>
    </cfRule>
  </conditionalFormatting>
  <conditionalFormatting sqref="J37">
    <cfRule type="containsErrors" dxfId="323" priority="1413">
      <formula>ISERROR(J37)</formula>
    </cfRule>
  </conditionalFormatting>
  <conditionalFormatting sqref="J34">
    <cfRule type="containsErrors" dxfId="322" priority="1410">
      <formula>ISERROR(J34)</formula>
    </cfRule>
  </conditionalFormatting>
  <conditionalFormatting sqref="J26">
    <cfRule type="containsErrors" dxfId="321" priority="1414">
      <formula>ISERROR(J26)</formula>
    </cfRule>
  </conditionalFormatting>
  <conditionalFormatting sqref="J36">
    <cfRule type="containsErrors" dxfId="320" priority="1409">
      <formula>ISERROR(J36)</formula>
    </cfRule>
  </conditionalFormatting>
  <conditionalFormatting sqref="J28">
    <cfRule type="containsErrors" dxfId="319" priority="1411">
      <formula>ISERROR(J28)</formula>
    </cfRule>
  </conditionalFormatting>
  <conditionalFormatting sqref="K26">
    <cfRule type="containsErrors" dxfId="318" priority="1408">
      <formula>ISERROR(K26)</formula>
    </cfRule>
  </conditionalFormatting>
  <conditionalFormatting sqref="K28">
    <cfRule type="containsErrors" dxfId="317" priority="1406">
      <formula>ISERROR(K28)</formula>
    </cfRule>
  </conditionalFormatting>
  <conditionalFormatting sqref="K34">
    <cfRule type="containsErrors" dxfId="316" priority="1405">
      <formula>ISERROR(K34)</formula>
    </cfRule>
  </conditionalFormatting>
  <conditionalFormatting sqref="K36">
    <cfRule type="containsErrors" dxfId="315" priority="1404">
      <formula>ISERROR(K36)</formula>
    </cfRule>
  </conditionalFormatting>
  <conditionalFormatting sqref="K37">
    <cfRule type="containsErrors" dxfId="314" priority="1403">
      <formula>ISERROR(K37)</formula>
    </cfRule>
  </conditionalFormatting>
  <conditionalFormatting sqref="D15:E15">
    <cfRule type="containsErrors" dxfId="313" priority="1402">
      <formula>ISERROR(D15)</formula>
    </cfRule>
  </conditionalFormatting>
  <conditionalFormatting sqref="H15:I15">
    <cfRule type="containsErrors" dxfId="312" priority="1401">
      <formula>ISERROR(H15)</formula>
    </cfRule>
  </conditionalFormatting>
  <conditionalFormatting sqref="E20">
    <cfRule type="containsErrors" dxfId="311" priority="1400">
      <formula>ISERROR(E20)</formula>
    </cfRule>
  </conditionalFormatting>
  <conditionalFormatting sqref="I35">
    <cfRule type="containsErrors" dxfId="310" priority="1399">
      <formula>ISERROR(I35)</formula>
    </cfRule>
  </conditionalFormatting>
  <conditionalFormatting sqref="H23:I23">
    <cfRule type="containsErrors" dxfId="309" priority="1398">
      <formula>ISERROR(H23)</formula>
    </cfRule>
  </conditionalFormatting>
  <conditionalFormatting sqref="G36">
    <cfRule type="containsErrors" dxfId="308" priority="1397">
      <formula>ISERROR(G36)</formula>
    </cfRule>
  </conditionalFormatting>
  <conditionalFormatting sqref="G37">
    <cfRule type="containsErrors" dxfId="307" priority="1395">
      <formula>ISERROR(G37)</formula>
    </cfRule>
  </conditionalFormatting>
  <conditionalFormatting sqref="H29">
    <cfRule type="containsErrors" dxfId="306" priority="1394">
      <formula>ISERROR(H29)</formula>
    </cfRule>
  </conditionalFormatting>
  <conditionalFormatting sqref="H30">
    <cfRule type="containsErrors" dxfId="305" priority="1393">
      <formula>ISERROR(H30)</formula>
    </cfRule>
  </conditionalFormatting>
  <conditionalFormatting sqref="H32">
    <cfRule type="containsErrors" dxfId="304" priority="1392">
      <formula>ISERROR(H32)</formula>
    </cfRule>
  </conditionalFormatting>
  <conditionalFormatting sqref="H33">
    <cfRule type="containsErrors" dxfId="303" priority="1391">
      <formula>ISERROR(H33)</formula>
    </cfRule>
  </conditionalFormatting>
  <conditionalFormatting sqref="H31">
    <cfRule type="containsErrors" dxfId="302" priority="1390">
      <formula>ISERROR(H31)</formula>
    </cfRule>
  </conditionalFormatting>
  <conditionalFormatting sqref="H17:I17">
    <cfRule type="containsErrors" dxfId="301" priority="1389">
      <formula>ISERROR(H17)</formula>
    </cfRule>
  </conditionalFormatting>
  <conditionalFormatting sqref="H21">
    <cfRule type="containsErrors" dxfId="300" priority="1388">
      <formula>ISERROR(H21)</formula>
    </cfRule>
  </conditionalFormatting>
  <conditionalFormatting sqref="J21">
    <cfRule type="containsErrors" dxfId="299" priority="1387">
      <formula>ISERROR(J21)</formula>
    </cfRule>
  </conditionalFormatting>
  <conditionalFormatting sqref="K21">
    <cfRule type="containsErrors" dxfId="298" priority="1386">
      <formula>ISERROR(K21)</formula>
    </cfRule>
  </conditionalFormatting>
  <conditionalFormatting sqref="H18:H19 I18">
    <cfRule type="containsErrors" dxfId="297" priority="1385">
      <formula>ISERROR(H18)</formula>
    </cfRule>
  </conditionalFormatting>
  <conditionalFormatting sqref="H22">
    <cfRule type="containsErrors" dxfId="296" priority="1384">
      <formula>ISERROR(H22)</formula>
    </cfRule>
  </conditionalFormatting>
  <conditionalFormatting sqref="I22">
    <cfRule type="containsErrors" dxfId="295" priority="1383">
      <formula>ISERROR(I22)</formula>
    </cfRule>
  </conditionalFormatting>
  <conditionalFormatting sqref="J22">
    <cfRule type="containsErrors" dxfId="294" priority="1382">
      <formula>ISERROR(J22)</formula>
    </cfRule>
  </conditionalFormatting>
  <conditionalFormatting sqref="K22">
    <cfRule type="containsErrors" dxfId="293" priority="1381">
      <formula>ISERROR(K22)</formula>
    </cfRule>
  </conditionalFormatting>
  <conditionalFormatting sqref="H20">
    <cfRule type="containsErrors" dxfId="292" priority="1380">
      <formula>ISERROR(H20)</formula>
    </cfRule>
  </conditionalFormatting>
  <conditionalFormatting sqref="I21">
    <cfRule type="containsErrors" dxfId="291" priority="1379">
      <formula>ISERROR(I21)</formula>
    </cfRule>
  </conditionalFormatting>
  <conditionalFormatting sqref="H27">
    <cfRule type="containsErrors" dxfId="290" priority="1369">
      <formula>ISERROR(H27)</formula>
    </cfRule>
  </conditionalFormatting>
  <conditionalFormatting sqref="J27">
    <cfRule type="containsErrors" dxfId="289" priority="1368">
      <formula>ISERROR(J27)</formula>
    </cfRule>
  </conditionalFormatting>
  <conditionalFormatting sqref="K27">
    <cfRule type="containsErrors" dxfId="288" priority="1367">
      <formula>ISERROR(K27)</formula>
    </cfRule>
  </conditionalFormatting>
  <conditionalFormatting sqref="I27">
    <cfRule type="containsErrors" dxfId="287" priority="1366">
      <formula>ISERROR(I27)</formula>
    </cfRule>
  </conditionalFormatting>
  <conditionalFormatting sqref="E36:E37">
    <cfRule type="containsErrors" dxfId="286" priority="1365">
      <formula>ISERROR(E36)</formula>
    </cfRule>
  </conditionalFormatting>
  <conditionalFormatting sqref="O16:O19 O21:O26">
    <cfRule type="containsErrors" dxfId="285" priority="1363">
      <formula>ISERROR(O16)</formula>
    </cfRule>
  </conditionalFormatting>
  <conditionalFormatting sqref="O20">
    <cfRule type="containsErrors" dxfId="284" priority="1362">
      <formula>ISERROR(O20)</formula>
    </cfRule>
  </conditionalFormatting>
  <conditionalFormatting sqref="O15">
    <cfRule type="containsErrors" dxfId="283" priority="1361">
      <formula>ISERROR(O15)</formula>
    </cfRule>
  </conditionalFormatting>
  <conditionalFormatting sqref="O37">
    <cfRule type="containsErrors" dxfId="282" priority="1360">
      <formula>ISERROR(O37)</formula>
    </cfRule>
  </conditionalFormatting>
  <conditionalFormatting sqref="O27">
    <cfRule type="containsErrors" dxfId="281" priority="1359">
      <formula>ISERROR(O27)</formula>
    </cfRule>
  </conditionalFormatting>
  <conditionalFormatting sqref="X386:X555 X2:X384">
    <cfRule type="expression" dxfId="280" priority="1296">
      <formula>$AD2=1</formula>
    </cfRule>
    <cfRule type="expression" dxfId="279" priority="1297">
      <formula>$AD2=5</formula>
    </cfRule>
    <cfRule type="expression" dxfId="278" priority="1298">
      <formula>$AD2=4</formula>
    </cfRule>
    <cfRule type="expression" dxfId="277" priority="1299" stopIfTrue="1">
      <formula>$AD2=3</formula>
    </cfRule>
    <cfRule type="expression" dxfId="276" priority="1300">
      <formula>$AD2=2</formula>
    </cfRule>
  </conditionalFormatting>
  <conditionalFormatting sqref="W386:W555 W2:W384">
    <cfRule type="expression" dxfId="275" priority="1304" stopIfTrue="1">
      <formula>W2="CON AVANCE"</formula>
    </cfRule>
  </conditionalFormatting>
  <conditionalFormatting sqref="W386:W555 W2:W384">
    <cfRule type="expression" dxfId="274" priority="1303" stopIfTrue="1">
      <formula>W2="CUMPLIDA"</formula>
    </cfRule>
    <cfRule type="expression" dxfId="273" priority="1306" stopIfTrue="1">
      <formula>W2="PRÓXIMA A VENCER"</formula>
    </cfRule>
    <cfRule type="expression" dxfId="272" priority="1307" stopIfTrue="1">
      <formula>W2="VENCIDA"</formula>
    </cfRule>
  </conditionalFormatting>
  <conditionalFormatting sqref="W386:W555 W2:W384">
    <cfRule type="expression" dxfId="271" priority="1305">
      <formula>W2="EN TERMINO"</formula>
    </cfRule>
  </conditionalFormatting>
  <conditionalFormatting sqref="Y15:Z15">
    <cfRule type="containsErrors" dxfId="270" priority="1302">
      <formula>ISERROR(Y15)</formula>
    </cfRule>
  </conditionalFormatting>
  <conditionalFormatting sqref="A327 C327:G327">
    <cfRule type="containsErrors" dxfId="269" priority="1293">
      <formula>ISERROR(A327)</formula>
    </cfRule>
  </conditionalFormatting>
  <conditionalFormatting sqref="N327">
    <cfRule type="cellIs" dxfId="268" priority="1292" operator="equal">
      <formula>0</formula>
    </cfRule>
  </conditionalFormatting>
  <conditionalFormatting sqref="O327">
    <cfRule type="cellIs" dxfId="267" priority="1291" operator="equal">
      <formula>0</formula>
    </cfRule>
  </conditionalFormatting>
  <conditionalFormatting sqref="A327">
    <cfRule type="duplicateValues" dxfId="266" priority="1290"/>
  </conditionalFormatting>
  <conditionalFormatting sqref="L444:O444 A444 C444:J444">
    <cfRule type="containsErrors" dxfId="265" priority="1289">
      <formula>ISERROR(A444)</formula>
    </cfRule>
  </conditionalFormatting>
  <conditionalFormatting sqref="A444">
    <cfRule type="duplicateValues" dxfId="264" priority="1287"/>
  </conditionalFormatting>
  <conditionalFormatting sqref="N539:O539 A539 C539:D539">
    <cfRule type="containsErrors" dxfId="263" priority="1286">
      <formula>ISERROR(A539)</formula>
    </cfRule>
  </conditionalFormatting>
  <conditionalFormatting sqref="A539">
    <cfRule type="duplicateValues" dxfId="262" priority="1284"/>
  </conditionalFormatting>
  <conditionalFormatting sqref="H542:J542 L542:O542 Y542 A542 C542:D542">
    <cfRule type="containsErrors" dxfId="261" priority="1283">
      <formula>ISERROR(A542)</formula>
    </cfRule>
  </conditionalFormatting>
  <conditionalFormatting sqref="A542">
    <cfRule type="duplicateValues" dxfId="260" priority="1281"/>
  </conditionalFormatting>
  <conditionalFormatting sqref="N544 Y544 A544 C544:D544">
    <cfRule type="containsErrors" dxfId="259" priority="1266">
      <formula>ISERROR(A544)</formula>
    </cfRule>
  </conditionalFormatting>
  <conditionalFormatting sqref="A544">
    <cfRule type="duplicateValues" dxfId="258" priority="1264"/>
  </conditionalFormatting>
  <conditionalFormatting sqref="H548:J548 L548:O548 Y548 A548 C548:D548">
    <cfRule type="containsErrors" dxfId="257" priority="1249">
      <formula>ISERROR(A548)</formula>
    </cfRule>
  </conditionalFormatting>
  <conditionalFormatting sqref="A548">
    <cfRule type="duplicateValues" dxfId="256" priority="1247"/>
  </conditionalFormatting>
  <conditionalFormatting sqref="A1:A1048576">
    <cfRule type="duplicateValues" dxfId="255" priority="1209"/>
    <cfRule type="duplicateValues" dxfId="254" priority="1232"/>
  </conditionalFormatting>
  <conditionalFormatting sqref="H24">
    <cfRule type="containsErrors" dxfId="253" priority="1230">
      <formula>ISERROR(H24)</formula>
    </cfRule>
  </conditionalFormatting>
  <conditionalFormatting sqref="J24">
    <cfRule type="containsErrors" dxfId="252" priority="1229">
      <formula>ISERROR(J24)</formula>
    </cfRule>
  </conditionalFormatting>
  <conditionalFormatting sqref="K24">
    <cfRule type="containsErrors" dxfId="251" priority="1228">
      <formula>ISERROR(K24)</formula>
    </cfRule>
  </conditionalFormatting>
  <conditionalFormatting sqref="I24">
    <cfRule type="containsErrors" dxfId="250" priority="1227">
      <formula>ISERROR(I24)</formula>
    </cfRule>
  </conditionalFormatting>
  <conditionalFormatting sqref="H25">
    <cfRule type="containsErrors" dxfId="249" priority="1226">
      <formula>ISERROR(H25)</formula>
    </cfRule>
  </conditionalFormatting>
  <conditionalFormatting sqref="J25">
    <cfRule type="containsErrors" dxfId="248" priority="1225">
      <formula>ISERROR(J25)</formula>
    </cfRule>
  </conditionalFormatting>
  <conditionalFormatting sqref="K25">
    <cfRule type="containsErrors" dxfId="247" priority="1224">
      <formula>ISERROR(K25)</formula>
    </cfRule>
  </conditionalFormatting>
  <conditionalFormatting sqref="I25">
    <cfRule type="containsErrors" dxfId="246" priority="1223">
      <formula>ISERROR(I25)</formula>
    </cfRule>
  </conditionalFormatting>
  <conditionalFormatting sqref="R385:AB385">
    <cfRule type="containsErrors" dxfId="245" priority="1220">
      <formula>ISERROR(R385)</formula>
    </cfRule>
  </conditionalFormatting>
  <conditionalFormatting sqref="X385">
    <cfRule type="expression" dxfId="244" priority="1210">
      <formula>$AD385=1</formula>
    </cfRule>
    <cfRule type="expression" dxfId="243" priority="1211">
      <formula>$AD385=5</formula>
    </cfRule>
    <cfRule type="expression" dxfId="242" priority="1212">
      <formula>$AD385=4</formula>
    </cfRule>
    <cfRule type="expression" dxfId="241" priority="1213" stopIfTrue="1">
      <formula>$AD385=3</formula>
    </cfRule>
    <cfRule type="expression" dxfId="240" priority="1214">
      <formula>$AD385=2</formula>
    </cfRule>
  </conditionalFormatting>
  <conditionalFormatting sqref="W385">
    <cfRule type="expression" dxfId="239" priority="1216" stopIfTrue="1">
      <formula>W385="CON AVANCE"</formula>
    </cfRule>
  </conditionalFormatting>
  <conditionalFormatting sqref="W385">
    <cfRule type="expression" dxfId="238" priority="1215" stopIfTrue="1">
      <formula>W385="CUMPLIDA"</formula>
    </cfRule>
    <cfRule type="expression" dxfId="237" priority="1218" stopIfTrue="1">
      <formula>W385="PRÓXIMA A VENCER"</formula>
    </cfRule>
    <cfRule type="expression" dxfId="236" priority="1219" stopIfTrue="1">
      <formula>W385="VENCIDA"</formula>
    </cfRule>
  </conditionalFormatting>
  <conditionalFormatting sqref="W385">
    <cfRule type="expression" dxfId="235" priority="1217">
      <formula>W385="EN TERMINO"</formula>
    </cfRule>
  </conditionalFormatting>
  <conditionalFormatting sqref="D13">
    <cfRule type="containsErrors" dxfId="234" priority="1206">
      <formula>ISERROR(D13)</formula>
    </cfRule>
  </conditionalFormatting>
  <conditionalFormatting sqref="H13:I13">
    <cfRule type="containsErrors" dxfId="233" priority="1205">
      <formula>ISERROR(H13)</formula>
    </cfRule>
  </conditionalFormatting>
  <conditionalFormatting sqref="H14">
    <cfRule type="containsErrors" dxfId="232" priority="1204">
      <formula>ISERROR(H14)</formula>
    </cfRule>
  </conditionalFormatting>
  <conditionalFormatting sqref="I14">
    <cfRule type="containsErrors" dxfId="231" priority="1203">
      <formula>ISERROR(I14)</formula>
    </cfRule>
  </conditionalFormatting>
  <conditionalFormatting sqref="D14">
    <cfRule type="containsErrors" dxfId="230" priority="1202">
      <formula>ISERROR(D14)</formula>
    </cfRule>
  </conditionalFormatting>
  <conditionalFormatting sqref="N14">
    <cfRule type="cellIs" dxfId="229" priority="1201" operator="equal">
      <formula>0</formula>
    </cfRule>
  </conditionalFormatting>
  <conditionalFormatting sqref="N13">
    <cfRule type="cellIs" dxfId="228" priority="1200" operator="equal">
      <formula>0</formula>
    </cfRule>
  </conditionalFormatting>
  <conditionalFormatting sqref="AC14:AF555 AA14:AA17 AB14:AF14">
    <cfRule type="containsErrors" dxfId="227" priority="1197">
      <formula>ISERROR(AA14)</formula>
    </cfRule>
  </conditionalFormatting>
  <conditionalFormatting sqref="Y13 Z2:Z14">
    <cfRule type="containsErrors" dxfId="226" priority="1191">
      <formula>ISERROR(Y2)</formula>
    </cfRule>
  </conditionalFormatting>
  <conditionalFormatting sqref="Y14">
    <cfRule type="containsErrors" dxfId="225" priority="1178">
      <formula>ISERROR(Y14)</formula>
    </cfRule>
  </conditionalFormatting>
  <conditionalFormatting sqref="N2:N12">
    <cfRule type="cellIs" dxfId="224" priority="1156" operator="equal">
      <formula>0</formula>
    </cfRule>
  </conditionalFormatting>
  <conditionalFormatting sqref="P213:Q213 P189:Q189 Q194 P246:Q248 Q251:Q261 P191:Q191 P45:Q46 Q47:Q52 P56:Q57 P61:Q62 P65:Q65 Q63:Q64 P68:Q68 Q66:Q67 P71:Q71 Q69:Q70 P74:Q74 Q72:Q73 P77:Q79 Q75:Q76 P93:Q94 P96:Q103 Q104 P125:Q125 Q126:Q130 P140:Q140 Q133:Q139 P142 Q141 P144 Q143 P147:Q147 Q145:Q146 P150:Q151 Q148:Q149 P105:Q116 Q117:Q124 Q58:Q60 Q80:Q92 Q95 P54:Q54 P132:Q132 P131 Q28 Q152:Q157">
    <cfRule type="containsErrors" dxfId="223" priority="224">
      <formula>ISERROR(P28)</formula>
    </cfRule>
  </conditionalFormatting>
  <conditionalFormatting sqref="P259:P261 P263:P270 P517:P523 P526:P530 P532 P550:P551 P553:P555 P317:P326 P442:P443 P536:P538 P328:P367 P445:P454 P540:P541 P543 P545:P547 P18:P35 P154:P157 P272:P313 P398:P439 P463:P515 P370:P396">
    <cfRule type="cellIs" dxfId="222" priority="223" operator="equal">
      <formula>0</formula>
    </cfRule>
  </conditionalFormatting>
  <conditionalFormatting sqref="Q158:Q188">
    <cfRule type="containsErrors" dxfId="221" priority="222">
      <formula>ISERROR(Q158)</formula>
    </cfRule>
  </conditionalFormatting>
  <conditionalFormatting sqref="P197:Q197 P215:Q215 P250:Q250 Q249 Q198:Q203 Q222 Q224 Q226 Q228 Q230 Q232 Q234 Q236 Q238 Q240 Q242 Q244:Q245 Q205:Q212 Q216:Q218 Q220">
    <cfRule type="containsErrors" dxfId="220" priority="220">
      <formula>ISERROR(P197)</formula>
    </cfRule>
  </conditionalFormatting>
  <conditionalFormatting sqref="Q190">
    <cfRule type="containsErrors" dxfId="219" priority="221">
      <formula>ISERROR(Q190)</formula>
    </cfRule>
  </conditionalFormatting>
  <conditionalFormatting sqref="P158:P188">
    <cfRule type="cellIs" dxfId="218" priority="219" operator="equal">
      <formula>0</formula>
    </cfRule>
  </conditionalFormatting>
  <conditionalFormatting sqref="P190">
    <cfRule type="cellIs" dxfId="217" priority="218" operator="equal">
      <formula>0</formula>
    </cfRule>
  </conditionalFormatting>
  <conditionalFormatting sqref="P192">
    <cfRule type="cellIs" dxfId="216" priority="217" operator="equal">
      <formula>0</formula>
    </cfRule>
  </conditionalFormatting>
  <conditionalFormatting sqref="P193:P194">
    <cfRule type="cellIs" dxfId="215" priority="216" operator="equal">
      <formula>0</formula>
    </cfRule>
  </conditionalFormatting>
  <conditionalFormatting sqref="P195">
    <cfRule type="cellIs" dxfId="214" priority="215" operator="equal">
      <formula>0</formula>
    </cfRule>
  </conditionalFormatting>
  <conditionalFormatting sqref="P196">
    <cfRule type="cellIs" dxfId="213" priority="214" operator="equal">
      <formula>0</formula>
    </cfRule>
  </conditionalFormatting>
  <conditionalFormatting sqref="P198">
    <cfRule type="cellIs" dxfId="212" priority="213" operator="equal">
      <formula>0</formula>
    </cfRule>
  </conditionalFormatting>
  <conditionalFormatting sqref="P199:P200">
    <cfRule type="cellIs" dxfId="211" priority="212" operator="equal">
      <formula>0</formula>
    </cfRule>
  </conditionalFormatting>
  <conditionalFormatting sqref="P201">
    <cfRule type="cellIs" dxfId="210" priority="211" operator="equal">
      <formula>0</formula>
    </cfRule>
  </conditionalFormatting>
  <conditionalFormatting sqref="P202:P203">
    <cfRule type="cellIs" dxfId="209" priority="210" operator="equal">
      <formula>0</formula>
    </cfRule>
  </conditionalFormatting>
  <conditionalFormatting sqref="P204:P205">
    <cfRule type="cellIs" dxfId="208" priority="209" operator="equal">
      <formula>0</formula>
    </cfRule>
  </conditionalFormatting>
  <conditionalFormatting sqref="P206:P207">
    <cfRule type="cellIs" dxfId="207" priority="208" operator="equal">
      <formula>0</formula>
    </cfRule>
  </conditionalFormatting>
  <conditionalFormatting sqref="P208:P209">
    <cfRule type="cellIs" dxfId="206" priority="207" operator="equal">
      <formula>0</formula>
    </cfRule>
  </conditionalFormatting>
  <conditionalFormatting sqref="P210:P211">
    <cfRule type="cellIs" dxfId="205" priority="206" operator="equal">
      <formula>0</formula>
    </cfRule>
  </conditionalFormatting>
  <conditionalFormatting sqref="P212">
    <cfRule type="cellIs" dxfId="204" priority="205" operator="equal">
      <formula>0</formula>
    </cfRule>
  </conditionalFormatting>
  <conditionalFormatting sqref="P214">
    <cfRule type="cellIs" dxfId="203" priority="204" operator="equal">
      <formula>0</formula>
    </cfRule>
  </conditionalFormatting>
  <conditionalFormatting sqref="P217">
    <cfRule type="cellIs" dxfId="202" priority="203" operator="equal">
      <formula>0</formula>
    </cfRule>
  </conditionalFormatting>
  <conditionalFormatting sqref="P245">
    <cfRule type="cellIs" dxfId="201" priority="202" operator="equal">
      <formula>0</formula>
    </cfRule>
  </conditionalFormatting>
  <conditionalFormatting sqref="P249">
    <cfRule type="cellIs" dxfId="200" priority="201" operator="equal">
      <formula>0</formula>
    </cfRule>
  </conditionalFormatting>
  <conditionalFormatting sqref="P251:P252">
    <cfRule type="cellIs" dxfId="199" priority="200" operator="equal">
      <formula>0</formula>
    </cfRule>
  </conditionalFormatting>
  <conditionalFormatting sqref="P253:P254">
    <cfRule type="cellIs" dxfId="198" priority="199" operator="equal">
      <formula>0</formula>
    </cfRule>
  </conditionalFormatting>
  <conditionalFormatting sqref="P255:P256">
    <cfRule type="cellIs" dxfId="197" priority="198" operator="equal">
      <formula>0</formula>
    </cfRule>
  </conditionalFormatting>
  <conditionalFormatting sqref="P257">
    <cfRule type="cellIs" dxfId="196" priority="197" operator="equal">
      <formula>0</formula>
    </cfRule>
  </conditionalFormatting>
  <conditionalFormatting sqref="P271">
    <cfRule type="cellIs" dxfId="195" priority="196" operator="equal">
      <formula>0</formula>
    </cfRule>
  </conditionalFormatting>
  <conditionalFormatting sqref="P533">
    <cfRule type="cellIs" dxfId="194" priority="195" operator="equal">
      <formula>0</formula>
    </cfRule>
  </conditionalFormatting>
  <conditionalFormatting sqref="P153">
    <cfRule type="cellIs" dxfId="193" priority="194" operator="equal">
      <formula>0</formula>
    </cfRule>
  </conditionalFormatting>
  <conditionalFormatting sqref="Q214">
    <cfRule type="containsErrors" dxfId="192" priority="193">
      <formula>ISERROR(Q214)</formula>
    </cfRule>
  </conditionalFormatting>
  <conditionalFormatting sqref="Q53">
    <cfRule type="containsErrors" dxfId="191" priority="192">
      <formula>ISERROR(Q53)</formula>
    </cfRule>
  </conditionalFormatting>
  <conditionalFormatting sqref="Q192">
    <cfRule type="containsErrors" dxfId="190" priority="191">
      <formula>ISERROR(Q192)</formula>
    </cfRule>
  </conditionalFormatting>
  <conditionalFormatting sqref="Q193">
    <cfRule type="containsErrors" dxfId="189" priority="190">
      <formula>ISERROR(Q193)</formula>
    </cfRule>
  </conditionalFormatting>
  <conditionalFormatting sqref="Q195">
    <cfRule type="containsErrors" dxfId="188" priority="189">
      <formula>ISERROR(Q195)</formula>
    </cfRule>
  </conditionalFormatting>
  <conditionalFormatting sqref="Q196">
    <cfRule type="containsErrors" dxfId="187" priority="188">
      <formula>ISERROR(Q196)</formula>
    </cfRule>
  </conditionalFormatting>
  <conditionalFormatting sqref="P219">
    <cfRule type="cellIs" dxfId="186" priority="187" operator="equal">
      <formula>0</formula>
    </cfRule>
  </conditionalFormatting>
  <conditionalFormatting sqref="P221">
    <cfRule type="cellIs" dxfId="185" priority="186" operator="equal">
      <formula>0</formula>
    </cfRule>
  </conditionalFormatting>
  <conditionalFormatting sqref="P223">
    <cfRule type="cellIs" dxfId="184" priority="185" operator="equal">
      <formula>0</formula>
    </cfRule>
  </conditionalFormatting>
  <conditionalFormatting sqref="P225">
    <cfRule type="cellIs" dxfId="183" priority="184" operator="equal">
      <formula>0</formula>
    </cfRule>
  </conditionalFormatting>
  <conditionalFormatting sqref="P227">
    <cfRule type="cellIs" dxfId="182" priority="183" operator="equal">
      <formula>0</formula>
    </cfRule>
  </conditionalFormatting>
  <conditionalFormatting sqref="P229">
    <cfRule type="cellIs" dxfId="181" priority="182" operator="equal">
      <formula>0</formula>
    </cfRule>
  </conditionalFormatting>
  <conditionalFormatting sqref="P231">
    <cfRule type="cellIs" dxfId="180" priority="181" operator="equal">
      <formula>0</formula>
    </cfRule>
  </conditionalFormatting>
  <conditionalFormatting sqref="P233">
    <cfRule type="cellIs" dxfId="179" priority="180" operator="equal">
      <formula>0</formula>
    </cfRule>
  </conditionalFormatting>
  <conditionalFormatting sqref="P235">
    <cfRule type="cellIs" dxfId="178" priority="179" operator="equal">
      <formula>0</formula>
    </cfRule>
  </conditionalFormatting>
  <conditionalFormatting sqref="P237">
    <cfRule type="cellIs" dxfId="177" priority="178" operator="equal">
      <formula>0</formula>
    </cfRule>
  </conditionalFormatting>
  <conditionalFormatting sqref="P239">
    <cfRule type="cellIs" dxfId="176" priority="177" operator="equal">
      <formula>0</formula>
    </cfRule>
  </conditionalFormatting>
  <conditionalFormatting sqref="P241">
    <cfRule type="cellIs" dxfId="175" priority="176" operator="equal">
      <formula>0</formula>
    </cfRule>
  </conditionalFormatting>
  <conditionalFormatting sqref="P243">
    <cfRule type="cellIs" dxfId="174" priority="175" operator="equal">
      <formula>0</formula>
    </cfRule>
  </conditionalFormatting>
  <conditionalFormatting sqref="P38">
    <cfRule type="cellIs" dxfId="173" priority="174" operator="equal">
      <formula>0</formula>
    </cfRule>
  </conditionalFormatting>
  <conditionalFormatting sqref="P39">
    <cfRule type="cellIs" dxfId="172" priority="173" operator="equal">
      <formula>0</formula>
    </cfRule>
  </conditionalFormatting>
  <conditionalFormatting sqref="P40">
    <cfRule type="cellIs" dxfId="171" priority="172" operator="equal">
      <formula>0</formula>
    </cfRule>
  </conditionalFormatting>
  <conditionalFormatting sqref="P41">
    <cfRule type="cellIs" dxfId="170" priority="171" operator="equal">
      <formula>0</formula>
    </cfRule>
  </conditionalFormatting>
  <conditionalFormatting sqref="P42">
    <cfRule type="cellIs" dxfId="169" priority="170" operator="equal">
      <formula>0</formula>
    </cfRule>
  </conditionalFormatting>
  <conditionalFormatting sqref="P43">
    <cfRule type="cellIs" dxfId="168" priority="169" operator="equal">
      <formula>0</formula>
    </cfRule>
  </conditionalFormatting>
  <conditionalFormatting sqref="P44">
    <cfRule type="cellIs" dxfId="167" priority="168" operator="equal">
      <formula>0</formula>
    </cfRule>
  </conditionalFormatting>
  <conditionalFormatting sqref="P47">
    <cfRule type="cellIs" dxfId="166" priority="167" operator="equal">
      <formula>0</formula>
    </cfRule>
  </conditionalFormatting>
  <conditionalFormatting sqref="P48">
    <cfRule type="cellIs" dxfId="165" priority="166" operator="equal">
      <formula>0</formula>
    </cfRule>
  </conditionalFormatting>
  <conditionalFormatting sqref="P49">
    <cfRule type="cellIs" dxfId="164" priority="165" operator="equal">
      <formula>0</formula>
    </cfRule>
  </conditionalFormatting>
  <conditionalFormatting sqref="P50">
    <cfRule type="cellIs" dxfId="163" priority="164" operator="equal">
      <formula>0</formula>
    </cfRule>
  </conditionalFormatting>
  <conditionalFormatting sqref="P51">
    <cfRule type="cellIs" dxfId="162" priority="163" operator="equal">
      <formula>0</formula>
    </cfRule>
  </conditionalFormatting>
  <conditionalFormatting sqref="P52">
    <cfRule type="cellIs" dxfId="161" priority="162" operator="equal">
      <formula>0</formula>
    </cfRule>
  </conditionalFormatting>
  <conditionalFormatting sqref="P53">
    <cfRule type="cellIs" dxfId="160" priority="161" operator="equal">
      <formula>0</formula>
    </cfRule>
  </conditionalFormatting>
  <conditionalFormatting sqref="P55">
    <cfRule type="cellIs" dxfId="159" priority="160" operator="equal">
      <formula>0</formula>
    </cfRule>
  </conditionalFormatting>
  <conditionalFormatting sqref="P58">
    <cfRule type="cellIs" dxfId="158" priority="159" operator="equal">
      <formula>0</formula>
    </cfRule>
  </conditionalFormatting>
  <conditionalFormatting sqref="P59">
    <cfRule type="cellIs" dxfId="157" priority="158" operator="equal">
      <formula>0</formula>
    </cfRule>
  </conditionalFormatting>
  <conditionalFormatting sqref="P60">
    <cfRule type="cellIs" dxfId="156" priority="157" operator="equal">
      <formula>0</formula>
    </cfRule>
  </conditionalFormatting>
  <conditionalFormatting sqref="P63">
    <cfRule type="cellIs" dxfId="155" priority="156" operator="equal">
      <formula>0</formula>
    </cfRule>
  </conditionalFormatting>
  <conditionalFormatting sqref="P64">
    <cfRule type="cellIs" dxfId="154" priority="155" operator="equal">
      <formula>0</formula>
    </cfRule>
  </conditionalFormatting>
  <conditionalFormatting sqref="P66">
    <cfRule type="cellIs" dxfId="153" priority="154" operator="equal">
      <formula>0</formula>
    </cfRule>
  </conditionalFormatting>
  <conditionalFormatting sqref="P67">
    <cfRule type="cellIs" dxfId="152" priority="153" operator="equal">
      <formula>0</formula>
    </cfRule>
  </conditionalFormatting>
  <conditionalFormatting sqref="P69">
    <cfRule type="cellIs" dxfId="151" priority="152" operator="equal">
      <formula>0</formula>
    </cfRule>
  </conditionalFormatting>
  <conditionalFormatting sqref="P70">
    <cfRule type="cellIs" dxfId="150" priority="151" operator="equal">
      <formula>0</formula>
    </cfRule>
  </conditionalFormatting>
  <conditionalFormatting sqref="P72">
    <cfRule type="cellIs" dxfId="149" priority="150" operator="equal">
      <formula>0</formula>
    </cfRule>
  </conditionalFormatting>
  <conditionalFormatting sqref="P73">
    <cfRule type="cellIs" dxfId="148" priority="149" operator="equal">
      <formula>0</formula>
    </cfRule>
  </conditionalFormatting>
  <conditionalFormatting sqref="P75">
    <cfRule type="cellIs" dxfId="147" priority="148" operator="equal">
      <formula>0</formula>
    </cfRule>
  </conditionalFormatting>
  <conditionalFormatting sqref="P76">
    <cfRule type="cellIs" dxfId="146" priority="147" operator="equal">
      <formula>0</formula>
    </cfRule>
  </conditionalFormatting>
  <conditionalFormatting sqref="P80">
    <cfRule type="cellIs" dxfId="145" priority="146" operator="equal">
      <formula>0</formula>
    </cfRule>
  </conditionalFormatting>
  <conditionalFormatting sqref="P81">
    <cfRule type="cellIs" dxfId="144" priority="145" operator="equal">
      <formula>0</formula>
    </cfRule>
  </conditionalFormatting>
  <conditionalFormatting sqref="P82">
    <cfRule type="cellIs" dxfId="143" priority="144" operator="equal">
      <formula>0</formula>
    </cfRule>
  </conditionalFormatting>
  <conditionalFormatting sqref="P83">
    <cfRule type="cellIs" dxfId="142" priority="143" operator="equal">
      <formula>0</formula>
    </cfRule>
  </conditionalFormatting>
  <conditionalFormatting sqref="P84">
    <cfRule type="cellIs" dxfId="141" priority="142" operator="equal">
      <formula>0</formula>
    </cfRule>
  </conditionalFormatting>
  <conditionalFormatting sqref="P85">
    <cfRule type="cellIs" dxfId="140" priority="141" operator="equal">
      <formula>0</formula>
    </cfRule>
  </conditionalFormatting>
  <conditionalFormatting sqref="P86">
    <cfRule type="cellIs" dxfId="139" priority="140" operator="equal">
      <formula>0</formula>
    </cfRule>
  </conditionalFormatting>
  <conditionalFormatting sqref="P87">
    <cfRule type="cellIs" dxfId="138" priority="139" operator="equal">
      <formula>0</formula>
    </cfRule>
  </conditionalFormatting>
  <conditionalFormatting sqref="P88">
    <cfRule type="cellIs" dxfId="137" priority="138" operator="equal">
      <formula>0</formula>
    </cfRule>
  </conditionalFormatting>
  <conditionalFormatting sqref="P89">
    <cfRule type="cellIs" dxfId="136" priority="137" operator="equal">
      <formula>0</formula>
    </cfRule>
  </conditionalFormatting>
  <conditionalFormatting sqref="P90">
    <cfRule type="cellIs" dxfId="135" priority="136" operator="equal">
      <formula>0</formula>
    </cfRule>
  </conditionalFormatting>
  <conditionalFormatting sqref="P91">
    <cfRule type="cellIs" dxfId="134" priority="135" operator="equal">
      <formula>0</formula>
    </cfRule>
  </conditionalFormatting>
  <conditionalFormatting sqref="P92">
    <cfRule type="cellIs" dxfId="133" priority="134" operator="equal">
      <formula>0</formula>
    </cfRule>
  </conditionalFormatting>
  <conditionalFormatting sqref="P95">
    <cfRule type="cellIs" dxfId="132" priority="133" operator="equal">
      <formula>0</formula>
    </cfRule>
  </conditionalFormatting>
  <conditionalFormatting sqref="P104">
    <cfRule type="cellIs" dxfId="131" priority="132" operator="equal">
      <formula>0</formula>
    </cfRule>
  </conditionalFormatting>
  <conditionalFormatting sqref="P117">
    <cfRule type="cellIs" dxfId="130" priority="131" operator="equal">
      <formula>0</formula>
    </cfRule>
  </conditionalFormatting>
  <conditionalFormatting sqref="P118">
    <cfRule type="cellIs" dxfId="129" priority="130" operator="equal">
      <formula>0</formula>
    </cfRule>
  </conditionalFormatting>
  <conditionalFormatting sqref="P119">
    <cfRule type="cellIs" dxfId="128" priority="129" operator="equal">
      <formula>0</formula>
    </cfRule>
  </conditionalFormatting>
  <conditionalFormatting sqref="P120">
    <cfRule type="cellIs" dxfId="127" priority="128" operator="equal">
      <formula>0</formula>
    </cfRule>
  </conditionalFormatting>
  <conditionalFormatting sqref="P121">
    <cfRule type="cellIs" dxfId="126" priority="127" operator="equal">
      <formula>0</formula>
    </cfRule>
  </conditionalFormatting>
  <conditionalFormatting sqref="P122">
    <cfRule type="cellIs" dxfId="125" priority="126" operator="equal">
      <formula>0</formula>
    </cfRule>
  </conditionalFormatting>
  <conditionalFormatting sqref="P123">
    <cfRule type="cellIs" dxfId="124" priority="125" operator="equal">
      <formula>0</formula>
    </cfRule>
  </conditionalFormatting>
  <conditionalFormatting sqref="P124">
    <cfRule type="cellIs" dxfId="123" priority="124" operator="equal">
      <formula>0</formula>
    </cfRule>
  </conditionalFormatting>
  <conditionalFormatting sqref="P126">
    <cfRule type="cellIs" dxfId="122" priority="123" operator="equal">
      <formula>0</formula>
    </cfRule>
  </conditionalFormatting>
  <conditionalFormatting sqref="P127">
    <cfRule type="cellIs" dxfId="121" priority="122" operator="equal">
      <formula>0</formula>
    </cfRule>
  </conditionalFormatting>
  <conditionalFormatting sqref="P128">
    <cfRule type="cellIs" dxfId="120" priority="121" operator="equal">
      <formula>0</formula>
    </cfRule>
  </conditionalFormatting>
  <conditionalFormatting sqref="P129">
    <cfRule type="cellIs" dxfId="119" priority="120" operator="equal">
      <formula>0</formula>
    </cfRule>
  </conditionalFormatting>
  <conditionalFormatting sqref="P130">
    <cfRule type="cellIs" dxfId="118" priority="119" operator="equal">
      <formula>0</formula>
    </cfRule>
  </conditionalFormatting>
  <conditionalFormatting sqref="P133">
    <cfRule type="cellIs" dxfId="117" priority="118" operator="equal">
      <formula>0</formula>
    </cfRule>
  </conditionalFormatting>
  <conditionalFormatting sqref="P134">
    <cfRule type="cellIs" dxfId="116" priority="117" operator="equal">
      <formula>0</formula>
    </cfRule>
  </conditionalFormatting>
  <conditionalFormatting sqref="P135">
    <cfRule type="cellIs" dxfId="115" priority="116" operator="equal">
      <formula>0</formula>
    </cfRule>
  </conditionalFormatting>
  <conditionalFormatting sqref="P136">
    <cfRule type="cellIs" dxfId="114" priority="115" operator="equal">
      <formula>0</formula>
    </cfRule>
  </conditionalFormatting>
  <conditionalFormatting sqref="P137">
    <cfRule type="cellIs" dxfId="113" priority="114" operator="equal">
      <formula>0</formula>
    </cfRule>
  </conditionalFormatting>
  <conditionalFormatting sqref="P138">
    <cfRule type="cellIs" dxfId="112" priority="113" operator="equal">
      <formula>0</formula>
    </cfRule>
  </conditionalFormatting>
  <conditionalFormatting sqref="P139">
    <cfRule type="cellIs" dxfId="111" priority="112" operator="equal">
      <formula>0</formula>
    </cfRule>
  </conditionalFormatting>
  <conditionalFormatting sqref="P141">
    <cfRule type="cellIs" dxfId="110" priority="111" operator="equal">
      <formula>0</formula>
    </cfRule>
  </conditionalFormatting>
  <conditionalFormatting sqref="P143">
    <cfRule type="cellIs" dxfId="109" priority="110" operator="equal">
      <formula>0</formula>
    </cfRule>
  </conditionalFormatting>
  <conditionalFormatting sqref="P145">
    <cfRule type="cellIs" dxfId="108" priority="109" operator="equal">
      <formula>0</formula>
    </cfRule>
  </conditionalFormatting>
  <conditionalFormatting sqref="P146">
    <cfRule type="cellIs" dxfId="107" priority="108" operator="equal">
      <formula>0</formula>
    </cfRule>
  </conditionalFormatting>
  <conditionalFormatting sqref="P148">
    <cfRule type="cellIs" dxfId="106" priority="107" operator="equal">
      <formula>0</formula>
    </cfRule>
  </conditionalFormatting>
  <conditionalFormatting sqref="P149">
    <cfRule type="cellIs" dxfId="105" priority="106" operator="equal">
      <formula>0</formula>
    </cfRule>
  </conditionalFormatting>
  <conditionalFormatting sqref="P152">
    <cfRule type="cellIs" dxfId="104" priority="105" operator="equal">
      <formula>0</formula>
    </cfRule>
  </conditionalFormatting>
  <conditionalFormatting sqref="P15">
    <cfRule type="cellIs" dxfId="103" priority="104" operator="equal">
      <formula>0</formula>
    </cfRule>
  </conditionalFormatting>
  <conditionalFormatting sqref="P16">
    <cfRule type="cellIs" dxfId="102" priority="103" operator="equal">
      <formula>0</formula>
    </cfRule>
  </conditionalFormatting>
  <conditionalFormatting sqref="P17">
    <cfRule type="cellIs" dxfId="101" priority="102" operator="equal">
      <formula>0</formula>
    </cfRule>
  </conditionalFormatting>
  <conditionalFormatting sqref="P36">
    <cfRule type="cellIs" dxfId="100" priority="101" operator="equal">
      <formula>0</formula>
    </cfRule>
  </conditionalFormatting>
  <conditionalFormatting sqref="P37">
    <cfRule type="cellIs" dxfId="99" priority="100" operator="equal">
      <formula>0</formula>
    </cfRule>
  </conditionalFormatting>
  <conditionalFormatting sqref="P216">
    <cfRule type="cellIs" dxfId="98" priority="99" operator="equal">
      <formula>0</formula>
    </cfRule>
  </conditionalFormatting>
  <conditionalFormatting sqref="P218">
    <cfRule type="cellIs" dxfId="97" priority="98" operator="equal">
      <formula>0</formula>
    </cfRule>
  </conditionalFormatting>
  <conditionalFormatting sqref="P220">
    <cfRule type="cellIs" dxfId="96" priority="97" operator="equal">
      <formula>0</formula>
    </cfRule>
  </conditionalFormatting>
  <conditionalFormatting sqref="P222">
    <cfRule type="cellIs" dxfId="95" priority="96" operator="equal">
      <formula>0</formula>
    </cfRule>
  </conditionalFormatting>
  <conditionalFormatting sqref="P224">
    <cfRule type="cellIs" dxfId="94" priority="95" operator="equal">
      <formula>0</formula>
    </cfRule>
  </conditionalFormatting>
  <conditionalFormatting sqref="P226">
    <cfRule type="cellIs" dxfId="93" priority="94" operator="equal">
      <formula>0</formula>
    </cfRule>
  </conditionalFormatting>
  <conditionalFormatting sqref="P228">
    <cfRule type="cellIs" dxfId="92" priority="93" operator="equal">
      <formula>0</formula>
    </cfRule>
  </conditionalFormatting>
  <conditionalFormatting sqref="P230">
    <cfRule type="cellIs" dxfId="91" priority="92" operator="equal">
      <formula>0</formula>
    </cfRule>
  </conditionalFormatting>
  <conditionalFormatting sqref="P232">
    <cfRule type="cellIs" dxfId="90" priority="91" operator="equal">
      <formula>0</formula>
    </cfRule>
  </conditionalFormatting>
  <conditionalFormatting sqref="P234">
    <cfRule type="cellIs" dxfId="89" priority="90" operator="equal">
      <formula>0</formula>
    </cfRule>
  </conditionalFormatting>
  <conditionalFormatting sqref="P236">
    <cfRule type="cellIs" dxfId="88" priority="89" operator="equal">
      <formula>0</formula>
    </cfRule>
  </conditionalFormatting>
  <conditionalFormatting sqref="P238">
    <cfRule type="cellIs" dxfId="87" priority="88" operator="equal">
      <formula>0</formula>
    </cfRule>
  </conditionalFormatting>
  <conditionalFormatting sqref="P240">
    <cfRule type="cellIs" dxfId="86" priority="87" operator="equal">
      <formula>0</formula>
    </cfRule>
  </conditionalFormatting>
  <conditionalFormatting sqref="P242">
    <cfRule type="cellIs" dxfId="85" priority="86" operator="equal">
      <formula>0</formula>
    </cfRule>
  </conditionalFormatting>
  <conditionalFormatting sqref="P244">
    <cfRule type="cellIs" dxfId="84" priority="85" operator="equal">
      <formula>0</formula>
    </cfRule>
  </conditionalFormatting>
  <conditionalFormatting sqref="P258">
    <cfRule type="cellIs" dxfId="83" priority="84" operator="equal">
      <formula>0</formula>
    </cfRule>
  </conditionalFormatting>
  <conditionalFormatting sqref="P262">
    <cfRule type="cellIs" dxfId="82" priority="83" operator="equal">
      <formula>0</formula>
    </cfRule>
  </conditionalFormatting>
  <conditionalFormatting sqref="P314">
    <cfRule type="cellIs" dxfId="81" priority="82" operator="equal">
      <formula>0</formula>
    </cfRule>
  </conditionalFormatting>
  <conditionalFormatting sqref="P315">
    <cfRule type="cellIs" dxfId="80" priority="81" operator="equal">
      <formula>0</formula>
    </cfRule>
  </conditionalFormatting>
  <conditionalFormatting sqref="P316">
    <cfRule type="cellIs" dxfId="79" priority="80" operator="equal">
      <formula>0</formula>
    </cfRule>
  </conditionalFormatting>
  <conditionalFormatting sqref="P368">
    <cfRule type="cellIs" dxfId="78" priority="79" operator="equal">
      <formula>0</formula>
    </cfRule>
  </conditionalFormatting>
  <conditionalFormatting sqref="P369">
    <cfRule type="cellIs" dxfId="77" priority="78" operator="equal">
      <formula>0</formula>
    </cfRule>
  </conditionalFormatting>
  <conditionalFormatting sqref="P397">
    <cfRule type="cellIs" dxfId="76" priority="77" operator="equal">
      <formula>0</formula>
    </cfRule>
  </conditionalFormatting>
  <conditionalFormatting sqref="P440">
    <cfRule type="cellIs" dxfId="75" priority="76" operator="equal">
      <formula>0</formula>
    </cfRule>
  </conditionalFormatting>
  <conditionalFormatting sqref="P441">
    <cfRule type="cellIs" dxfId="74" priority="75" operator="equal">
      <formula>0</formula>
    </cfRule>
  </conditionalFormatting>
  <conditionalFormatting sqref="P455">
    <cfRule type="cellIs" dxfId="73" priority="74" operator="equal">
      <formula>0</formula>
    </cfRule>
  </conditionalFormatting>
  <conditionalFormatting sqref="P456">
    <cfRule type="cellIs" dxfId="72" priority="73" operator="equal">
      <formula>0</formula>
    </cfRule>
  </conditionalFormatting>
  <conditionalFormatting sqref="P457">
    <cfRule type="cellIs" dxfId="71" priority="72" operator="equal">
      <formula>0</formula>
    </cfRule>
  </conditionalFormatting>
  <conditionalFormatting sqref="P458">
    <cfRule type="cellIs" dxfId="70" priority="71" operator="equal">
      <formula>0</formula>
    </cfRule>
  </conditionalFormatting>
  <conditionalFormatting sqref="P459">
    <cfRule type="cellIs" dxfId="69" priority="70" operator="equal">
      <formula>0</formula>
    </cfRule>
  </conditionalFormatting>
  <conditionalFormatting sqref="P460">
    <cfRule type="cellIs" dxfId="68" priority="69" operator="equal">
      <formula>0</formula>
    </cfRule>
  </conditionalFormatting>
  <conditionalFormatting sqref="P461">
    <cfRule type="cellIs" dxfId="67" priority="68" operator="equal">
      <formula>0</formula>
    </cfRule>
  </conditionalFormatting>
  <conditionalFormatting sqref="P462">
    <cfRule type="cellIs" dxfId="66" priority="67" operator="equal">
      <formula>0</formula>
    </cfRule>
  </conditionalFormatting>
  <conditionalFormatting sqref="P516">
    <cfRule type="cellIs" dxfId="65" priority="66" operator="equal">
      <formula>0</formula>
    </cfRule>
  </conditionalFormatting>
  <conditionalFormatting sqref="P524">
    <cfRule type="cellIs" dxfId="64" priority="65" operator="equal">
      <formula>0</formula>
    </cfRule>
  </conditionalFormatting>
  <conditionalFormatting sqref="P525">
    <cfRule type="cellIs" dxfId="63" priority="64" operator="equal">
      <formula>0</formula>
    </cfRule>
  </conditionalFormatting>
  <conditionalFormatting sqref="P531">
    <cfRule type="cellIs" dxfId="62" priority="63" operator="equal">
      <formula>0</formula>
    </cfRule>
  </conditionalFormatting>
  <conditionalFormatting sqref="P534">
    <cfRule type="cellIs" dxfId="61" priority="62" operator="equal">
      <formula>0</formula>
    </cfRule>
  </conditionalFormatting>
  <conditionalFormatting sqref="P535">
    <cfRule type="cellIs" dxfId="60" priority="61" operator="equal">
      <formula>0</formula>
    </cfRule>
  </conditionalFormatting>
  <conditionalFormatting sqref="P549">
    <cfRule type="cellIs" dxfId="59" priority="60" operator="equal">
      <formula>0</formula>
    </cfRule>
  </conditionalFormatting>
  <conditionalFormatting sqref="P552">
    <cfRule type="cellIs" dxfId="58" priority="59" operator="equal">
      <formula>0</formula>
    </cfRule>
  </conditionalFormatting>
  <conditionalFormatting sqref="P327">
    <cfRule type="cellIs" dxfId="57" priority="58" operator="equal">
      <formula>0</formula>
    </cfRule>
  </conditionalFormatting>
  <conditionalFormatting sqref="P444">
    <cfRule type="cellIs" dxfId="56" priority="57" operator="equal">
      <formula>0</formula>
    </cfRule>
  </conditionalFormatting>
  <conditionalFormatting sqref="P539">
    <cfRule type="cellIs" dxfId="55" priority="56" operator="equal">
      <formula>0</formula>
    </cfRule>
  </conditionalFormatting>
  <conditionalFormatting sqref="P542">
    <cfRule type="cellIs" dxfId="54" priority="55" operator="equal">
      <formula>0</formula>
    </cfRule>
  </conditionalFormatting>
  <conditionalFormatting sqref="P544">
    <cfRule type="cellIs" dxfId="53" priority="54" operator="equal">
      <formula>0</formula>
    </cfRule>
  </conditionalFormatting>
  <conditionalFormatting sqref="P548">
    <cfRule type="cellIs" dxfId="52" priority="53" operator="equal">
      <formula>0</formula>
    </cfRule>
  </conditionalFormatting>
  <conditionalFormatting sqref="P54">
    <cfRule type="cellIs" dxfId="51" priority="52" operator="equal">
      <formula>0</formula>
    </cfRule>
  </conditionalFormatting>
  <conditionalFormatting sqref="Q55">
    <cfRule type="containsErrors" dxfId="50" priority="51">
      <formula>ISERROR(Q55)</formula>
    </cfRule>
  </conditionalFormatting>
  <conditionalFormatting sqref="P14">
    <cfRule type="cellIs" dxfId="49" priority="50" operator="equal">
      <formula>0</formula>
    </cfRule>
  </conditionalFormatting>
  <conditionalFormatting sqref="P13">
    <cfRule type="cellIs" dxfId="48" priority="49" operator="equal">
      <formula>0</formula>
    </cfRule>
  </conditionalFormatting>
  <conditionalFormatting sqref="Q142">
    <cfRule type="containsErrors" dxfId="47" priority="48">
      <formula>ISERROR(Q142)</formula>
    </cfRule>
  </conditionalFormatting>
  <conditionalFormatting sqref="Q144">
    <cfRule type="containsErrors" dxfId="46" priority="47">
      <formula>ISERROR(Q144)</formula>
    </cfRule>
  </conditionalFormatting>
  <conditionalFormatting sqref="Q219">
    <cfRule type="containsErrors" dxfId="45" priority="46">
      <formula>ISERROR(Q219)</formula>
    </cfRule>
  </conditionalFormatting>
  <conditionalFormatting sqref="Q221">
    <cfRule type="containsErrors" dxfId="44" priority="45">
      <formula>ISERROR(Q221)</formula>
    </cfRule>
  </conditionalFormatting>
  <conditionalFormatting sqref="Q223">
    <cfRule type="containsErrors" dxfId="43" priority="44">
      <formula>ISERROR(Q223)</formula>
    </cfRule>
  </conditionalFormatting>
  <conditionalFormatting sqref="Q225">
    <cfRule type="containsErrors" dxfId="42" priority="43">
      <formula>ISERROR(Q225)</formula>
    </cfRule>
  </conditionalFormatting>
  <conditionalFormatting sqref="Q227">
    <cfRule type="containsErrors" dxfId="41" priority="42">
      <formula>ISERROR(Q227)</formula>
    </cfRule>
  </conditionalFormatting>
  <conditionalFormatting sqref="Q229">
    <cfRule type="containsErrors" dxfId="40" priority="41">
      <formula>ISERROR(Q229)</formula>
    </cfRule>
  </conditionalFormatting>
  <conditionalFormatting sqref="Q231">
    <cfRule type="containsErrors" dxfId="39" priority="40">
      <formula>ISERROR(Q231)</formula>
    </cfRule>
  </conditionalFormatting>
  <conditionalFormatting sqref="Q233">
    <cfRule type="containsErrors" dxfId="38" priority="39">
      <formula>ISERROR(Q233)</formula>
    </cfRule>
  </conditionalFormatting>
  <conditionalFormatting sqref="Q235">
    <cfRule type="containsErrors" dxfId="37" priority="38">
      <formula>ISERROR(Q235)</formula>
    </cfRule>
  </conditionalFormatting>
  <conditionalFormatting sqref="Q237">
    <cfRule type="containsErrors" dxfId="36" priority="37">
      <formula>ISERROR(Q237)</formula>
    </cfRule>
  </conditionalFormatting>
  <conditionalFormatting sqref="Q239">
    <cfRule type="containsErrors" dxfId="35" priority="36">
      <formula>ISERROR(Q239)</formula>
    </cfRule>
  </conditionalFormatting>
  <conditionalFormatting sqref="Q241">
    <cfRule type="containsErrors" dxfId="34" priority="35">
      <formula>ISERROR(Q241)</formula>
    </cfRule>
  </conditionalFormatting>
  <conditionalFormatting sqref="Q243">
    <cfRule type="containsErrors" dxfId="33" priority="34">
      <formula>ISERROR(Q243)</formula>
    </cfRule>
  </conditionalFormatting>
  <conditionalFormatting sqref="Q2:Q12">
    <cfRule type="containsErrors" dxfId="32" priority="33">
      <formula>ISERROR(Q2)</formula>
    </cfRule>
  </conditionalFormatting>
  <conditionalFormatting sqref="P2:P12">
    <cfRule type="cellIs" dxfId="31" priority="32" operator="equal">
      <formula>0</formula>
    </cfRule>
  </conditionalFormatting>
  <conditionalFormatting sqref="Q13">
    <cfRule type="containsErrors" dxfId="30" priority="31">
      <formula>ISERROR(Q13)</formula>
    </cfRule>
  </conditionalFormatting>
  <conditionalFormatting sqref="Q14">
    <cfRule type="containsErrors" dxfId="29" priority="30">
      <formula>ISERROR(Q14)</formula>
    </cfRule>
  </conditionalFormatting>
  <conditionalFormatting sqref="Q15">
    <cfRule type="containsErrors" dxfId="28" priority="29">
      <formula>ISERROR(Q15)</formula>
    </cfRule>
  </conditionalFormatting>
  <conditionalFormatting sqref="Q16">
    <cfRule type="containsErrors" dxfId="27" priority="28">
      <formula>ISERROR(Q16)</formula>
    </cfRule>
  </conditionalFormatting>
  <conditionalFormatting sqref="Q17">
    <cfRule type="containsErrors" dxfId="26" priority="27">
      <formula>ISERROR(Q17)</formula>
    </cfRule>
  </conditionalFormatting>
  <conditionalFormatting sqref="Q18">
    <cfRule type="containsErrors" dxfId="25" priority="26">
      <formula>ISERROR(Q18)</formula>
    </cfRule>
  </conditionalFormatting>
  <conditionalFormatting sqref="Q19">
    <cfRule type="containsErrors" dxfId="24" priority="25">
      <formula>ISERROR(Q19)</formula>
    </cfRule>
  </conditionalFormatting>
  <conditionalFormatting sqref="Q20">
    <cfRule type="containsErrors" dxfId="23" priority="24">
      <formula>ISERROR(Q20)</formula>
    </cfRule>
  </conditionalFormatting>
  <conditionalFormatting sqref="Q21">
    <cfRule type="containsErrors" dxfId="22" priority="23">
      <formula>ISERROR(Q21)</formula>
    </cfRule>
  </conditionalFormatting>
  <conditionalFormatting sqref="Q22">
    <cfRule type="containsErrors" dxfId="21" priority="22">
      <formula>ISERROR(Q22)</formula>
    </cfRule>
  </conditionalFormatting>
  <conditionalFormatting sqref="Q23">
    <cfRule type="containsErrors" dxfId="20" priority="21">
      <formula>ISERROR(Q23)</formula>
    </cfRule>
  </conditionalFormatting>
  <conditionalFormatting sqref="Q24">
    <cfRule type="containsErrors" dxfId="19" priority="20">
      <formula>ISERROR(Q24)</formula>
    </cfRule>
  </conditionalFormatting>
  <conditionalFormatting sqref="Q25">
    <cfRule type="containsErrors" dxfId="18" priority="19">
      <formula>ISERROR(Q25)</formula>
    </cfRule>
  </conditionalFormatting>
  <conditionalFormatting sqref="Q26">
    <cfRule type="containsErrors" dxfId="17" priority="18">
      <formula>ISERROR(Q26)</formula>
    </cfRule>
  </conditionalFormatting>
  <conditionalFormatting sqref="Q27">
    <cfRule type="containsErrors" dxfId="16" priority="17">
      <formula>ISERROR(Q27)</formula>
    </cfRule>
  </conditionalFormatting>
  <conditionalFormatting sqref="Q29">
    <cfRule type="containsErrors" dxfId="15" priority="16">
      <formula>ISERROR(Q29)</formula>
    </cfRule>
  </conditionalFormatting>
  <conditionalFormatting sqref="Q30">
    <cfRule type="containsErrors" dxfId="14" priority="15">
      <formula>ISERROR(Q30)</formula>
    </cfRule>
  </conditionalFormatting>
  <conditionalFormatting sqref="Q31">
    <cfRule type="containsErrors" dxfId="13" priority="14">
      <formula>ISERROR(Q31)</formula>
    </cfRule>
  </conditionalFormatting>
  <conditionalFormatting sqref="Q32">
    <cfRule type="containsErrors" dxfId="12" priority="13">
      <formula>ISERROR(Q32)</formula>
    </cfRule>
  </conditionalFormatting>
  <conditionalFormatting sqref="Q33">
    <cfRule type="containsErrors" dxfId="11" priority="12">
      <formula>ISERROR(Q33)</formula>
    </cfRule>
  </conditionalFormatting>
  <conditionalFormatting sqref="Q34">
    <cfRule type="containsErrors" dxfId="10" priority="11">
      <formula>ISERROR(Q34)</formula>
    </cfRule>
  </conditionalFormatting>
  <conditionalFormatting sqref="Q35">
    <cfRule type="containsErrors" dxfId="9" priority="10">
      <formula>ISERROR(Q35)</formula>
    </cfRule>
  </conditionalFormatting>
  <conditionalFormatting sqref="Q36">
    <cfRule type="containsErrors" dxfId="8" priority="9">
      <formula>ISERROR(Q36)</formula>
    </cfRule>
  </conditionalFormatting>
  <conditionalFormatting sqref="Q37">
    <cfRule type="containsErrors" dxfId="7" priority="8">
      <formula>ISERROR(Q37)</formula>
    </cfRule>
  </conditionalFormatting>
  <conditionalFormatting sqref="Q38">
    <cfRule type="containsErrors" dxfId="6" priority="7">
      <formula>ISERROR(Q38)</formula>
    </cfRule>
  </conditionalFormatting>
  <conditionalFormatting sqref="Q39">
    <cfRule type="containsErrors" dxfId="5" priority="6">
      <formula>ISERROR(Q39)</formula>
    </cfRule>
  </conditionalFormatting>
  <conditionalFormatting sqref="Q40">
    <cfRule type="containsErrors" dxfId="4" priority="5">
      <formula>ISERROR(Q40)</formula>
    </cfRule>
  </conditionalFormatting>
  <conditionalFormatting sqref="Q41">
    <cfRule type="containsErrors" dxfId="3" priority="4">
      <formula>ISERROR(Q41)</formula>
    </cfRule>
  </conditionalFormatting>
  <conditionalFormatting sqref="Q42">
    <cfRule type="containsErrors" dxfId="2" priority="3">
      <formula>ISERROR(Q42)</formula>
    </cfRule>
  </conditionalFormatting>
  <conditionalFormatting sqref="Q43">
    <cfRule type="containsErrors" dxfId="1" priority="2">
      <formula>ISERROR(Q43)</formula>
    </cfRule>
  </conditionalFormatting>
  <conditionalFormatting sqref="Q44">
    <cfRule type="containsErrors" dxfId="0" priority="1">
      <formula>ISERROR(Q44)</formula>
    </cfRule>
  </conditionalFormatting>
  <dataValidations count="3">
    <dataValidation type="whole" operator="greaterThanOrEqual" allowBlank="1" showInputMessage="1" showErrorMessage="1" sqref="JQ300:JQ301 TM300:TM301 ADI300:ADI301 ANE300:ANE301 AXA300:AXA301 BGW300:BGW301 BQS300:BQS301 CAO300:CAO301 CKK300:CKK301 CUG300:CUG301 DEC300:DEC301 DNY300:DNY301 DXU300:DXU301 EHQ300:EHQ301 ERM300:ERM301 FBI300:FBI301 FLE300:FLE301 FVA300:FVA301 GEW300:GEW301 GOS300:GOS301 GYO300:GYO301 HIK300:HIK301 HSG300:HSG301 ICC300:ICC301 ILY300:ILY301 IVU300:IVU301 JFQ300:JFQ301 JPM300:JPM301 JZI300:JZI301 KJE300:KJE301 KTA300:KTA301 LCW300:LCW301 LMS300:LMS301 LWO300:LWO301 MGK300:MGK301 MQG300:MQG301 NAC300:NAC301 NJY300:NJY301 NTU300:NTU301 ODQ300:ODQ301 ONM300:ONM301 OXI300:OXI301 PHE300:PHE301 PRA300:PRA301 QAW300:QAW301 QKS300:QKS301 QUO300:QUO301 REK300:REK301 ROG300:ROG301 RYC300:RYC301 SHY300:SHY301 SRU300:SRU301 TBQ300:TBQ301 TLM300:TLM301 TVI300:TVI301 UFE300:UFE301 UPA300:UPA301 UYW300:UYW301 VIS300:VIS301 VSO300:VSO301 WCK300:WCK301 WMG300:WMG301 WWC300:WWC301 JQ297 TM297 ADI297 ANE297 AXA297 BGW297 BQS297 CAO297 CKK297 CUG297 DEC297 DNY297 DXU297 EHQ297 ERM297 FBI297 FLE297 FVA297 GEW297 GOS297 GYO297 HIK297 HSG297 ICC297 ILY297 IVU297 JFQ297 JPM297 JZI297 KJE297 KTA297 LCW297 LMS297 LWO297 MGK297 MQG297 NAC297 NJY297 NTU297 ODQ297 ONM297 OXI297 PHE297 PRA297 QAW297 QKS297 QUO297 REK297 ROG297 RYC297 SHY297 SRU297 TBQ297 TLM297 TVI297 UFE297 UPA297 UYW297 VIS297 VSO297 WCK297 WMG297 WWC297 JQ470:JQ471 TM470:TM471 ADI470:ADI471 ANE470:ANE471 AXA470:AXA471 BGW470:BGW471 BQS470:BQS471 CAO470:CAO471 CKK470:CKK471 CUG470:CUG471 DEC470:DEC471 DNY470:DNY471 DXU470:DXU471 EHQ470:EHQ471 ERM470:ERM471 FBI470:FBI471 FLE470:FLE471 FVA470:FVA471 GEW470:GEW471 GOS470:GOS471 GYO470:GYO471 HIK470:HIK471 HSG470:HSG471 ICC470:ICC471 ILY470:ILY471 IVU470:IVU471 JFQ470:JFQ471 JPM470:JPM471 JZI470:JZI471 KJE470:KJE471 KTA470:KTA471 LCW470:LCW471 LMS470:LMS471 LWO470:LWO471 MGK470:MGK471 MQG470:MQG471 NAC470:NAC471 NJY470:NJY471 NTU470:NTU471 ODQ470:ODQ471 ONM470:ONM471 OXI470:OXI471 PHE470:PHE471 PRA470:PRA471 QAW470:QAW471 QKS470:QKS471 QUO470:QUO471 REK470:REK471 ROG470:ROG471 RYC470:RYC471 SHY470:SHY471 SRU470:SRU471 TBQ470:TBQ471 TLM470:TLM471 TVI470:TVI471 UFE470:UFE471 UPA470:UPA471 UYW470:UYW471 VIS470:VIS471 VSO470:VSO471 WCK470:WCK471 WMG470:WMG471 WWC470:WWC471 JQ464:JQ465 TM464:TM465 ADI464:ADI465 ANE464:ANE465 AXA464:AXA465 BGW464:BGW465 BQS464:BQS465 CAO464:CAO465 CKK464:CKK465 CUG464:CUG465 DEC464:DEC465 DNY464:DNY465 DXU464:DXU465 EHQ464:EHQ465 ERM464:ERM465 FBI464:FBI465 FLE464:FLE465 FVA464:FVA465 GEW464:GEW465 GOS464:GOS465 GYO464:GYO465 HIK464:HIK465 HSG464:HSG465 ICC464:ICC465 ILY464:ILY465 IVU464:IVU465 JFQ464:JFQ465 JPM464:JPM465 JZI464:JZI465 KJE464:KJE465 KTA464:KTA465 LCW464:LCW465 LMS464:LMS465 LWO464:LWO465 MGK464:MGK465 MQG464:MQG465 NAC464:NAC465 NJY464:NJY465 NTU464:NTU465 ODQ464:ODQ465 ONM464:ONM465 OXI464:OXI465 PHE464:PHE465 PRA464:PRA465 QAW464:QAW465 QKS464:QKS465 QUO464:QUO465 REK464:REK465 ROG464:ROG465 RYC464:RYC465 SHY464:SHY465 SRU464:SRU465 TBQ464:TBQ465 TLM464:TLM465 TVI464:TVI465 UFE464:UFE465 UPA464:UPA465 UYW464:UYW465 VIS464:VIS465 VSO464:VSO465 WCK464:WCK465 WMG464:WMG465 WWC464:WWC465 JQ425:JQ427 TM425:TM427 ADI425:ADI427 ANE425:ANE427 AXA425:AXA427 BGW425:BGW427 BQS425:BQS427 CAO425:CAO427 CKK425:CKK427 CUG425:CUG427 DEC425:DEC427 DNY425:DNY427 DXU425:DXU427 EHQ425:EHQ427 ERM425:ERM427 FBI425:FBI427 FLE425:FLE427 FVA425:FVA427 GEW425:GEW427 GOS425:GOS427 GYO425:GYO427 HIK425:HIK427 HSG425:HSG427 ICC425:ICC427 ILY425:ILY427 IVU425:IVU427 JFQ425:JFQ427 JPM425:JPM427 JZI425:JZI427 KJE425:KJE427 KTA425:KTA427 LCW425:LCW427 LMS425:LMS427 LWO425:LWO427 MGK425:MGK427 MQG425:MQG427 NAC425:NAC427 NJY425:NJY427 NTU425:NTU427 ODQ425:ODQ427 ONM425:ONM427 OXI425:OXI427 PHE425:PHE427 PRA425:PRA427 QAW425:QAW427 QKS425:QKS427 QUO425:QUO427 REK425:REK427 ROG425:ROG427 RYC425:RYC427 SHY425:SHY427 SRU425:SRU427 TBQ425:TBQ427 TLM425:TLM427 TVI425:TVI427 UFE425:UFE427 UPA425:UPA427 UYW425:UYW427 VIS425:VIS427 VSO425:VSO427 WCK425:WCK427 WMG425:WMG427 WWC425:WWC427 WWC473 WMG473 WCK473 VSO473 VIS473 UYW473 UPA473 UFE473 TVI473 TLM473 TBQ473 SRU473 SHY473 RYC473 ROG473 REK473 QUO473 QKS473 QAW473 PRA473 PHE473 OXI473 ONM473 ODQ473 NTU473 NJY473 NAC473 MQG473 MGK473 LWO473 LMS473 LCW473 KTA473 KJE473 JZI473 JPM473 JFQ473 IVU473 ILY473 ICC473 HSG473 HIK473 GYO473 GOS473 GEW473 FVA473 FLE473 FBI473 ERM473 EHQ473 DXU473 DNY473 DEC473 CUG473 CKK473 CAO473 BQS473 BGW473 AXA473 ANE473 ADI473 TM473 JQ473 UFD262:UFD483 TVH262:TVH483 GEV262:GEV483 TLL262:TLL483 TBP262:TBP483 SRT262:SRT483 SHX262:SHX483 RYB262:RYB483 ROF262:ROF483 K322:K326 REJ262:REJ483 QUN262:QUN483 K120 QKR262:QKR483 QAV262:QAV483 PQZ262:PQZ483 PHD262:PHD483 K419:K420 JK419:JK420 TG419:TG420 ADC419:ADC420 AMY419:AMY420 AWU419:AWU420 BGQ419:BGQ420 BQM419:BQM420 CAI419:CAI420 CKE419:CKE420 CUA419:CUA420 DDW419:DDW420 DNS419:DNS420 DXO419:DXO420 EHK419:EHK420 ERG419:ERG420 FBC419:FBC420 FKY419:FKY420 FUU419:FUU420 GEQ419:GEQ420 GOM419:GOM420 GYI419:GYI420 HIE419:HIE420 HSA419:HSA420 IBW419:IBW420 ILS419:ILS420 IVO419:IVO420 JFK419:JFK420 JPG419:JPG420 JZC419:JZC420 KIY419:KIY420 KSU419:KSU420 LCQ419:LCQ420 LMM419:LMM420 LWI419:LWI420 MGE419:MGE420 MQA419:MQA420 MZW419:MZW420 NJS419:NJS420 NTO419:NTO420 ODK419:ODK420 ONG419:ONG420 OXC419:OXC420 PGY419:PGY420 PQU419:PQU420 QAQ419:QAQ420 QKM419:QKM420 QUI419:QUI420 REE419:REE420 ROA419:ROA420 RXW419:RXW420 SHS419:SHS420 SRO419:SRO420 TBK419:TBK420 TLG419:TLG420 TVC419:TVC420 UEY419:UEY420 UOU419:UOU420 UYQ419:UYQ420 VIM419:VIM420 VSI419:VSI420 WCE419:WCE420 WMA419:WMA420 WVW419:WVW420 OXH262:OXH483 JQ333:JQ334 TM333:TM334 ADI333:ADI334 ANE333:ANE334 AXA333:AXA334 BGW333:BGW334 BQS333:BQS334 CAO333:CAO334 CKK333:CKK334 CUG333:CUG334 DEC333:DEC334 DNY333:DNY334 DXU333:DXU334 EHQ333:EHQ334 ERM333:ERM334 FBI333:FBI334 FLE333:FLE334 FVA333:FVA334 GEW333:GEW334 GOS333:GOS334 GYO333:GYO334 HIK333:HIK334 HSG333:HSG334 ICC333:ICC334 ILY333:ILY334 IVU333:IVU334 JFQ333:JFQ334 JPM333:JPM334 JZI333:JZI334 KJE333:KJE334 KTA333:KTA334 LCW333:LCW334 LMS333:LMS334 LWO333:LWO334 MGK333:MGK334 MQG333:MQG334 NAC333:NAC334 NJY333:NJY334 NTU333:NTU334 ODQ333:ODQ334 ONM333:ONM334 OXI333:OXI334 PHE333:PHE334 PRA333:PRA334 QAW333:QAW334 QKS333:QKS334 QUO333:QUO334 REK333:REK334 ROG333:ROG334 RYC333:RYC334 SHY333:SHY334 SRU333:SRU334 TBQ333:TBQ334 TLM333:TLM334 TVI333:TVI334 UFE333:UFE334 UPA333:UPA334 UYW333:UYW334 VIS333:VIS334 VSO333:VSO334 WCK333:WCK334 WMG333:WMG334 WWC333:WWC334 ONL262:ONL483 K245:K257 K486:K555 WWC262:WWC264 WMG262:WMG264 WCK262:WCK264 VSO262:VSO264 VIS262:VIS264 UYW262:UYW264 UPA262:UPA264 UFE262:UFE264 TVI262:TVI264 TLM262:TLM264 TBQ262:TBQ264 SRU262:SRU264 SHY262:SHY264 RYC262:RYC264 ROG262:ROG264 REK262:REK264 QUO262:QUO264 QKS262:QKS264 QAW262:QAW264 PRA262:PRA264 PHE262:PHE264 OXI262:OXI264 ONM262:ONM264 ODQ262:ODQ264 NTU262:NTU264 NJY262:NJY264 NAC262:NAC264 MQG262:MQG264 MGK262:MGK264 LWO262:LWO264 LMS262:LMS264 LCW262:LCW264 KTA262:KTA264 KJE262:KJE264 JZI262:JZI264 JPM262:JPM264 JFQ262:JFQ264 IVU262:IVU264 ILY262:ILY264 ICC262:ICC264 HSG262:HSG264 HIK262:HIK264 GYO262:GYO264 GOS262:GOS264 GEW262:GEW264 FVA262:FVA264 FLE262:FLE264 FBI262:FBI264 ERM262:ERM264 EHQ262:EHQ264 DXU262:DXU264 DNY262:DNY264 DEC262:DEC264 CUG262:CUG264 CKK262:CKK264 CAO262:CAO264 BQS262:BQS264 BGW262:BGW264 AXA262:AXA264 ANE262:ANE264 ADI262:ADI264 TM262:TM264 JQ262:JQ264 WWC274:WWC282 WMG274:WMG282 WCK274:WCK282 VSO274:VSO282 VIS274:VIS282 UYW274:UYW282 UPA274:UPA282 UFE274:UFE282 TVI274:TVI282 TLM274:TLM282 TBQ274:TBQ282 SRU274:SRU282 SHY274:SHY282 RYC274:RYC282 ROG274:ROG282 REK274:REK282 QUO274:QUO282 QKS274:QKS282 QAW274:QAW282 PRA274:PRA282 PHE274:PHE282 OXI274:OXI282 ONM274:ONM282 ODQ274:ODQ282 NTU274:NTU282 NJY274:NJY282 NAC274:NAC282 MQG274:MQG282 MGK274:MGK282 LWO274:LWO282 LMS274:LMS282 LCW274:LCW282 KTA274:KTA282 KJE274:KJE282 JZI274:JZI282 JPM274:JPM282 JFQ274:JFQ282 IVU274:IVU282 ILY274:ILY282 ICC274:ICC282 HSG274:HSG282 HIK274:HIK282 GYO274:GYO282 GOS274:GOS282 GEW274:GEW282 FVA274:FVA282 FLE274:FLE282 FBI274:FBI282 ERM274:ERM282 EHQ274:EHQ282 DXU274:DXU282 DNY274:DNY282 DEC274:DEC282 CUG274:CUG282 CKK274:CKK282 CAO274:CAO282 BQS274:BQS282 BGW274:BGW282 AXA274:AXA282 ANE274:ANE282 ADI274:ADI282 TM274:TM282 JQ274:JQ282 ODP262:ODP483 L284 JQ304 TM304 ADI304 ANE304 AXA304 BGW304 BQS304 CAO304 CKK304 CUG304 DEC304 DNY304 DXU304 EHQ304 ERM304 FBI304 FLE304 FVA304 GEW304 GOS304 GYO304 HIK304 HSG304 ICC304 ILY304 IVU304 JFQ304 JPM304 JZI304 KJE304 KTA304 LCW304 LMS304 LWO304 MGK304 MQG304 NAC304 NJY304 NTU304 ODQ304 ONM304 OXI304 PHE304 PRA304 QAW304 QKS304 QUO304 REK304 ROG304 RYC304 SHY304 SRU304 TBQ304 TLM304 TVI304 UFE304 UPA304 UYW304 VIS304 VSO304 WCK304 WMG304 WWC304 NTT262:NTT483 NJX262:NJX483 JK322:JK327 TG322:TG327 ADC322:ADC327 AMY322:AMY327 AWU322:AWU327 BGQ322:BGQ327 BQM322:BQM327 CAI322:CAI327 CKE322:CKE327 CUA322:CUA327 DDW322:DDW327 DNS322:DNS327 DXO322:DXO327 EHK322:EHK327 ERG322:ERG327 FBC322:FBC327 FKY322:FKY327 FUU322:FUU327 GEQ322:GEQ327 GOM322:GOM327 GYI322:GYI327 HIE322:HIE327 HSA322:HSA327 IBW322:IBW327 ILS322:ILS327 IVO322:IVO327 JFK322:JFK327 JPG322:JPG327 JZC322:JZC327 KIY322:KIY327 KSU322:KSU327 LCQ322:LCQ327 LMM322:LMM327 LWI322:LWI327 MGE322:MGE327 MQA322:MQA327 MZW322:MZW327 NJS322:NJS327 NTO322:NTO327 ODK322:ODK327 ONG322:ONG327 OXC322:OXC327 PGY322:PGY327 PQU322:PQU327 QAQ322:QAQ327 QKM322:QKM327 QUI322:QUI327 REE322:REE327 ROA322:ROA327 RXW322:RXW327 SHS322:SHS327 SRO322:SRO327 TBK322:TBK327 TLG322:TLG327 TVC322:TVC327 UEY322:UEY327 UOU322:UOU327 UYQ322:UYQ327 VIM322:VIM327 VSI322:VSI327 WCE322:WCE327 WMA322:WMA327 WVW322:WVW327 NAB262:NAB483 JQ347:JQ353 TM347:TM353 ADI347:ADI353 ANE347:ANE353 AXA347:AXA353 BGW347:BGW353 BQS347:BQS353 CAO347:CAO353 CKK347:CKK353 CUG347:CUG353 DEC347:DEC353 DNY347:DNY353 DXU347:DXU353 EHQ347:EHQ353 ERM347:ERM353 FBI347:FBI353 FLE347:FLE353 FVA347:FVA353 GEW347:GEW353 GOS347:GOS353 GYO347:GYO353 HIK347:HIK353 HSG347:HSG353 ICC347:ICC353 ILY347:ILY353 IVU347:IVU353 JFQ347:JFQ353 JPM347:JPM353 JZI347:JZI353 KJE347:KJE353 KTA347:KTA353 LCW347:LCW353 LMS347:LMS353 LWO347:LWO353 MGK347:MGK353 MQG347:MQG353 NAC347:NAC353 NJY347:NJY353 NTU347:NTU353 ODQ347:ODQ353 ONM347:ONM353 OXI347:OXI353 PHE347:PHE353 PRA347:PRA353 QAW347:QAW353 QKS347:QKS353 QUO347:QUO353 REK347:REK353 ROG347:ROG353 RYC347:RYC353 SHY347:SHY353 SRU347:SRU353 TBQ347:TBQ353 TLM347:TLM353 TVI347:TVI353 UFE347:UFE353 UPA347:UPA353 UYW347:UYW353 VIS347:VIS353 VSO347:VSO353 WCK347:WCK353 WMG347:WMG353 WWC347:WWC353 MQF262:MQF483 WWC386:WWC389 WMG386:WMG389 WCK386:WCK389 VSO386:VSO389 VIS386:VIS389 UYW386:UYW389 UPA386:UPA389 UFE386:UFE389 TVI386:TVI389 TLM386:TLM389 TBQ386:TBQ389 SRU386:SRU389 SHY386:SHY389 RYC386:RYC389 ROG386:ROG389 REK386:REK389 QUO386:QUO389 QKS386:QKS389 QAW386:QAW389 PRA386:PRA389 PHE386:PHE389 OXI386:OXI389 ONM386:ONM389 ODQ386:ODQ389 NTU386:NTU389 NJY386:NJY389 NAC386:NAC389 MQG386:MQG389 MGK386:MGK389 LWO386:LWO389 LMS386:LMS389 LCW386:LCW389 KTA386:KTA389 KJE386:KJE389 JZI386:JZI389 JPM386:JPM389 JFQ386:JFQ389 IVU386:IVU389 ILY386:ILY389 ICC386:ICC389 HSG386:HSG389 HIK386:HIK389 GYO386:GYO389 GOS386:GOS389 GEW386:GEW389 FVA386:FVA389 FLE386:FLE389 FBI386:FBI389 ERM386:ERM389 EHQ386:EHQ389 DXU386:DXU389 DNY386:DNY389 DEC386:DEC389 CUG386:CUG389 CKK386:CKK389 CAO386:CAO389 BQS386:BQS389 BGW386:BGW389 AXA386:AXA389 ANE386:ANE389 ADI386:ADI389 TM386:TM389 JQ386:JQ389 MGJ262:MGJ483 JQ410:JQ413 TM410:TM413 ADI410:ADI413 ANE410:ANE413 AXA410:AXA413 BGW410:BGW413 BQS410:BQS413 CAO410:CAO413 CKK410:CKK413 CUG410:CUG413 DEC410:DEC413 DNY410:DNY413 DXU410:DXU413 EHQ410:EHQ413 ERM410:ERM413 FBI410:FBI413 FLE410:FLE413 FVA410:FVA413 GEW410:GEW413 GOS410:GOS413 GYO410:GYO413 HIK410:HIK413 HSG410:HSG413 ICC410:ICC413 ILY410:ILY413 IVU410:IVU413 JFQ410:JFQ413 JPM410:JPM413 JZI410:JZI413 KJE410:KJE413 KTA410:KTA413 LCW410:LCW413 LMS410:LMS413 LWO410:LWO413 MGK410:MGK413 MQG410:MQG413 NAC410:NAC413 NJY410:NJY413 NTU410:NTU413 ODQ410:ODQ413 ONM410:ONM413 OXI410:OXI413 PHE410:PHE413 PRA410:PRA413 QAW410:QAW413 QKS410:QKS413 QUO410:QUO413 REK410:REK413 ROG410:ROG413 RYC410:RYC413 SHY410:SHY413 SRU410:SRU413 TBQ410:TBQ413 TLM410:TLM413 TVI410:TVI413 UFE410:UFE413 UPA410:UPA413 UYW410:UYW413 VIS410:VIS413 VSO410:VSO413 WCK410:WCK413 WMG410:WMG413 WWC410:WWC413 LWN262:LWN483 LMR262:LMR483 LCV262:LCV483 K480:K483 JK480:JK483 TG480:TG483 ADC480:ADC483 AMY480:AMY483 AWU480:AWU483 BGQ480:BGQ483 BQM480:BQM483 CAI480:CAI483 CKE480:CKE483 CUA480:CUA483 DDW480:DDW483 DNS480:DNS483 DXO480:DXO483 EHK480:EHK483 ERG480:ERG483 FBC480:FBC483 FKY480:FKY483 FUU480:FUU483 GEQ480:GEQ483 GOM480:GOM483 GYI480:GYI483 HIE480:HIE483 HSA480:HSA483 IBW480:IBW483 ILS480:ILS483 IVO480:IVO483 JFK480:JFK483 JPG480:JPG483 JZC480:JZC483 KIY480:KIY483 KSU480:KSU483 LCQ480:LCQ483 LMM480:LMM483 LWI480:LWI483 MGE480:MGE483 MQA480:MQA483 MZW480:MZW483 NJS480:NJS483 NTO480:NTO483 ODK480:ODK483 ONG480:ONG483 OXC480:OXC483 PGY480:PGY483 PQU480:PQU483 QAQ480:QAQ483 QKM480:QKM483 QUI480:QUI483 REE480:REE483 ROA480:ROA483 RXW480:RXW483 SHS480:SHS483 SRO480:SRO483 TBK480:TBK483 TLG480:TLG483 TVC480:TVC483 UEY480:UEY483 UOU480:UOU483 UYQ480:UYQ483 VIM480:VIM483 VSI480:VSI483 WCE480:WCE483 WMA480:WMA483 WVW480:WVW483 KSZ262:KSZ483 KJD262:KJD483 JZH262:JZH483 JPL262:JPL483 WWC328:WWC330 WMG328:WMG330 WCK328:WCK330 VSO328:VSO330 VIS328:VIS330 UYW328:UYW330 UPA328:UPA330 UFE328:UFE330 TVI328:TVI330 TLM328:TLM330 TBQ328:TBQ330 SRU328:SRU330 SHY328:SHY330 RYC328:RYC330 ROG328:ROG330 REK328:REK330 QUO328:QUO330 QKS328:QKS330 QAW328:QAW330 PRA328:PRA330 PHE328:PHE330 OXI328:OXI330 ONM328:ONM330 ODQ328:ODQ330 NTU328:NTU330 NJY328:NJY330 NAC328:NAC330 MQG328:MQG330 MGK328:MGK330 LWO328:LWO330 LMS328:LMS330 LCW328:LCW330 KTA328:KTA330 KJE328:KJE330 JZI328:JZI330 JPM328:JPM330 JFQ328:JFQ330 IVU328:IVU330 ILY328:ILY330 ICC328:ICC330 HSG328:HSG330 HIK328:HIK330 GYO328:GYO330 GOS328:GOS330 GEW328:GEW330 FVA328:FVA330 FLE328:FLE330 FBI328:FBI330 ERM328:ERM330 EHQ328:EHQ330 DXU328:DXU330 DNY328:DNY330 DEC328:DEC330 CUG328:CUG330 CKK328:CKK330 CAO328:CAO330 BQS328:BQS330 BGW328:BGW330 AXA328:AXA330 ANE328:ANE330 ADI328:ADI330 TM328:TM330 JQ328:JQ330 WVW432:WVW475 WMA432:WMA475 WCE432:WCE475 VSI432:VSI475 VIM432:VIM475 UYQ432:UYQ475 UOU432:UOU475 UEY432:UEY475 TVC432:TVC475 TLG432:TLG475 TBK432:TBK475 SRO432:SRO475 SHS432:SHS475 RXW432:RXW475 ROA432:ROA475 REE432:REE475 QUI432:QUI475 QKM432:QKM475 QAQ432:QAQ475 PQU432:PQU475 PGY432:PGY475 OXC432:OXC475 ONG432:ONG475 ODK432:ODK475 NTO432:NTO475 NJS432:NJS475 MZW432:MZW475 MQA432:MQA475 MGE432:MGE475 LWI432:LWI475 LMM432:LMM475 LCQ432:LCQ475 KSU432:KSU475 KIY432:KIY475 JZC432:JZC475 JPG432:JPG475 JFK432:JFK475 IVO432:IVO475 ILS432:ILS475 IBW432:IBW475 HSA432:HSA475 HIE432:HIE475 GYI432:GYI475 GOM432:GOM475 GEQ432:GEQ475 FUU432:FUU475 FKY432:FKY475 FBC432:FBC475 ERG432:ERG475 EHK432:EHK475 DXO432:DXO475 DNS432:DNS475 DDW432:DDW475 CUA432:CUA475 CKE432:CKE475 CAI432:CAI475 BQM432:BQM475 BGQ432:BGQ475 AWU432:AWU475 AMY432:AMY475 ADC432:ADC475 TG432:TG475 JK432:JK475 JFP262:JFP483 IVT262:IVT483 WVW486:WVW555 WMA486:WMA555 WCE486:WCE555 VSI486:VSI555 VIM486:VIM555 UYQ486:UYQ555 UOU486:UOU555 UEY486:UEY555 TVC486:TVC555 TLG486:TLG555 TBK486:TBK555 SRO486:SRO555 SHS486:SHS555 RXW486:RXW555 ROA486:ROA555 REE486:REE555 QUI486:QUI555 QKM486:QKM555 QAQ486:QAQ555 PQU486:PQU555 PGY486:PGY555 OXC486:OXC555 ONG486:ONG555 ODK486:ODK555 NTO486:NTO555 NJS486:NJS555 MZW486:MZW555 MQA486:MQA555 MGE486:MGE555 LWI486:LWI555 LMM486:LMM555 LCQ486:LCQ555 KSU486:KSU555 KIY486:KIY555 JZC486:JZC555 JPG486:JPG555 JFK486:JFK555 IVO486:IVO555 ILS486:ILS555 IBW486:IBW555 HSA486:HSA555 HIE486:HIE555 GYI486:GYI555 GOM486:GOM555 GEQ486:GEQ555 FUU486:FUU555 FKY486:FKY555 FBC486:FBC555 ERG486:ERG555 EHK486:EHK555 DXO486:DXO555 DNS486:DNS555 DDW486:DDW555 CUA486:CUA555 CKE486:CKE555 CAI486:CAI555 BQM486:BQM555 BGQ486:BGQ555 AWU486:AWU555 AMY486:AMY555 ADC486:ADC555 TG486:TG555 JK486:JK555 JP484:JQ555 TL484:TM555 ADH484:ADI555 AND484:ANE555 AWZ484:AXA555 BGV484:BGW555 BQR484:BQS555 CAN484:CAO555 CKJ484:CKK555 CUF484:CUG555 DEB484:DEC555 DNX484:DNY555 DXT484:DXU555 EHP484:EHQ555 ERL484:ERM555 FBH484:FBI555 FLD484:FLE555 FUZ484:FVA555 GEV484:GEW555 GOR484:GOS555 GYN484:GYO555 HIJ484:HIK555 HSF484:HSG555 ICB484:ICC555 ILX484:ILY555 IVT484:IVU555 JFP484:JFQ555 JPL484:JPM555 JZH484:JZI555 KJD484:KJE555 KSZ484:KTA555 LCV484:LCW555 LMR484:LMS555 LWN484:LWO555 MGJ484:MGK555 MQF484:MQG555 NAB484:NAC555 NJX484:NJY555 NTT484:NTU555 ODP484:ODQ555 ONL484:ONM555 OXH484:OXI555 PHD484:PHE555 PQZ484:PRA555 QAV484:QAW555 QKR484:QKS555 QUN484:QUO555 REJ484:REK555 ROF484:ROG555 RYB484:RYC555 SHX484:SHY555 SRT484:SRU555 TBP484:TBQ555 TLL484:TLM555 TVH484:TVI555 UFD484:UFE555 UOZ484:UPA555 UYV484:UYW555 VIR484:VIS555 VSN484:VSO555 WCJ484:WCK555 WMF484:WMG555 WWB484:WWC555 K432:K475 ILX262:ILX483 ICB262:ICB483 HSF262:HSF483 HIJ262:HIJ483 GYN262:GYN483 K264:K309 JK264:JK309 TG264:TG309 ADC264:ADC309 AMY264:AMY309 AWU264:AWU309 BGQ264:BGQ309 BQM264:BQM309 CAI264:CAI309 CKE264:CKE309 CUA264:CUA309 DDW264:DDW309 DNS264:DNS309 DXO264:DXO309 EHK264:EHK309 ERG264:ERG309 FBC264:FBC309 FKY264:FKY309 FUU264:FUU309 GEQ264:GEQ309 GOM264:GOM309 GYI264:GYI309 HIE264:HIE309 HSA264:HSA309 IBW264:IBW309 ILS264:ILS309 IVO264:IVO309 JFK264:JFK309 JPG264:JPG309 JZC264:JZC309 KIY264:KIY309 KSU264:KSU309 LCQ264:LCQ309 LMM264:LMM309 LWI264:LWI309 MGE264:MGE309 MQA264:MQA309 MZW264:MZW309 NJS264:NJS309 NTO264:NTO309 ODK264:ODK309 ONG264:ONG309 OXC264:OXC309 PGY264:PGY309 PQU264:PQU309 QAQ264:QAQ309 QKM264:QKM309 QUI264:QUI309 REE264:REE309 ROA264:ROA309 RXW264:RXW309 SHS264:SHS309 SRO264:SRO309 TBK264:TBK309 TLG264:TLG309 TVC264:TVC309 UEY264:UEY309 UOU264:UOU309 UYQ264:UYQ309 VIM264:VIM309 VSI264:VSI309 WCE264:WCE309 WMA264:WMA309 WVW264:WVW309 JQ370:JQ371 TM370:TM371 ADI370:ADI371 ANE370:ANE371 AXA370:AXA371 BGW370:BGW371 BQS370:BQS371 CAO370:CAO371 CKK370:CKK371 CUG370:CUG371 DEC370:DEC371 DNY370:DNY371 DXU370:DXU371 EHQ370:EHQ371 ERM370:ERM371 FBI370:FBI371 FLE370:FLE371 FVA370:FVA371 GEW370:GEW371 GOS370:GOS371 GYO370:GYO371 HIK370:HIK371 HSG370:HSG371 ICC370:ICC371 ILY370:ILY371 IVU370:IVU371 JFQ370:JFQ371 JPM370:JPM371 JZI370:JZI371 KJE370:KJE371 KTA370:KTA371 LCW370:LCW371 LMS370:LMS371 LWO370:LWO371 MGK370:MGK371 MQG370:MQG371 NAC370:NAC371 NJY370:NJY371 NTU370:NTU371 ODQ370:ODQ371 ONM370:ONM371 OXI370:OXI371 PHE370:PHE371 PRA370:PRA371 QAW370:QAW371 QKS370:QKS371 QUO370:QUO371 REK370:REK371 ROG370:ROG371 RYC370:RYC371 SHY370:SHY371 SRU370:SRU371 TBQ370:TBQ371 TLM370:TLM371 TVI370:TVI371 UFE370:UFE371 UPA370:UPA371 UYW370:UYW371 VIS370:VIS371 VSO370:VSO371 WCK370:WCK371 WMG370:WMG371 WWC370:WWC371 GOR262:GOR483 WVW333:WVW417 WMA333:WMA417 WCE333:WCE417 VSI333:VSI417 VIM333:VIM417 UYQ333:UYQ417 UOU333:UOU417 UEY333:UEY417 TVC333:TVC417 TLG333:TLG417 TBK333:TBK417 SRO333:SRO417 SHS333:SHS417 RXW333:RXW417 ROA333:ROA417 REE333:REE417 QUI333:QUI417 QKM333:QKM417 QAQ333:QAQ417 PQU333:PQU417 PGY333:PGY417 OXC333:OXC417 ONG333:ONG417 ODK333:ODK417 NTO333:NTO417 NJS333:NJS417 MZW333:MZW417 MQA333:MQA417 MGE333:MGE417 LWI333:LWI417 LMM333:LMM417 LCQ333:LCQ417 KSU333:KSU417 KIY333:KIY417 JZC333:JZC417 JPG333:JPG417 JFK333:JFK417 IVO333:IVO417 ILS333:ILS417 IBW333:IBW417 HSA333:HSA417 HIE333:HIE417 GYI333:GYI417 GOM333:GOM417 GEQ333:GEQ417 FUU333:FUU417 FKY333:FKY417 FBC333:FBC417 ERG333:ERG417 EHK333:EHK417 DXO333:DXO417 DNS333:DNS417 DDW333:DDW417 CUA333:CUA417 CKE333:CKE417 CAI333:CAI417 BQM333:BQM417 BGQ333:BGQ417 AWU333:AWU417 AMY333:AMY417 ADC333:ADC417 TG333:TG417 JK333:JK417 K333:K417 K422:K430 JK422:JK430 TG422:TG430 ADC422:ADC430 AMY422:AMY430 AWU422:AWU430 BGQ422:BGQ430 BQM422:BQM430 CAI422:CAI430 CKE422:CKE430 CUA422:CUA430 DDW422:DDW430 DNS422:DNS430 DXO422:DXO430 EHK422:EHK430 ERG422:ERG430 FBC422:FBC430 FKY422:FKY430 FUU422:FUU430 GEQ422:GEQ430 GOM422:GOM430 GYI422:GYI430 HIE422:HIE430 HSA422:HSA430 IBW422:IBW430 ILS422:ILS430 IVO422:IVO430 JFK422:JFK430 JPG422:JPG430 JZC422:JZC430 KIY422:KIY430 KSU422:KSU430 LCQ422:LCQ430 LMM422:LMM430 LWI422:LWI430 MGE422:MGE430 MQA422:MQA430 MZW422:MZW430 NJS422:NJS430 NTO422:NTO430 ODK422:ODK430 ONG422:ONG430 OXC422:OXC430 PGY422:PGY430 PQU422:PQU430 QAQ422:QAQ430 QKM422:QKM430 QUI422:QUI430 REE422:REE430 ROA422:ROA430 RXW422:RXW430 SHS422:SHS430 SRO422:SRO430 TBK422:TBK430 TLG422:TLG430 TVC422:TVC430 UEY422:UEY430 UOU422:UOU430 UYQ422:UYQ430 VIM422:VIM430 VSI422:VSI430 WCE422:WCE430 WMA422:WMA430 WVW422:WVW430 RYC429:RYC436 REK429:REK436 ROG429:ROG436 WWC429:WWC436 SHY429:SHY436 SRU429:SRU436 TBQ429:TBQ436 TLM429:TLM436 TVI429:TVI436 UFE429:UFE436 UPA429:UPA436 UYW429:UYW436 VIS429:VIS436 VSO429:VSO436 WCK429:WCK436 WMG429:WMG436 JQ429:JQ436 TM429:TM436 ADI429:ADI436 ANE429:ANE436 AXA429:AXA436 BGW429:BGW436 BQS429:BQS436 CAO429:CAO436 CKK429:CKK436 CUG429:CUG436 DEC429:DEC436 DNY429:DNY436 DXU429:DXU436 EHQ429:EHQ436 ERM429:ERM436 FBI429:FBI436 FLE429:FLE436 FVA429:FVA436 GEW429:GEW436 GOS429:GOS436 GYO429:GYO436 HIK429:HIK436 HSG429:HSG436 ICC429:ICC436 ILY429:ILY436 IVU429:IVU436 JFQ429:JFQ436 JPM429:JPM436 JZI429:JZI436 KJE429:KJE436 KTA429:KTA436 LCW429:LCW436 LMS429:LMS436 LWO429:LWO436 MGK429:MGK436 MQG429:MQG436 NAC429:NAC436 NJY429:NJY436 NTU429:NTU436 ODQ429:ODQ436 ONM429:ONM436 OXI429:OXI436 PHE429:PHE436 PRA429:PRA436 QAW429:QAW436 QKS429:QKS436 QUO429:QUO436 FUZ262:FUZ483 FLD262:FLD483 FBH262:FBH483 ERL262:ERL483 EHP262:EHP483 DXT262:DXT483 DNX262:DNX483 DEB262:DEB483 CUF262:CUF483 CKJ262:CKJ483 CAN262:CAN483 BQR262:BQR483 BGV262:BGV483 AWZ262:AWZ483 AND262:AND483 ADH262:ADH483 TL262:TL483 JP262:JP483 WWB262:WWB483 WMF262:WMF483 WCJ262:WCJ483 VSN262:VSN483 VIR262:VIR483 UYV262:UYV483 UOZ262:UOZ483 Q300:Q301 Q297 Q464:Q465 Q425:Q427 Q473 P326 P465 P306:P307 P365 P403 P436 P438 P451 P532 P550 Q334 Q274:Q283 Q304 Q429:Q434 Q347:Q353 Q386:Q389 Q410:Q411 Q413 Q516:Q519 P431 Q484:Q509 Q471 Q262 Q264 Q329:Q330 P443:P444 Q537:Q538 Q541 P545:Q546 Q549 Q552 Q371 Q511:Q513 Q521:Q523 Q526:Q535" xr:uid="{00000000-0002-0000-0200-000000000000}">
      <formula1>1</formula1>
    </dataValidation>
    <dataValidation type="whole" operator="greaterThanOrEqual" allowBlank="1" showInputMessage="1" showErrorMessage="1" sqref="PRA395:PRA409 QAW395:QAW409 QKS395:QKS409 JQ302:JQ303 TM302:TM303 ADI302:ADI303 ANE302:ANE303 AXA302:AXA303 BGW302:BGW303 BQS302:BQS303 CAO302:CAO303 CKK302:CKK303 CUG302:CUG303 DEC302:DEC303 DNY302:DNY303 DXU302:DXU303 EHQ302:EHQ303 ERM302:ERM303 FBI302:FBI303 FLE302:FLE303 FVA302:FVA303 GEW302:GEW303 GOS302:GOS303 GYO302:GYO303 HIK302:HIK303 HSG302:HSG303 ICC302:ICC303 ILY302:ILY303 IVU302:IVU303 JFQ302:JFQ303 JPM302:JPM303 JZI302:JZI303 KJE302:KJE303 KTA302:KTA303 LCW302:LCW303 LMS302:LMS303 LWO302:LWO303 MGK302:MGK303 MQG302:MQG303 NAC302:NAC303 NJY302:NJY303 NTU302:NTU303 ODQ302:ODQ303 ONM302:ONM303 OXI302:OXI303 PHE302:PHE303 PRA302:PRA303 QAW302:QAW303 QKS302:QKS303 QUO302:QUO303 REK302:REK303 ROG302:ROG303 RYC302:RYC303 SHY302:SHY303 SRU302:SRU303 TBQ302:TBQ303 TLM302:TLM303 TVI302:TVI303 UFE302:UFE303 UPA302:UPA303 UYW302:UYW303 VIS302:VIS303 VSO302:VSO303 WCK302:WCK303 WMG302:WMG303 WWC302:WWC303 QUO395:QUO409 JQ331:JQ332 TM331:TM332 ADI331:ADI332 ANE331:ANE332 AXA331:AXA332 BGW331:BGW332 BQS331:BQS332 CAO331:CAO332 CKK331:CKK332 CUG331:CUG332 DEC331:DEC332 DNY331:DNY332 DXU331:DXU332 EHQ331:EHQ332 ERM331:ERM332 FBI331:FBI332 FLE331:FLE332 FVA331:FVA332 GEW331:GEW332 GOS331:GOS332 GYO331:GYO332 HIK331:HIK332 HSG331:HSG332 ICC331:ICC332 ILY331:ILY332 IVU331:IVU332 JFQ331:JFQ332 JPM331:JPM332 JZI331:JZI332 KJE331:KJE332 KTA331:KTA332 LCW331:LCW332 LMS331:LMS332 LWO331:LWO332 MGK331:MGK332 MQG331:MQG332 NAC331:NAC332 NJY331:NJY332 NTU331:NTU332 ODQ331:ODQ332 ONM331:ONM332 OXI331:OXI332 PHE331:PHE332 PRA331:PRA332 QAW331:QAW332 QKS331:QKS332 QUO331:QUO332 REK331:REK332 ROG331:ROG332 RYC331:RYC332 SHY331:SHY332 SRU331:SRU332 TBQ331:TBQ332 TLM331:TLM332 TVI331:TVI332 UFE331:UFE332 UPA331:UPA332 UYW331:UYW332 VIS331:VIS332 VSO331:VSO332 WCK331:WCK332 WMG331:WMG332 WWC331:WWC332 REK395:REK409 JQ390:JQ392 TM390:TM392 ADI390:ADI392 ANE390:ANE392 AXA390:AXA392 BGW390:BGW392 BQS390:BQS392 CAO390:CAO392 CKK390:CKK392 CUG390:CUG392 DEC390:DEC392 DNY390:DNY392 DXU390:DXU392 EHQ390:EHQ392 ERM390:ERM392 FBI390:FBI392 FLE390:FLE392 FVA390:FVA392 GEW390:GEW392 GOS390:GOS392 GYO390:GYO392 HIK390:HIK392 HSG390:HSG392 ICC390:ICC392 ILY390:ILY392 IVU390:IVU392 JFQ390:JFQ392 JPM390:JPM392 JZI390:JZI392 KJE390:KJE392 KTA390:KTA392 LCW390:LCW392 LMS390:LMS392 LWO390:LWO392 MGK390:MGK392 MQG390:MQG392 NAC390:NAC392 NJY390:NJY392 NTU390:NTU392 ODQ390:ODQ392 ONM390:ONM392 OXI390:OXI392 PHE390:PHE392 PRA390:PRA392 QAW390:QAW392 QKS390:QKS392 QUO390:QUO392 REK390:REK392 ROG390:ROG392 RYC390:RYC392 SHY390:SHY392 SRU390:SRU392 TBQ390:TBQ392 TLM390:TLM392 TVI390:TVI392 UFE390:UFE392 UPA390:UPA392 UYW390:UYW392 VIS390:VIS392 VSO390:VSO392 WCK390:WCK392 WMG390:WMG392 WWC390:WWC392 ROG395:ROG409 RYC395:RYC409 SHY395:SHY409 SRU395:SRU409 TBQ395:TBQ409 TLM395:TLM409 TVI395:TVI409 UFE395:UFE409 UPA395:UPA409 UYW395:UYW409 VIS395:VIS409 VSO395:VSO409 WCK395:WCK409 WWC395:WWC409 WMG395:WMG409 JQ395:JQ409 TM395:TM409 ADI395:ADI409 ANE395:ANE409 AXA395:AXA409 BGW395:BGW409 BQS395:BQS409 CAO395:CAO409 CKK395:CKK409 CUG395:CUG409 DEC395:DEC409 DNY395:DNY409 DXU395:DXU409 EHQ395:EHQ409 ERM395:ERM409 FBI395:FBI409 FLE395:FLE409 FVA395:FVA409 GEW395:GEW409 GOS395:GOS409 GYO395:GYO409 HIK395:HIK409 HSG395:HSG409 ICC395:ICC409 ILY395:ILY409 IVU395:IVU409 JFQ395:JFQ409 JPM395:JPM409 JZI395:JZI409 KJE395:KJE409 KTA395:KTA409 LCW395:LCW409 LMS395:LMS409 LWO395:LWO409 MGK395:MGK409 MQG395:MQG409 NAC395:NAC409 NJY395:NJY409 NTU395:NTU409 ODQ395:ODQ409 ONM395:ONM409 OXI395:OXI409 PHE395:PHE409 WWC466:WWC469 WMG466:WMG469 WCK466:WCK469 VSO466:VSO469 VIS466:VIS469 UYW466:UYW469 UPA466:UPA469 UFE466:UFE469 TVI466:TVI469 TLM466:TLM469 TBQ466:TBQ469 SRU466:SRU469 SHY466:SHY469 RYC466:RYC469 ROG466:ROG469 REK466:REK469 QUO466:QUO469 QKS466:QKS469 QAW466:QAW469 PRA466:PRA469 PHE466:PHE469 OXI466:OXI469 ONM466:ONM469 ODQ466:ODQ469 NTU466:NTU469 NJY466:NJY469 NAC466:NAC469 MQG466:MQG469 MGK466:MGK469 LWO466:LWO469 LMS466:LMS469 LCW466:LCW469 KTA466:KTA469 KJE466:KJE469 JZI466:JZI469 JPM466:JPM469 JFQ466:JFQ469 IVU466:IVU469 ILY466:ILY469 ICC466:ICC469 HSG466:HSG469 HIK466:HIK469 GYO466:GYO469 GOS466:GOS469 GEW466:GEW469 FVA466:FVA469 FLE466:FLE469 FBI466:FBI469 ERM466:ERM469 EHQ466:EHQ469 DXU466:DXU469 DNY466:DNY469 DEC466:DEC469 CUG466:CUG469 CKK466:CKK469 CAO466:CAO469 BQS466:BQS469 BGW466:BGW469 AXA466:AXA469 ANE466:ANE469 ADI466:ADI469 TM466:TM469 JQ466:JQ469 JQ472 TM472 ADI472 ANE472 AXA472 BGW472 BQS472 CAO472 CKK472 CUG472 DEC472 DNY472 DXU472 EHQ472 ERM472 FBI472 FLE472 FVA472 GEW472 GOS472 GYO472 HIK472 HSG472 ICC472 ILY472 IVU472 JFQ472 JPM472 JZI472 KJE472 KTA472 LCW472 LMS472 LWO472 MGK472 MQG472 NAC472 NJY472 NTU472 ODQ472 ONM472 OXI472 PHE472 PRA472 QAW472 QKS472 QUO472 REK472 ROG472 RYC472 SHY472 SRU472 TBQ472 TLM472 TVI472 UFE472 UPA472 UYW472 VIS472 VSO472 WCK472 WMG472 WWC472 GYO474:GYO483 GOS474:GOS483 GEW474:GEW483 FVA474:FVA483 FLE474:FLE483 FBI474:FBI483 ERM474:ERM483 JQ418:JQ424 TM418:TM424 ADI418:ADI424 ANE418:ANE424 AXA418:AXA424 BGW418:BGW424 BQS418:BQS424 CAO418:CAO424 CKK418:CKK424 CUG418:CUG424 DEC418:DEC424 DNY418:DNY424 DXU418:DXU424 EHQ418:EHQ424 ERM418:ERM424 FBI418:FBI424 FLE418:FLE424 FVA418:FVA424 GEW418:GEW424 GOS418:GOS424 GYO418:GYO424 HIK418:HIK424 HSG418:HSG424 ICC418:ICC424 ILY418:ILY424 IVU418:IVU424 JFQ418:JFQ424 JPM418:JPM424 JZI418:JZI424 KJE418:KJE424 KTA418:KTA424 LCW418:LCW424 LMS418:LMS424 LWO418:LWO424 MGK418:MGK424 MQG418:MQG424 NAC418:NAC424 NJY418:NJY424 NTU418:NTU424 ODQ418:ODQ424 ONM418:ONM424 OXI418:OXI424 PHE418:PHE424 PRA418:PRA424 QAW418:QAW424 QKS418:QKS424 QUO418:QUO424 REK418:REK424 ROG418:ROG424 RYC418:RYC424 SHY418:SHY424 SRU418:SRU424 TBQ418:TBQ424 TLM418:TLM424 TVI418:TVI424 UFE418:UFE424 UPA418:UPA424 UYW418:UYW424 VIS418:VIS424 VSO418:VSO424 WCK418:WCK424 WMG418:WMG424 WWC418:WWC424 EHQ474:EHQ483 WWC437:WWC444 WMG437:WMG444 WCK437:WCK444 VSO437:VSO444 VIS437:VIS444 UYW437:UYW444 UPA437:UPA444 UFE437:UFE444 TVI437:TVI444 TLM437:TLM444 TBQ437:TBQ444 SRU437:SRU444 SHY437:SHY444 RYC437:RYC444 ROG437:ROG444 REK437:REK444 QUO437:QUO444 QKS437:QKS444 QAW437:QAW444 PRA437:PRA444 PHE437:PHE444 OXI437:OXI444 ONM437:ONM444 ODQ437:ODQ444 NTU437:NTU444 NJY437:NJY444 NAC437:NAC444 MQG437:MQG444 MGK437:MGK444 LWO437:LWO444 LMS437:LMS444 LCW437:LCW444 KTA437:KTA444 KJE437:KJE444 JZI437:JZI444 JPM437:JPM444 JFQ437:JFQ444 IVU437:IVU444 ILY437:ILY444 ICC437:ICC444 HSG437:HSG444 HIK437:HIK444 GYO437:GYO444 GOS437:GOS444 GEW437:GEW444 FVA437:FVA444 FLE437:FLE444 FBI437:FBI444 ERM437:ERM444 EHQ437:EHQ444 DXU437:DXU444 DNY437:DNY444 DEC437:DEC444 CUG437:CUG444 CKK437:CKK444 CAO437:CAO444 BQS437:BQS444 BGW437:BGW444 AXA437:AXA444 ANE437:ANE444 ADI437:ADI444 TM437:TM444 JQ437:JQ444 JQ335:JQ345 TM335:TM345 ADI335:ADI345 ANE335:ANE345 AXA335:AXA345 BGW335:BGW345 BQS335:BQS345 CAO335:CAO345 CKK335:CKK345 CUG335:CUG345 DEC335:DEC345 DNY335:DNY345 DXU335:DXU345 EHQ335:EHQ345 ERM335:ERM345 FBI335:FBI345 FLE335:FLE345 FVA335:FVA345 GEW335:GEW345 GOS335:GOS345 GYO335:GYO345 HIK335:HIK345 HSG335:HSG345 ICC335:ICC345 ILY335:ILY345 IVU335:IVU345 JFQ335:JFQ345 JPM335:JPM345 JZI335:JZI345 KJE335:KJE345 KTA335:KTA345 LCW335:LCW345 LMS335:LMS345 LWO335:LWO345 MGK335:MGK345 MQG335:MQG345 NAC335:NAC345 NJY335:NJY345 NTU335:NTU345 ODQ335:ODQ345 ONM335:ONM345 OXI335:OXI345 PHE335:PHE345 PRA335:PRA345 QAW335:QAW345 QKS335:QKS345 QUO335:QUO345 REK335:REK345 ROG335:ROG345 RYC335:RYC345 SHY335:SHY345 SRU335:SRU345 TBQ335:TBQ345 TLM335:TLM345 TVI335:TVI345 UFE335:UFE345 UPA335:UPA345 UYW335:UYW345 VIS335:VIS345 VSO335:VSO345 WCK335:WCK345 WMG335:WMG345 WWC335:WWC345 DXU474:DXU483 DNY474:DNY483 JQ447:JQ463 WWC265:WWC273 WMG265:WMG273 WCK265:WCK273 VSO265:VSO273 VIS265:VIS273 UYW265:UYW273 UPA265:UPA273 UFE265:UFE273 TVI265:TVI273 TLM265:TLM273 TBQ265:TBQ273 SRU265:SRU273 SHY265:SHY273 RYC265:RYC273 ROG265:ROG273 REK265:REK273 QUO265:QUO273 QKS265:QKS273 QAW265:QAW273 PRA265:PRA273 PHE265:PHE273 OXI265:OXI273 ONM265:ONM273 ODQ265:ODQ273 NTU265:NTU273 NJY265:NJY273 NAC265:NAC273 MQG265:MQG273 MGK265:MGK273 LWO265:LWO273 LMS265:LMS273 LCW265:LCW273 KTA265:KTA273 KJE265:KJE273 JZI265:JZI273 JPM265:JPM273 JFQ265:JFQ273 IVU265:IVU273 ILY265:ILY273 ICC265:ICC273 HSG265:HSG273 HIK265:HIK273 GYO265:GYO273 GOS265:GOS273 GEW265:GEW273 FVA265:FVA273 FLE265:FLE273 FBI265:FBI273 ERM265:ERM273 EHQ265:EHQ273 DXU265:DXU273 DNY265:DNY273 DEC265:DEC273 CUG265:CUG273 CKK265:CKK273 CAO265:CAO273 BQS265:BQS273 BGW265:BGW273 AXA265:AXA273 ANE265:ANE273 ADI265:ADI273 TM265:TM273 JQ265:JQ273 JQ305:JQ327 TM305:TM327 ADI305:ADI327 ANE305:ANE327 AXA305:AXA327 BGW305:BGW327 BQS305:BQS327 CAO305:CAO327 CKK305:CKK327 CUG305:CUG327 DEC305:DEC327 DNY305:DNY327 DXU305:DXU327 EHQ305:EHQ327 ERM305:ERM327 FBI305:FBI327 FLE305:FLE327 FVA305:FVA327 GEW305:GEW327 GOS305:GOS327 GYO305:GYO327 HIK305:HIK327 HSG305:HSG327 ICC305:ICC327 ILY305:ILY327 IVU305:IVU327 JFQ305:JFQ327 JPM305:JPM327 JZI305:JZI327 KJE305:KJE327 KTA305:KTA327 LCW305:LCW327 LMS305:LMS327 LWO305:LWO327 MGK305:MGK327 MQG305:MQG327 NAC305:NAC327 NJY305:NJY327 NTU305:NTU327 ODQ305:ODQ327 ONM305:ONM327 OXI305:OXI327 PHE305:PHE327 PRA305:PRA327 QAW305:QAW327 QKS305:QKS327 QUO305:QUO327 REK305:REK327 ROG305:ROG327 RYC305:RYC327 SHY305:SHY327 SRU305:SRU327 TBQ305:TBQ327 TLM305:TLM327 TVI305:TVI327 UFE305:UFE327 UPA305:UPA327 UYW305:UYW327 VIS305:VIS327 VSO305:VSO327 WCK305:WCK327 WMG305:WMG327 WWC305:WWC327 DEC474:DEC483 JQ354:JQ369 TM354:TM369 ADI354:ADI369 ANE354:ANE369 AXA354:AXA369 BGW354:BGW369 BQS354:BQS369 CAO354:CAO369 CKK354:CKK369 CUG354:CUG369 DEC354:DEC369 DNY354:DNY369 DXU354:DXU369 EHQ354:EHQ369 ERM354:ERM369 FBI354:FBI369 FLE354:FLE369 FVA354:FVA369 GEW354:GEW369 GOS354:GOS369 GYO354:GYO369 HIK354:HIK369 HSG354:HSG369 ICC354:ICC369 ILY354:ILY369 IVU354:IVU369 JFQ354:JFQ369 JPM354:JPM369 JZI354:JZI369 KJE354:KJE369 KTA354:KTA369 LCW354:LCW369 LMS354:LMS369 LWO354:LWO369 MGK354:MGK369 MQG354:MQG369 NAC354:NAC369 NJY354:NJY369 NTU354:NTU369 ODQ354:ODQ369 ONM354:ONM369 OXI354:OXI369 PHE354:PHE369 PRA354:PRA369 QAW354:QAW369 QKS354:QKS369 QUO354:QUO369 REK354:REK369 ROG354:ROG369 RYC354:RYC369 SHY354:SHY369 SRU354:SRU369 TBQ354:TBQ369 TLM354:TLM369 TVI354:TVI369 UFE354:UFE369 UPA354:UPA369 UYW354:UYW369 VIS354:VIS369 VSO354:VSO369 WCK354:WCK369 WMG354:WMG369 WWC354:WWC369 CUG474:CUG483 CKK474:CKK483 CAO474:CAO483 BQS474:BQS483 WWC447:WWC463 WMG447:WMG463 WCK447:WCK463 VSO447:VSO463 VIS447:VIS463 UYW447:UYW463 UPA447:UPA463 UFE447:UFE463 TVI447:TVI463 TLM447:TLM463 TBQ447:TBQ463 SRU447:SRU463 SHY447:SHY463 RYC447:RYC463 ROG447:ROG463 REK447:REK463 QUO447:QUO463 QKS447:QKS463 QAW447:QAW463 PRA447:PRA463 PHE447:PHE463 OXI447:OXI463 ONM447:ONM463 ODQ447:ODQ463 NTU447:NTU463 NJY447:NJY463 NAC447:NAC463 MQG447:MQG463 MGK447:MGK463 LWO447:LWO463 LMS447:LMS463 LCW447:LCW463 KTA447:KTA463 KJE447:KJE463 JZI447:JZI463 JPM447:JPM463 JFQ447:JFQ463 IVU447:IVU463 ILY447:ILY463 ICC447:ICC463 HSG447:HSG463 HIK447:HIK463 GYO447:GYO463 GOS447:GOS463 GEW447:GEW463 FVA447:FVA463 FLE447:FLE463 FBI447:FBI463 ERM447:ERM463 EHQ447:EHQ463 DXU447:DXU463 DNY447:DNY463 DEC447:DEC463 CUG447:CUG463 CKK447:CKK463 CAO447:CAO463 BQS447:BQS463 BGW447:BGW463 AXA447:AXA463 ANE447:ANE463 ADI447:ADI463 TM447:TM463 BGW474:BGW483 AXA474:AXA483 ANE474:ANE483 JQ283:JQ296 TM283:TM296 ADI283:ADI296 ANE283:ANE296 AXA283:AXA296 BGW283:BGW296 BQS283:BQS296 CAO283:CAO296 CKK283:CKK296 CUG283:CUG296 DEC283:DEC296 DNY283:DNY296 DXU283:DXU296 EHQ283:EHQ296 ERM283:ERM296 FBI283:FBI296 FLE283:FLE296 FVA283:FVA296 GEW283:GEW296 GOS283:GOS296 GYO283:GYO296 HIK283:HIK296 HSG283:HSG296 ICC283:ICC296 ILY283:ILY296 IVU283:IVU296 JFQ283:JFQ296 JPM283:JPM296 JZI283:JZI296 KJE283:KJE296 KTA283:KTA296 LCW283:LCW296 LMS283:LMS296 LWO283:LWO296 MGK283:MGK296 MQG283:MQG296 NAC283:NAC296 NJY283:NJY296 NTU283:NTU296 ODQ283:ODQ296 ONM283:ONM296 OXI283:OXI296 PHE283:PHE296 PRA283:PRA296 QAW283:QAW296 QKS283:QKS296 QUO283:QUO296 REK283:REK296 ROG283:ROG296 RYC283:RYC296 SHY283:SHY296 SRU283:SRU296 TBQ283:TBQ296 TLM283:TLM296 TVI283:TVI296 UFE283:UFE296 UPA283:UPA296 UYW283:UYW296 VIS283:VIS296 VSO283:VSO296 WCK283:WCK296 WMG283:WMG296 WWC283:WWC296 WWC474:WWC483 ADI474:ADI483 HSG298:HSG299 ICC298:ICC299 ILY298:ILY299 IVU298:IVU299 JFQ298:JFQ299 JPM298:JPM299 JZI298:JZI299 KJE298:KJE299 KTA298:KTA299 LCW298:LCW299 LMS298:LMS299 LWO298:LWO299 MGK298:MGK299 MQG298:MQG299 NAC298:NAC299 NJY298:NJY299 NTU298:NTU299 ODQ298:ODQ299 ONM298:ONM299 OXI298:OXI299 PHE298:PHE299 PRA298:PRA299 QAW298:QAW299 QKS298:QKS299 QUO298:QUO299 REK298:REK299 ROG298:ROG299 RYC298:RYC299 SHY298:SHY299 SRU298:SRU299 TBQ298:TBQ299 TLM298:TLM299 TVI298:TVI299 UFE298:UFE299 UPA298:UPA299 UYW298:UYW299 VIS298:VIS299 VSO298:VSO299 WCK298:WCK299 WMG298:WMG299 WWC298:WWC299 TM298:TM299 JQ298:JQ299 ADI298:ADI299 ANE298:ANE299 AXA298:AXA299 BGW298:BGW299 BQS298:BQS299 CAO298:CAO299 CKK298:CKK299 CUG298:CUG299 DEC298:DEC299 DNY298:DNY299 DXU298:DXU299 EHQ298:EHQ299 ERM298:ERM299 FBI298:FBI299 FLE298:FLE299 FVA298:FVA299 GEW298:GEW299 GOS298:GOS299 GYO298:GYO299 HIK298:HIK299 TM474:TM483 WWC372:WWC385 WMG372:WMG385 WCK372:WCK385 VSO372:VSO385 VIS372:VIS385 UYW372:UYW385 UPA372:UPA385 UFE372:UFE385 TVI372:TVI385 TLM372:TLM385 TBQ372:TBQ385 SRU372:SRU385 SHY372:SHY385 RYC372:RYC385 ROG372:ROG385 REK372:REK385 QUO372:QUO385 QKS372:QKS385 QAW372:QAW385 PRA372:PRA385 PHE372:PHE385 OXI372:OXI385 ONM372:ONM385 ODQ372:ODQ385 NTU372:NTU385 NJY372:NJY385 NAC372:NAC385 MQG372:MQG385 MGK372:MGK385 LWO372:LWO385 LMS372:LMS385 LCW372:LCW385 KTA372:KTA385 KJE372:KJE385 JZI372:JZI385 JPM372:JPM385 JFQ372:JFQ385 IVU372:IVU385 ILY372:ILY385 ICC372:ICC385 HSG372:HSG385 HIK372:HIK385 GYO372:GYO385 GOS372:GOS385 GEW372:GEW385 FVA372:FVA385 FLE372:FLE385 FBI372:FBI385 ERM372:ERM385 EHQ372:EHQ385 DXU372:DXU385 DNY372:DNY385 DEC372:DEC385 CUG372:CUG385 CKK372:CKK385 CAO372:CAO385 BQS372:BQS385 BGW372:BGW385 AXA372:AXA385 ANE372:ANE385 ADI372:ADI385 TM372:TM385 JQ372:JQ385 JQ414:JQ416 TM414:TM416 ADI414:ADI416 ANE414:ANE416 AXA414:AXA416 BGW414:BGW416 BQS414:BQS416 CAO414:CAO416 CKK414:CKK416 CUG414:CUG416 DEC414:DEC416 DNY414:DNY416 DXU414:DXU416 EHQ414:EHQ416 ERM414:ERM416 FBI414:FBI416 FLE414:FLE416 FVA414:FVA416 GEW414:GEW416 GOS414:GOS416 GYO414:GYO416 HIK414:HIK416 HSG414:HSG416 ICC414:ICC416 ILY414:ILY416 IVU414:IVU416 JFQ414:JFQ416 JPM414:JPM416 JZI414:JZI416 KJE414:KJE416 KTA414:KTA416 LCW414:LCW416 LMS414:LMS416 LWO414:LWO416 MGK414:MGK416 MQG414:MQG416 NAC414:NAC416 NJY414:NJY416 NTU414:NTU416 ODQ414:ODQ416 ONM414:ONM416 OXI414:OXI416 PHE414:PHE416 PRA414:PRA416 QAW414:QAW416 QKS414:QKS416 QUO414:QUO416 REK414:REK416 ROG414:ROG416 RYC414:RYC416 SHY414:SHY416 SRU414:SRU416 TBQ414:TBQ416 TLM414:TLM416 TVI414:TVI416 UFE414:UFE416 UPA414:UPA416 UYW414:UYW416 VIS414:VIS416 VSO414:VSO416 WCK414:WCK416 WMG414:WMG416 WWC414:WWC416 JQ474:JQ483 WMG474:WMG483 WCK474:WCK483 VSO474:VSO483 VIS474:VIS483 UYW474:UYW483 UPA474:UPA483 UFE474:UFE483 TVI474:TVI483 TLM474:TLM483 TBQ474:TBQ483 SRU474:SRU483 SHY474:SHY483 RYC474:RYC483 ROG474:ROG483 REK474:REK483 QUO474:QUO483 QKS474:QKS483 QAW474:QAW483 PRA474:PRA483 PHE474:PHE483 OXI474:OXI483 ONM474:ONM483 ODQ474:ODQ483 NTU474:NTU483 NJY474:NJY483 NAC474:NAC483 MQG474:MQG483 MGK474:MGK483 LWO474:LWO483 LMS474:LMS483 LCW474:LCW483 KTA474:KTA483 KJE474:KJE483 JZI474:JZI483 JPM474:JPM483 JFQ474:JFQ483 IVU474:IVU483 ILY474:ILY483 ICC474:ICC483 HSG474:HSG483 HIK474:HIK483 Q302:Q303 Q331:Q332 Q390:Q392 Q372:Q383 Q409 Q472 Q447 Q418:Q424 Q335:Q345 Q369:Q370 Q462:Q463 Q265:Q273 Q437 Q325:Q326 Q449:Q453 Q313:Q322 Q305:Q311 Q439:Q443 Q298:Q299 Q288:Q296 Q414:Q416 Q466:Q468 Q284 Q286 Q396:Q407 Q354:Q367 Q456 Q458 Q460 Q475 Q477:Q483" xr:uid="{00000000-0002-0000-0200-000001000000}">
      <formula1>0</formula1>
    </dataValidation>
    <dataValidation operator="greaterThanOrEqual" allowBlank="1" showInputMessage="1" showErrorMessage="1" sqref="Q333 Q539:Q540 Q536 Q520 Q510 Q395 Q412 P430 Q263 Q474 Q438 Q435:Q436 Q323:Q324 Q312 Q204 Q327:Q328 Q444 Q542:Q544 Q547:Q548 Q550:Q551 Q553:Q555 Q285 Q287 Q384:Q385 Q408 Q469:Q470 Q514:Q515 Q368 Q525 Q476" xr:uid="{DB675C74-E8E0-4C05-B8D0-43DA2FF7E03D}"/>
  </dataValidations>
  <pageMargins left="0.31496062992125984" right="0.70866141732283472" top="1.1811023622047245" bottom="0.55118110236220474" header="0.31496062992125984" footer="0"/>
  <pageSetup scale="35" fitToHeight="0" orientation="landscape" r:id="rId1"/>
  <headerFooter>
    <oddHeader>&amp;L&amp;"Arial,Negrita"
Fecha de presentación:&amp;"Arial,Normal" 24 de octubre de 2017.&amp;C&amp;"Arial,Negrita"INFORME PRESENTADO A LA CONTRALORÍA GENERAL DE LA REPÚBLICA
SEGUIMIENTO PLAN DE MEJORAMIENTO
FORMULARIO N° 14.1</oddHeader>
    <oddFooter>&amp;L&amp;"Arial,Negrita"Elaboró:&amp;"Arial,Normal" Oficina de Control Interno.</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PLAN MEJORAMIENTO CGR - INVIAS</vt:lpstr>
      <vt:lpstr>'PLAN MEJORAMIENTO CGR - INVIAS'!Área_de_impresión</vt:lpstr>
    </vt:vector>
  </TitlesOfParts>
  <Company>OFICINA DE PLANEACION-CGR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 de Mejoramiento CGR - INVIAS vigente.</dc:title>
  <dc:creator>Oficina de Control Interno;William Alfonso Artunduaga Bonilla</dc:creator>
  <cp:keywords>Reservado por la Oficina de Control Interno.;William Alfonso Artunduaga Bonilla</cp:keywords>
  <cp:lastModifiedBy>WILLIAM ART.</cp:lastModifiedBy>
  <cp:lastPrinted>2020-09-08T03:21:18Z</cp:lastPrinted>
  <dcterms:created xsi:type="dcterms:W3CDTF">2003-11-14T08:59:56Z</dcterms:created>
  <dcterms:modified xsi:type="dcterms:W3CDTF">2021-01-22T19:02:17Z</dcterms:modified>
</cp:coreProperties>
</file>