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codeName="ThisWorkbook" hidePivotFieldList="1"/>
  <mc:AlternateContent xmlns:mc="http://schemas.openxmlformats.org/markup-compatibility/2006">
    <mc:Choice Requires="x15">
      <x15ac:absPath xmlns:x15ac="http://schemas.microsoft.com/office/spreadsheetml/2010/11/ac" url="E:\PLANES DE MEJORAMIENTO INVIAS - CGR\CORTES - PLAN DE MEJORAMIENTO CGR\2020\CORTE A 30 DE JUNIO DE 2020\"/>
    </mc:Choice>
  </mc:AlternateContent>
  <xr:revisionPtr revIDLastSave="0" documentId="13_ncr:10001_{11708966-EF28-49DB-917F-CC3B386A2557}" xr6:coauthVersionLast="45" xr6:coauthVersionMax="45" xr10:uidLastSave="{00000000-0000-0000-0000-000000000000}"/>
  <bookViews>
    <workbookView xWindow="-120" yWindow="-120" windowWidth="20730" windowHeight="11160" tabRatio="898" activeTab="1" xr2:uid="{00000000-000D-0000-FFFF-FFFF00000000}"/>
  </bookViews>
  <sheets>
    <sheet name="PLAN MEJORAMIENTO CGR - INVIAS" sheetId="37" r:id="rId1"/>
    <sheet name="HALLAZGOS CGR CONSOLIDADOS" sheetId="40" r:id="rId2"/>
  </sheets>
  <definedNames>
    <definedName name="_xlnm._FilterDatabase" localSheetId="0" hidden="1">'PLAN MEJORAMIENTO CGR - INVIAS'!$A$1:$AB$538</definedName>
    <definedName name="_xlnm.Print_Area" localSheetId="1">'HALLAZGOS CGR CONSOLIDADOS'!$B$1:$K$33</definedName>
    <definedName name="_xlnm.Print_Area" localSheetId="0">'PLAN MEJORAMIENTO CGR - INVIAS'!$F$255:$M$453</definedName>
  </definedNames>
  <calcPr calcId="191029"/>
  <pivotCaches>
    <pivotCache cacheId="1" r:id="rId3"/>
  </pivotCaches>
</workbook>
</file>

<file path=xl/calcChain.xml><?xml version="1.0" encoding="utf-8"?>
<calcChain xmlns="http://schemas.openxmlformats.org/spreadsheetml/2006/main">
  <c r="M17" i="40" l="1"/>
  <c r="R459" i="37" l="1"/>
  <c r="R460" i="37"/>
  <c r="R461" i="37"/>
  <c r="R462" i="37"/>
  <c r="R463" i="37"/>
  <c r="R464" i="37"/>
  <c r="R465" i="37"/>
  <c r="R466" i="37"/>
  <c r="R467" i="37"/>
  <c r="R468" i="37"/>
  <c r="R469" i="37"/>
  <c r="R470" i="37"/>
  <c r="R471" i="37"/>
  <c r="R472" i="37"/>
  <c r="R473" i="37"/>
  <c r="R474" i="37"/>
  <c r="R475" i="37"/>
  <c r="R476" i="37"/>
  <c r="R477" i="37"/>
  <c r="R478" i="37"/>
  <c r="R479" i="37"/>
  <c r="R480" i="37"/>
  <c r="R481" i="37"/>
  <c r="R482" i="37"/>
  <c r="R483" i="37"/>
  <c r="R484" i="37"/>
  <c r="R485" i="37"/>
  <c r="R486" i="37"/>
  <c r="R487" i="37"/>
  <c r="R488" i="37"/>
  <c r="R489" i="37"/>
  <c r="R490" i="37"/>
  <c r="R491" i="37"/>
  <c r="R492" i="37"/>
  <c r="R493" i="37"/>
  <c r="R494" i="37"/>
  <c r="R495" i="37"/>
  <c r="R496" i="37"/>
  <c r="R497" i="37"/>
  <c r="R498" i="37"/>
  <c r="R499" i="37"/>
  <c r="R500" i="37"/>
  <c r="R501" i="37"/>
  <c r="R502" i="37"/>
  <c r="R503" i="37"/>
  <c r="R504" i="37"/>
  <c r="R505" i="37"/>
  <c r="R506" i="37"/>
  <c r="R507" i="37"/>
  <c r="R508" i="37"/>
  <c r="R509" i="37"/>
  <c r="R510" i="37"/>
  <c r="R511" i="37"/>
  <c r="R512" i="37"/>
  <c r="R513" i="37"/>
  <c r="R514" i="37"/>
  <c r="R515" i="37"/>
  <c r="R516" i="37"/>
  <c r="R517" i="37"/>
  <c r="R518" i="37"/>
  <c r="R519" i="37"/>
  <c r="R520" i="37"/>
  <c r="R521" i="37"/>
  <c r="R522" i="37"/>
  <c r="R523" i="37"/>
  <c r="R524" i="37"/>
  <c r="R525" i="37"/>
  <c r="R526" i="37"/>
  <c r="R527" i="37"/>
  <c r="R528" i="37"/>
  <c r="S528" i="37" s="1"/>
  <c r="R529" i="37"/>
  <c r="R530" i="37"/>
  <c r="R531" i="37"/>
  <c r="R532" i="37"/>
  <c r="R533" i="37"/>
  <c r="R534" i="37"/>
  <c r="R535" i="37"/>
  <c r="R536" i="37"/>
  <c r="R458" i="37"/>
  <c r="R318" i="37"/>
  <c r="R319" i="37"/>
  <c r="R320" i="37"/>
  <c r="R321" i="37"/>
  <c r="R322" i="37"/>
  <c r="R323" i="37"/>
  <c r="R324" i="37"/>
  <c r="R325" i="37"/>
  <c r="R326" i="37"/>
  <c r="R327" i="37"/>
  <c r="R328" i="37"/>
  <c r="R329" i="37"/>
  <c r="R330" i="37"/>
  <c r="R331" i="37"/>
  <c r="R332" i="37"/>
  <c r="R333" i="37"/>
  <c r="R334" i="37"/>
  <c r="R335" i="37"/>
  <c r="R336" i="37"/>
  <c r="R337" i="37"/>
  <c r="R338" i="37"/>
  <c r="R339" i="37"/>
  <c r="R340" i="37"/>
  <c r="R341" i="37"/>
  <c r="R342" i="37"/>
  <c r="R343" i="37"/>
  <c r="R344" i="37"/>
  <c r="R345" i="37"/>
  <c r="R346" i="37"/>
  <c r="R347" i="37"/>
  <c r="R348" i="37"/>
  <c r="R349" i="37"/>
  <c r="R350" i="37"/>
  <c r="R351" i="37"/>
  <c r="R352" i="37"/>
  <c r="R353" i="37"/>
  <c r="R354" i="37"/>
  <c r="R355" i="37"/>
  <c r="R356" i="37"/>
  <c r="R357" i="37"/>
  <c r="R358" i="37"/>
  <c r="R359" i="37"/>
  <c r="R360" i="37"/>
  <c r="R361" i="37"/>
  <c r="R362" i="37"/>
  <c r="R363" i="37"/>
  <c r="R364" i="37"/>
  <c r="R365" i="37"/>
  <c r="R366" i="37"/>
  <c r="R367" i="37"/>
  <c r="R368" i="37"/>
  <c r="R369" i="37"/>
  <c r="R370" i="37"/>
  <c r="R371" i="37"/>
  <c r="R372" i="37"/>
  <c r="R373" i="37"/>
  <c r="R374" i="37"/>
  <c r="R375" i="37"/>
  <c r="R376" i="37"/>
  <c r="R377" i="37"/>
  <c r="R378" i="37"/>
  <c r="R379" i="37"/>
  <c r="R380" i="37"/>
  <c r="R381" i="37"/>
  <c r="R382" i="37"/>
  <c r="R383" i="37"/>
  <c r="R384" i="37"/>
  <c r="R385" i="37"/>
  <c r="R386" i="37"/>
  <c r="R387" i="37"/>
  <c r="R388" i="37"/>
  <c r="R389" i="37"/>
  <c r="R390" i="37"/>
  <c r="R391" i="37"/>
  <c r="R392" i="37"/>
  <c r="R393" i="37"/>
  <c r="R394" i="37"/>
  <c r="R395" i="37"/>
  <c r="R396" i="37"/>
  <c r="R397" i="37"/>
  <c r="R398" i="37"/>
  <c r="R399" i="37"/>
  <c r="R400" i="37"/>
  <c r="R401" i="37"/>
  <c r="R402" i="37"/>
  <c r="R403" i="37"/>
  <c r="R404" i="37"/>
  <c r="R405" i="37"/>
  <c r="R406" i="37"/>
  <c r="R407" i="37"/>
  <c r="R408" i="37"/>
  <c r="R409" i="37"/>
  <c r="R410" i="37"/>
  <c r="R411" i="37"/>
  <c r="R412" i="37"/>
  <c r="R413" i="37"/>
  <c r="R414" i="37"/>
  <c r="R415" i="37"/>
  <c r="R416" i="37"/>
  <c r="R417" i="37"/>
  <c r="R418" i="37"/>
  <c r="R419" i="37"/>
  <c r="R420" i="37"/>
  <c r="R421" i="37"/>
  <c r="R422" i="37"/>
  <c r="R423" i="37"/>
  <c r="R424" i="37"/>
  <c r="R425" i="37"/>
  <c r="R426" i="37"/>
  <c r="R427" i="37"/>
  <c r="R428" i="37"/>
  <c r="R429" i="37"/>
  <c r="R430" i="37"/>
  <c r="R431" i="37"/>
  <c r="R432" i="37"/>
  <c r="R433" i="37"/>
  <c r="R434" i="37"/>
  <c r="R435" i="37"/>
  <c r="R436" i="37"/>
  <c r="R437" i="37"/>
  <c r="R438" i="37"/>
  <c r="R439" i="37"/>
  <c r="R440" i="37"/>
  <c r="R441" i="37"/>
  <c r="R442" i="37"/>
  <c r="R443" i="37"/>
  <c r="R444" i="37"/>
  <c r="R445" i="37"/>
  <c r="R446" i="37"/>
  <c r="R447" i="37"/>
  <c r="R448" i="37"/>
  <c r="R449" i="37"/>
  <c r="R450" i="37"/>
  <c r="R451" i="37"/>
  <c r="R452" i="37"/>
  <c r="R453" i="37"/>
  <c r="R454" i="37"/>
  <c r="R455" i="37"/>
  <c r="R456" i="37"/>
  <c r="R457" i="37"/>
  <c r="R317" i="37"/>
  <c r="R316" i="37"/>
  <c r="R315" i="37"/>
  <c r="R4" i="37"/>
  <c r="R5" i="37"/>
  <c r="R6" i="37"/>
  <c r="R7" i="37"/>
  <c r="R8" i="37"/>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40" i="37"/>
  <c r="R41" i="37"/>
  <c r="R42" i="37"/>
  <c r="R43" i="37"/>
  <c r="R44" i="37"/>
  <c r="R45" i="37"/>
  <c r="R46" i="37"/>
  <c r="R47" i="37"/>
  <c r="R48" i="37"/>
  <c r="R49" i="37"/>
  <c r="R50" i="37"/>
  <c r="R51" i="37"/>
  <c r="R52" i="37"/>
  <c r="R53" i="37"/>
  <c r="R54" i="37"/>
  <c r="R55" i="37"/>
  <c r="R56" i="37"/>
  <c r="R57" i="37"/>
  <c r="R58" i="37"/>
  <c r="R59" i="37"/>
  <c r="R60" i="37"/>
  <c r="R61" i="37"/>
  <c r="R62" i="37"/>
  <c r="R63" i="37"/>
  <c r="R64" i="37"/>
  <c r="R65" i="37"/>
  <c r="R66" i="37"/>
  <c r="R67" i="37"/>
  <c r="R68" i="37"/>
  <c r="R69" i="37"/>
  <c r="R70" i="37"/>
  <c r="R71" i="37"/>
  <c r="R72" i="37"/>
  <c r="R73" i="37"/>
  <c r="R74" i="37"/>
  <c r="R75" i="37"/>
  <c r="R76" i="37"/>
  <c r="R77" i="37"/>
  <c r="R78" i="37"/>
  <c r="R79" i="37"/>
  <c r="R80" i="37"/>
  <c r="R81" i="37"/>
  <c r="R82" i="37"/>
  <c r="R83" i="37"/>
  <c r="R84" i="37"/>
  <c r="R85" i="37"/>
  <c r="R86" i="37"/>
  <c r="R87" i="37"/>
  <c r="R88" i="37"/>
  <c r="R89" i="37"/>
  <c r="R90" i="37"/>
  <c r="R91" i="37"/>
  <c r="R92" i="37"/>
  <c r="R93" i="37"/>
  <c r="R94" i="37"/>
  <c r="R95" i="37"/>
  <c r="R96" i="37"/>
  <c r="R97" i="37"/>
  <c r="R98" i="37"/>
  <c r="R99" i="37"/>
  <c r="R100" i="37"/>
  <c r="R101" i="37"/>
  <c r="R102" i="37"/>
  <c r="R103" i="37"/>
  <c r="R104" i="37"/>
  <c r="R105" i="37"/>
  <c r="R106" i="37"/>
  <c r="R107" i="37"/>
  <c r="R108" i="37"/>
  <c r="R109" i="37"/>
  <c r="R110" i="37"/>
  <c r="R111" i="37"/>
  <c r="R112" i="37"/>
  <c r="R113" i="37"/>
  <c r="R114" i="37"/>
  <c r="R115" i="37"/>
  <c r="R116" i="37"/>
  <c r="R117" i="37"/>
  <c r="R118" i="37"/>
  <c r="R119" i="37"/>
  <c r="R120" i="37"/>
  <c r="R121" i="37"/>
  <c r="R122" i="37"/>
  <c r="R123" i="37"/>
  <c r="R124" i="37"/>
  <c r="R125" i="37"/>
  <c r="R126" i="37"/>
  <c r="R127" i="37"/>
  <c r="R128" i="37"/>
  <c r="R129" i="37"/>
  <c r="R130" i="37"/>
  <c r="R131" i="37"/>
  <c r="R132" i="37"/>
  <c r="R133" i="37"/>
  <c r="R134" i="37"/>
  <c r="R135" i="37"/>
  <c r="R136" i="37"/>
  <c r="R137" i="37"/>
  <c r="R138" i="37"/>
  <c r="R139" i="37"/>
  <c r="R140" i="37"/>
  <c r="R141" i="37"/>
  <c r="R142" i="37"/>
  <c r="R143" i="37"/>
  <c r="R144" i="37"/>
  <c r="R145" i="37"/>
  <c r="R146" i="37"/>
  <c r="R147" i="37"/>
  <c r="R148" i="37"/>
  <c r="R149" i="37"/>
  <c r="R150" i="37"/>
  <c r="R151" i="37"/>
  <c r="R152" i="37"/>
  <c r="R153" i="37"/>
  <c r="R154" i="37"/>
  <c r="R155" i="37"/>
  <c r="R156" i="37"/>
  <c r="R157" i="37"/>
  <c r="R158" i="37"/>
  <c r="R159" i="37"/>
  <c r="R160" i="37"/>
  <c r="R161" i="37"/>
  <c r="R162" i="37"/>
  <c r="R163" i="37"/>
  <c r="R164" i="37"/>
  <c r="R165" i="37"/>
  <c r="R166" i="37"/>
  <c r="R167" i="37"/>
  <c r="R168" i="37"/>
  <c r="R169" i="37"/>
  <c r="R170" i="37"/>
  <c r="R171" i="37"/>
  <c r="R172" i="37"/>
  <c r="R173" i="37"/>
  <c r="R174" i="37"/>
  <c r="R175" i="37"/>
  <c r="R176" i="37"/>
  <c r="R177" i="37"/>
  <c r="R178" i="37"/>
  <c r="R179" i="37"/>
  <c r="R180" i="37"/>
  <c r="R181" i="37"/>
  <c r="R182" i="37"/>
  <c r="R183" i="37"/>
  <c r="R184" i="37"/>
  <c r="R185" i="37"/>
  <c r="R186" i="37"/>
  <c r="R187" i="37"/>
  <c r="R188" i="37"/>
  <c r="R189" i="37"/>
  <c r="R190" i="37"/>
  <c r="R191" i="37"/>
  <c r="R192" i="37"/>
  <c r="R193" i="37"/>
  <c r="R194" i="37"/>
  <c r="R195" i="37"/>
  <c r="R196" i="37"/>
  <c r="R197" i="37"/>
  <c r="R198" i="37"/>
  <c r="R199" i="37"/>
  <c r="R200" i="37"/>
  <c r="R201" i="37"/>
  <c r="R202" i="37"/>
  <c r="R203" i="37"/>
  <c r="R204" i="37"/>
  <c r="R205" i="37"/>
  <c r="R206" i="37"/>
  <c r="R207" i="37"/>
  <c r="R208" i="37"/>
  <c r="R209" i="37"/>
  <c r="R210" i="37"/>
  <c r="R211" i="37"/>
  <c r="R212" i="37"/>
  <c r="R213" i="37"/>
  <c r="R214" i="37"/>
  <c r="R215" i="37"/>
  <c r="R216" i="37"/>
  <c r="R217" i="37"/>
  <c r="R218" i="37"/>
  <c r="R219" i="37"/>
  <c r="R220" i="37"/>
  <c r="R221" i="37"/>
  <c r="R222" i="37"/>
  <c r="R223" i="37"/>
  <c r="R224" i="37"/>
  <c r="R225" i="37"/>
  <c r="R226" i="37"/>
  <c r="R227" i="37"/>
  <c r="R228" i="37"/>
  <c r="R229" i="37"/>
  <c r="R230" i="37"/>
  <c r="R231" i="37"/>
  <c r="R232" i="37"/>
  <c r="R233" i="37"/>
  <c r="R234" i="37"/>
  <c r="R235" i="37"/>
  <c r="R236" i="37"/>
  <c r="R237" i="37"/>
  <c r="R238" i="37"/>
  <c r="R239" i="37"/>
  <c r="R240" i="37"/>
  <c r="R241" i="37"/>
  <c r="R242" i="37"/>
  <c r="R243" i="37"/>
  <c r="R244" i="37"/>
  <c r="R245" i="37"/>
  <c r="R246" i="37"/>
  <c r="R247" i="37"/>
  <c r="R248" i="37"/>
  <c r="R249" i="37"/>
  <c r="R250" i="37"/>
  <c r="R251" i="37"/>
  <c r="R252" i="37"/>
  <c r="R253" i="37"/>
  <c r="R254" i="37"/>
  <c r="R255" i="37"/>
  <c r="R256" i="37"/>
  <c r="R257" i="37"/>
  <c r="R258" i="37"/>
  <c r="R259" i="37"/>
  <c r="R260" i="37"/>
  <c r="R261" i="37"/>
  <c r="R262" i="37"/>
  <c r="R263" i="37"/>
  <c r="R264" i="37"/>
  <c r="R265" i="37"/>
  <c r="R266" i="37"/>
  <c r="R267" i="37"/>
  <c r="R268" i="37"/>
  <c r="R269" i="37"/>
  <c r="R270" i="37"/>
  <c r="R271" i="37"/>
  <c r="R272" i="37"/>
  <c r="R273" i="37"/>
  <c r="R274" i="37"/>
  <c r="R275" i="37"/>
  <c r="R276" i="37"/>
  <c r="R277" i="37"/>
  <c r="R278" i="37"/>
  <c r="R279" i="37"/>
  <c r="R280" i="37"/>
  <c r="R281" i="37"/>
  <c r="R282" i="37"/>
  <c r="R283" i="37"/>
  <c r="R284" i="37"/>
  <c r="R285" i="37"/>
  <c r="R286" i="37"/>
  <c r="R287" i="37"/>
  <c r="R288" i="37"/>
  <c r="R289" i="37"/>
  <c r="R290" i="37"/>
  <c r="R291" i="37"/>
  <c r="R292" i="37"/>
  <c r="R293" i="37"/>
  <c r="R294" i="37"/>
  <c r="R295" i="37"/>
  <c r="R296" i="37"/>
  <c r="R297" i="37"/>
  <c r="R298" i="37"/>
  <c r="S298" i="37" s="1"/>
  <c r="R299" i="37"/>
  <c r="R300" i="37"/>
  <c r="R301" i="37"/>
  <c r="R302" i="37"/>
  <c r="R303" i="37"/>
  <c r="R304" i="37"/>
  <c r="R305" i="37"/>
  <c r="R306" i="37"/>
  <c r="R307" i="37"/>
  <c r="R308" i="37"/>
  <c r="R309" i="37"/>
  <c r="R310" i="37"/>
  <c r="R311" i="37"/>
  <c r="R312" i="37"/>
  <c r="R313" i="37"/>
  <c r="R314" i="37"/>
  <c r="R3" i="37"/>
  <c r="X5" i="37"/>
  <c r="X7" i="37"/>
  <c r="X9" i="37"/>
  <c r="X11" i="37"/>
  <c r="X13" i="37"/>
  <c r="X15" i="37"/>
  <c r="X16" i="37"/>
  <c r="X21" i="37"/>
  <c r="X24" i="37"/>
  <c r="X25" i="37"/>
  <c r="X27" i="37"/>
  <c r="X28" i="37"/>
  <c r="X30" i="37"/>
  <c r="X31" i="37"/>
  <c r="X33" i="37"/>
  <c r="X34" i="37"/>
  <c r="X36" i="37"/>
  <c r="X37" i="37"/>
  <c r="X41" i="37"/>
  <c r="X42" i="37"/>
  <c r="X44" i="37"/>
  <c r="X46" i="37"/>
  <c r="X48" i="37"/>
  <c r="X50" i="37"/>
  <c r="X53" i="37"/>
  <c r="X55" i="37"/>
  <c r="X58" i="37"/>
  <c r="X59" i="37"/>
  <c r="X60" i="37"/>
  <c r="X61" i="37"/>
  <c r="X63" i="37"/>
  <c r="X64" i="37"/>
  <c r="X65" i="37"/>
  <c r="X67" i="37"/>
  <c r="X68" i="37"/>
  <c r="X70" i="37"/>
  <c r="X71" i="37"/>
  <c r="X72" i="37"/>
  <c r="X73" i="37"/>
  <c r="X75" i="37"/>
  <c r="X76" i="37"/>
  <c r="X77" i="37"/>
  <c r="X78" i="37"/>
  <c r="X80" i="37"/>
  <c r="X82" i="37"/>
  <c r="X84" i="37"/>
  <c r="X88" i="37"/>
  <c r="X89" i="37"/>
  <c r="X94" i="37"/>
  <c r="X97" i="37"/>
  <c r="X99" i="37"/>
  <c r="X103" i="37"/>
  <c r="X104" i="37"/>
  <c r="X106" i="37"/>
  <c r="X109" i="37"/>
  <c r="X112" i="37"/>
  <c r="X114" i="37"/>
  <c r="X122" i="37"/>
  <c r="X163" i="37"/>
  <c r="X188" i="37"/>
  <c r="X190" i="37"/>
  <c r="X192" i="37"/>
  <c r="X194" i="37"/>
  <c r="X196" i="37"/>
  <c r="X198" i="37"/>
  <c r="X200" i="37"/>
  <c r="X202" i="37"/>
  <c r="X204" i="37"/>
  <c r="X206" i="37"/>
  <c r="X208" i="37"/>
  <c r="X210" i="37"/>
  <c r="X212" i="37"/>
  <c r="X214" i="37"/>
  <c r="X216" i="37"/>
  <c r="X235" i="37"/>
  <c r="X240" i="37"/>
  <c r="X244" i="37"/>
  <c r="X251" i="37"/>
  <c r="X269" i="37"/>
  <c r="X288" i="37"/>
  <c r="X289" i="37"/>
  <c r="X292" i="37"/>
  <c r="X294" i="37"/>
  <c r="X295" i="37"/>
  <c r="X298" i="37"/>
  <c r="X304" i="37"/>
  <c r="X305" i="37"/>
  <c r="X307" i="37"/>
  <c r="X318" i="37"/>
  <c r="X328" i="37"/>
  <c r="X329" i="37"/>
  <c r="X333" i="37"/>
  <c r="X337" i="37"/>
  <c r="X338" i="37"/>
  <c r="X339" i="37"/>
  <c r="X341" i="37"/>
  <c r="X342" i="37"/>
  <c r="X344" i="37"/>
  <c r="X353" i="37"/>
  <c r="X355" i="37"/>
  <c r="X357" i="37"/>
  <c r="X359" i="37"/>
  <c r="X387" i="37"/>
  <c r="X411" i="37"/>
  <c r="X418" i="37"/>
  <c r="X419" i="37"/>
  <c r="X430" i="37"/>
  <c r="X435" i="37"/>
  <c r="X437" i="37"/>
  <c r="X439" i="37"/>
  <c r="X441" i="37"/>
  <c r="X449" i="37"/>
  <c r="X458" i="37"/>
  <c r="X493" i="37"/>
  <c r="X501" i="37"/>
  <c r="X502" i="37"/>
  <c r="X505" i="37"/>
  <c r="X507" i="37"/>
  <c r="X510" i="37"/>
  <c r="AE3" i="37"/>
  <c r="AF3" i="37" s="1"/>
  <c r="Z3" i="37" s="1"/>
  <c r="AE4" i="37"/>
  <c r="AF4" i="37" s="1"/>
  <c r="Z4" i="37" s="1"/>
  <c r="AE6" i="37"/>
  <c r="AF6" i="37" s="1"/>
  <c r="Z6" i="37" s="1"/>
  <c r="AE8" i="37"/>
  <c r="AE9" i="37" s="1"/>
  <c r="AF9" i="37" s="1"/>
  <c r="Z9" i="37" s="1"/>
  <c r="AE10" i="37"/>
  <c r="AE11" i="37" s="1"/>
  <c r="AF11" i="37" s="1"/>
  <c r="Z11" i="37" s="1"/>
  <c r="AE12" i="37"/>
  <c r="AE14" i="37"/>
  <c r="AE15" i="37" s="1"/>
  <c r="AE17" i="37"/>
  <c r="AF17" i="37" s="1"/>
  <c r="Z17" i="37" s="1"/>
  <c r="AE18" i="37"/>
  <c r="AF18" i="37" s="1"/>
  <c r="Z18" i="37" s="1"/>
  <c r="AE19" i="37"/>
  <c r="AF19" i="37" s="1"/>
  <c r="Z19" i="37" s="1"/>
  <c r="AE20" i="37"/>
  <c r="AE22" i="37"/>
  <c r="AF22" i="37" s="1"/>
  <c r="Z22" i="37" s="1"/>
  <c r="AE23" i="37"/>
  <c r="AF23" i="37" s="1"/>
  <c r="Z23" i="37" s="1"/>
  <c r="AE26" i="37"/>
  <c r="AE29" i="37"/>
  <c r="AF29" i="37" s="1"/>
  <c r="Z29" i="37" s="1"/>
  <c r="AE32" i="37"/>
  <c r="AE35" i="37"/>
  <c r="AF35" i="37" s="1"/>
  <c r="Z35" i="37" s="1"/>
  <c r="AE38" i="37"/>
  <c r="AF38" i="37" s="1"/>
  <c r="Z38" i="37" s="1"/>
  <c r="AE39" i="37"/>
  <c r="AF39" i="37" s="1"/>
  <c r="Z39" i="37" s="1"/>
  <c r="AE40" i="37"/>
  <c r="AE43" i="37"/>
  <c r="AE44" i="37" s="1"/>
  <c r="AF44" i="37" s="1"/>
  <c r="Z44" i="37" s="1"/>
  <c r="AE45" i="37"/>
  <c r="AE46" i="37" s="1"/>
  <c r="AF46" i="37" s="1"/>
  <c r="Z46" i="37" s="1"/>
  <c r="AE47" i="37"/>
  <c r="AE48" i="37" s="1"/>
  <c r="AF48" i="37" s="1"/>
  <c r="Z48" i="37" s="1"/>
  <c r="AE49" i="37"/>
  <c r="AE50" i="37" s="1"/>
  <c r="AF50" i="37" s="1"/>
  <c r="Z50" i="37" s="1"/>
  <c r="AE51" i="37"/>
  <c r="AF51" i="37" s="1"/>
  <c r="Z51" i="37" s="1"/>
  <c r="AE52" i="37"/>
  <c r="AF52" i="37" s="1"/>
  <c r="Z52" i="37" s="1"/>
  <c r="AE54" i="37"/>
  <c r="AE56" i="37"/>
  <c r="AF56" i="37" s="1"/>
  <c r="Z56" i="37" s="1"/>
  <c r="AE57" i="37"/>
  <c r="AE62" i="37"/>
  <c r="AF62" i="37" s="1"/>
  <c r="Z62" i="37" s="1"/>
  <c r="AE66" i="37"/>
  <c r="AE67" i="37" s="1"/>
  <c r="AE69" i="37"/>
  <c r="AE74" i="37"/>
  <c r="AE75" i="37" s="1"/>
  <c r="AE79" i="37"/>
  <c r="AF79" i="37" s="1"/>
  <c r="Z79" i="37" s="1"/>
  <c r="AE81" i="37"/>
  <c r="AE83" i="37"/>
  <c r="AE84" i="37" s="1"/>
  <c r="AF84" i="37" s="1"/>
  <c r="Z84" i="37" s="1"/>
  <c r="AE85" i="37"/>
  <c r="AF85" i="37" s="1"/>
  <c r="Z85" i="37" s="1"/>
  <c r="AE86" i="37"/>
  <c r="AF86" i="37" s="1"/>
  <c r="Z86" i="37" s="1"/>
  <c r="AE87" i="37"/>
  <c r="AE90" i="37"/>
  <c r="AF90" i="37" s="1"/>
  <c r="Z90" i="37" s="1"/>
  <c r="AE91" i="37"/>
  <c r="AF91" i="37" s="1"/>
  <c r="Z91" i="37" s="1"/>
  <c r="AE92" i="37"/>
  <c r="AF92" i="37" s="1"/>
  <c r="Z92" i="37" s="1"/>
  <c r="AE93" i="37"/>
  <c r="AE95" i="37"/>
  <c r="AF95" i="37" s="1"/>
  <c r="Z95" i="37" s="1"/>
  <c r="AE96" i="37"/>
  <c r="AF96" i="37" s="1"/>
  <c r="Z96" i="37" s="1"/>
  <c r="AE98" i="37"/>
  <c r="AE99" i="37" s="1"/>
  <c r="AF99" i="37" s="1"/>
  <c r="Z99" i="37" s="1"/>
  <c r="AE100" i="37"/>
  <c r="AF100" i="37" s="1"/>
  <c r="Z100" i="37" s="1"/>
  <c r="AE101" i="37"/>
  <c r="AF101" i="37" s="1"/>
  <c r="Z101" i="37" s="1"/>
  <c r="AE102" i="37"/>
  <c r="AF102" i="37" s="1"/>
  <c r="Z102" i="37" s="1"/>
  <c r="AE105" i="37"/>
  <c r="AF105" i="37" s="1"/>
  <c r="Z105" i="37" s="1"/>
  <c r="AE107" i="37"/>
  <c r="AF107" i="37" s="1"/>
  <c r="Z107" i="37" s="1"/>
  <c r="AE108" i="37"/>
  <c r="AF108" i="37" s="1"/>
  <c r="Z108" i="37" s="1"/>
  <c r="AE110" i="37"/>
  <c r="AF110" i="37" s="1"/>
  <c r="Z110" i="37" s="1"/>
  <c r="AE111" i="37"/>
  <c r="AE113" i="37"/>
  <c r="AE115" i="37"/>
  <c r="AF115" i="37" s="1"/>
  <c r="Z115" i="37" s="1"/>
  <c r="AE116" i="37"/>
  <c r="AF116" i="37" s="1"/>
  <c r="Z116" i="37" s="1"/>
  <c r="AE117" i="37"/>
  <c r="AF117" i="37" s="1"/>
  <c r="Z117" i="37" s="1"/>
  <c r="AE118" i="37"/>
  <c r="AF118" i="37" s="1"/>
  <c r="Z118" i="37" s="1"/>
  <c r="AE119" i="37"/>
  <c r="AF119" i="37" s="1"/>
  <c r="Z119" i="37" s="1"/>
  <c r="AE120" i="37"/>
  <c r="AF120" i="37" s="1"/>
  <c r="Z120" i="37" s="1"/>
  <c r="AE121" i="37"/>
  <c r="AE123" i="37"/>
  <c r="AF123" i="37" s="1"/>
  <c r="Z123" i="37" s="1"/>
  <c r="AE124" i="37"/>
  <c r="AF124" i="37" s="1"/>
  <c r="Z124" i="37" s="1"/>
  <c r="AE125" i="37"/>
  <c r="AF125" i="37" s="1"/>
  <c r="Z125" i="37" s="1"/>
  <c r="AE126" i="37"/>
  <c r="AF126" i="37" s="1"/>
  <c r="Z126" i="37" s="1"/>
  <c r="AE127" i="37"/>
  <c r="AF127" i="37" s="1"/>
  <c r="Z127" i="37" s="1"/>
  <c r="AE128" i="37"/>
  <c r="AF128" i="37" s="1"/>
  <c r="Z128" i="37" s="1"/>
  <c r="AE129" i="37"/>
  <c r="AF129" i="37" s="1"/>
  <c r="Z129" i="37" s="1"/>
  <c r="AE130" i="37"/>
  <c r="AF130" i="37" s="1"/>
  <c r="Z130" i="37" s="1"/>
  <c r="AE131" i="37"/>
  <c r="AF131" i="37" s="1"/>
  <c r="Z131" i="37" s="1"/>
  <c r="AE132" i="37"/>
  <c r="AF132" i="37" s="1"/>
  <c r="Z132" i="37" s="1"/>
  <c r="AE133" i="37"/>
  <c r="AF133" i="37" s="1"/>
  <c r="Z133" i="37" s="1"/>
  <c r="AE134" i="37"/>
  <c r="AF134" i="37" s="1"/>
  <c r="Z134" i="37" s="1"/>
  <c r="AE135" i="37"/>
  <c r="AF135" i="37" s="1"/>
  <c r="Z135" i="37" s="1"/>
  <c r="AE136" i="37"/>
  <c r="AF136" i="37" s="1"/>
  <c r="Z136" i="37" s="1"/>
  <c r="AE137" i="37"/>
  <c r="AF137" i="37" s="1"/>
  <c r="Z137" i="37" s="1"/>
  <c r="AE138" i="37"/>
  <c r="AF138" i="37" s="1"/>
  <c r="Z138" i="37" s="1"/>
  <c r="AE139" i="37"/>
  <c r="AF139" i="37" s="1"/>
  <c r="Z139" i="37" s="1"/>
  <c r="AE140" i="37"/>
  <c r="AF140" i="37" s="1"/>
  <c r="Z140" i="37" s="1"/>
  <c r="AE141" i="37"/>
  <c r="AF141" i="37" s="1"/>
  <c r="Z141" i="37" s="1"/>
  <c r="AE142" i="37"/>
  <c r="AF142" i="37" s="1"/>
  <c r="Z142" i="37" s="1"/>
  <c r="AE143" i="37"/>
  <c r="AF143" i="37" s="1"/>
  <c r="Z143" i="37" s="1"/>
  <c r="AE144" i="37"/>
  <c r="AF144" i="37" s="1"/>
  <c r="Z144" i="37" s="1"/>
  <c r="AE145" i="37"/>
  <c r="AF145" i="37" s="1"/>
  <c r="Z145" i="37" s="1"/>
  <c r="AE146" i="37"/>
  <c r="AF146" i="37" s="1"/>
  <c r="Z146" i="37" s="1"/>
  <c r="AE147" i="37"/>
  <c r="AF147" i="37" s="1"/>
  <c r="Z147" i="37" s="1"/>
  <c r="AE148" i="37"/>
  <c r="AF148" i="37" s="1"/>
  <c r="Z148" i="37" s="1"/>
  <c r="AE149" i="37"/>
  <c r="AF149" i="37" s="1"/>
  <c r="Z149" i="37" s="1"/>
  <c r="AE150" i="37"/>
  <c r="AF150" i="37" s="1"/>
  <c r="Z150" i="37" s="1"/>
  <c r="AE151" i="37"/>
  <c r="AF151" i="37" s="1"/>
  <c r="Z151" i="37" s="1"/>
  <c r="AE152" i="37"/>
  <c r="AF152" i="37" s="1"/>
  <c r="Z152" i="37" s="1"/>
  <c r="AE153" i="37"/>
  <c r="AF153" i="37" s="1"/>
  <c r="Z153" i="37" s="1"/>
  <c r="AE154" i="37"/>
  <c r="AF154" i="37" s="1"/>
  <c r="Z154" i="37" s="1"/>
  <c r="AE155" i="37"/>
  <c r="AF155" i="37" s="1"/>
  <c r="Z155" i="37" s="1"/>
  <c r="AE156" i="37"/>
  <c r="AF156" i="37" s="1"/>
  <c r="Z156" i="37" s="1"/>
  <c r="AE157" i="37"/>
  <c r="AF157" i="37" s="1"/>
  <c r="Z157" i="37" s="1"/>
  <c r="AE158" i="37"/>
  <c r="AF158" i="37" s="1"/>
  <c r="Z158" i="37" s="1"/>
  <c r="AE159" i="37"/>
  <c r="AF159" i="37" s="1"/>
  <c r="Z159" i="37" s="1"/>
  <c r="AE160" i="37"/>
  <c r="AF160" i="37" s="1"/>
  <c r="Z160" i="37" s="1"/>
  <c r="AE161" i="37"/>
  <c r="AF161" i="37" s="1"/>
  <c r="Z161" i="37" s="1"/>
  <c r="AE162" i="37"/>
  <c r="AF162" i="37" s="1"/>
  <c r="Z162" i="37" s="1"/>
  <c r="AE164" i="37"/>
  <c r="AF164" i="37" s="1"/>
  <c r="Z164" i="37" s="1"/>
  <c r="AE165" i="37"/>
  <c r="AF165" i="37" s="1"/>
  <c r="Z165" i="37" s="1"/>
  <c r="AE166" i="37"/>
  <c r="AF166" i="37" s="1"/>
  <c r="Z166" i="37" s="1"/>
  <c r="AE167" i="37"/>
  <c r="AF167" i="37" s="1"/>
  <c r="Z167" i="37" s="1"/>
  <c r="AE168" i="37"/>
  <c r="AF168" i="37" s="1"/>
  <c r="Z168" i="37" s="1"/>
  <c r="AE169" i="37"/>
  <c r="AF169" i="37" s="1"/>
  <c r="Z169" i="37" s="1"/>
  <c r="AE170" i="37"/>
  <c r="AF170" i="37" s="1"/>
  <c r="Z170" i="37" s="1"/>
  <c r="AE171" i="37"/>
  <c r="AF171" i="37" s="1"/>
  <c r="Z171" i="37" s="1"/>
  <c r="AE172" i="37"/>
  <c r="AF172" i="37" s="1"/>
  <c r="Z172" i="37" s="1"/>
  <c r="AE173" i="37"/>
  <c r="AF173" i="37" s="1"/>
  <c r="Z173" i="37" s="1"/>
  <c r="AE174" i="37"/>
  <c r="AF174" i="37" s="1"/>
  <c r="Z174" i="37" s="1"/>
  <c r="AE175" i="37"/>
  <c r="AF175" i="37" s="1"/>
  <c r="Z175" i="37" s="1"/>
  <c r="AE176" i="37"/>
  <c r="AF176" i="37" s="1"/>
  <c r="Z176" i="37" s="1"/>
  <c r="AE177" i="37"/>
  <c r="AF177" i="37" s="1"/>
  <c r="Z177" i="37" s="1"/>
  <c r="AE178" i="37"/>
  <c r="AF178" i="37" s="1"/>
  <c r="Z178" i="37" s="1"/>
  <c r="AE179" i="37"/>
  <c r="AF179" i="37" s="1"/>
  <c r="Z179" i="37" s="1"/>
  <c r="AE180" i="37"/>
  <c r="AF180" i="37" s="1"/>
  <c r="Z180" i="37" s="1"/>
  <c r="AE181" i="37"/>
  <c r="AF181" i="37" s="1"/>
  <c r="Z181" i="37" s="1"/>
  <c r="AE182" i="37"/>
  <c r="AF182" i="37" s="1"/>
  <c r="Z182" i="37" s="1"/>
  <c r="AE183" i="37"/>
  <c r="AF183" i="37" s="1"/>
  <c r="Z183" i="37" s="1"/>
  <c r="AE184" i="37"/>
  <c r="AF184" i="37" s="1"/>
  <c r="Z184" i="37" s="1"/>
  <c r="AE185" i="37"/>
  <c r="AF185" i="37" s="1"/>
  <c r="Z185" i="37" s="1"/>
  <c r="AE186" i="37"/>
  <c r="AF186" i="37" s="1"/>
  <c r="Z186" i="37" s="1"/>
  <c r="AE187" i="37"/>
  <c r="AF187" i="37" s="1"/>
  <c r="Z187" i="37" s="1"/>
  <c r="AE189" i="37"/>
  <c r="AF189" i="37" s="1"/>
  <c r="Z189" i="37" s="1"/>
  <c r="AE191" i="37"/>
  <c r="AF191" i="37" s="1"/>
  <c r="Z191" i="37" s="1"/>
  <c r="AE193" i="37"/>
  <c r="AF193" i="37" s="1"/>
  <c r="Z193" i="37" s="1"/>
  <c r="AE195" i="37"/>
  <c r="AF195" i="37" s="1"/>
  <c r="Z195" i="37" s="1"/>
  <c r="AE197" i="37"/>
  <c r="AF197" i="37" s="1"/>
  <c r="Z197" i="37" s="1"/>
  <c r="AE199" i="37"/>
  <c r="AE201" i="37"/>
  <c r="AF201" i="37" s="1"/>
  <c r="Z201" i="37" s="1"/>
  <c r="AE203" i="37"/>
  <c r="AF203" i="37" s="1"/>
  <c r="Z203" i="37" s="1"/>
  <c r="AE205" i="37"/>
  <c r="AE207" i="37"/>
  <c r="AE209" i="37"/>
  <c r="AF209" i="37" s="1"/>
  <c r="Z209" i="37" s="1"/>
  <c r="AE211" i="37"/>
  <c r="AE213" i="37"/>
  <c r="AF213" i="37" s="1"/>
  <c r="Z213" i="37" s="1"/>
  <c r="AE215" i="37"/>
  <c r="AE217" i="37"/>
  <c r="AF217" i="37" s="1"/>
  <c r="Z217" i="37" s="1"/>
  <c r="AE218" i="37"/>
  <c r="AF218" i="37" s="1"/>
  <c r="Z218" i="37" s="1"/>
  <c r="AE219" i="37"/>
  <c r="AF219" i="37" s="1"/>
  <c r="Z219" i="37" s="1"/>
  <c r="AE220" i="37"/>
  <c r="AF220" i="37" s="1"/>
  <c r="Z220" i="37" s="1"/>
  <c r="AE221" i="37"/>
  <c r="AF221" i="37" s="1"/>
  <c r="Z221" i="37" s="1"/>
  <c r="AE222" i="37"/>
  <c r="AF222" i="37" s="1"/>
  <c r="Z222" i="37" s="1"/>
  <c r="AE223" i="37"/>
  <c r="AF223" i="37" s="1"/>
  <c r="Z223" i="37" s="1"/>
  <c r="AE224" i="37"/>
  <c r="AF224" i="37" s="1"/>
  <c r="Z224" i="37" s="1"/>
  <c r="AE225" i="37"/>
  <c r="AF225" i="37" s="1"/>
  <c r="Z225" i="37" s="1"/>
  <c r="AE226" i="37"/>
  <c r="AF226" i="37" s="1"/>
  <c r="Z226" i="37" s="1"/>
  <c r="AE227" i="37"/>
  <c r="AF227" i="37" s="1"/>
  <c r="Z227" i="37" s="1"/>
  <c r="AE228" i="37"/>
  <c r="AF228" i="37" s="1"/>
  <c r="Z228" i="37" s="1"/>
  <c r="AE229" i="37"/>
  <c r="AF229" i="37" s="1"/>
  <c r="Z229" i="37" s="1"/>
  <c r="AE230" i="37"/>
  <c r="AF230" i="37" s="1"/>
  <c r="Z230" i="37" s="1"/>
  <c r="AE231" i="37"/>
  <c r="AF231" i="37" s="1"/>
  <c r="Z231" i="37" s="1"/>
  <c r="AE232" i="37"/>
  <c r="AF232" i="37" s="1"/>
  <c r="Z232" i="37" s="1"/>
  <c r="AE233" i="37"/>
  <c r="AF233" i="37" s="1"/>
  <c r="Z233" i="37" s="1"/>
  <c r="AE234" i="37"/>
  <c r="AF234" i="37" s="1"/>
  <c r="Z234" i="37" s="1"/>
  <c r="AE236" i="37"/>
  <c r="AF236" i="37" s="1"/>
  <c r="Z236" i="37" s="1"/>
  <c r="AE237" i="37"/>
  <c r="AF237" i="37" s="1"/>
  <c r="Z237" i="37" s="1"/>
  <c r="AE238" i="37"/>
  <c r="AF238" i="37" s="1"/>
  <c r="Z238" i="37" s="1"/>
  <c r="AE239" i="37"/>
  <c r="AE241" i="37"/>
  <c r="AF241" i="37" s="1"/>
  <c r="Z241" i="37" s="1"/>
  <c r="AE242" i="37"/>
  <c r="AF242" i="37" s="1"/>
  <c r="Z242" i="37" s="1"/>
  <c r="AE243" i="37"/>
  <c r="AE245" i="37"/>
  <c r="AF245" i="37" s="1"/>
  <c r="Z245" i="37" s="1"/>
  <c r="AE246" i="37"/>
  <c r="AF246" i="37" s="1"/>
  <c r="Z246" i="37" s="1"/>
  <c r="AE247" i="37"/>
  <c r="AF247" i="37" s="1"/>
  <c r="Z247" i="37" s="1"/>
  <c r="AE248" i="37"/>
  <c r="AF248" i="37" s="1"/>
  <c r="Z248" i="37" s="1"/>
  <c r="AE249" i="37"/>
  <c r="AF249" i="37" s="1"/>
  <c r="Z249" i="37" s="1"/>
  <c r="AE250" i="37"/>
  <c r="AE252" i="37"/>
  <c r="AF252" i="37" s="1"/>
  <c r="Z252" i="37" s="1"/>
  <c r="AE253" i="37"/>
  <c r="AF253" i="37" s="1"/>
  <c r="Z253" i="37" s="1"/>
  <c r="AE254" i="37"/>
  <c r="AF254" i="37" s="1"/>
  <c r="Z254" i="37" s="1"/>
  <c r="AE255" i="37"/>
  <c r="AF255" i="37" s="1"/>
  <c r="Z255" i="37" s="1"/>
  <c r="AE256" i="37"/>
  <c r="AF256" i="37" s="1"/>
  <c r="Z256" i="37" s="1"/>
  <c r="AE257" i="37"/>
  <c r="AF257" i="37" s="1"/>
  <c r="Z257" i="37" s="1"/>
  <c r="AE258" i="37"/>
  <c r="AF258" i="37" s="1"/>
  <c r="Z258" i="37" s="1"/>
  <c r="AE259" i="37"/>
  <c r="AF259" i="37" s="1"/>
  <c r="Z259" i="37" s="1"/>
  <c r="AE260" i="37"/>
  <c r="AF260" i="37" s="1"/>
  <c r="Z260" i="37" s="1"/>
  <c r="AE261" i="37"/>
  <c r="AF261" i="37" s="1"/>
  <c r="Z261" i="37" s="1"/>
  <c r="AE262" i="37"/>
  <c r="AF262" i="37" s="1"/>
  <c r="Z262" i="37" s="1"/>
  <c r="AE263" i="37"/>
  <c r="AF263" i="37" s="1"/>
  <c r="Z263" i="37" s="1"/>
  <c r="AE264" i="37"/>
  <c r="AF264" i="37" s="1"/>
  <c r="Z264" i="37" s="1"/>
  <c r="AE265" i="37"/>
  <c r="AF265" i="37" s="1"/>
  <c r="Z265" i="37" s="1"/>
  <c r="AE266" i="37"/>
  <c r="AF266" i="37" s="1"/>
  <c r="Z266" i="37" s="1"/>
  <c r="AE267" i="37"/>
  <c r="AF267" i="37" s="1"/>
  <c r="Z267" i="37" s="1"/>
  <c r="AE268" i="37"/>
  <c r="AF268" i="37" s="1"/>
  <c r="Z268" i="37" s="1"/>
  <c r="AE270" i="37"/>
  <c r="AF270" i="37" s="1"/>
  <c r="Z270" i="37" s="1"/>
  <c r="AE271" i="37"/>
  <c r="AF271" i="37" s="1"/>
  <c r="Z271" i="37" s="1"/>
  <c r="AE272" i="37"/>
  <c r="AF272" i="37" s="1"/>
  <c r="Z272" i="37" s="1"/>
  <c r="AE273" i="37"/>
  <c r="AF273" i="37" s="1"/>
  <c r="Z273" i="37" s="1"/>
  <c r="AE274" i="37"/>
  <c r="AF274" i="37" s="1"/>
  <c r="Z274" i="37" s="1"/>
  <c r="AE275" i="37"/>
  <c r="AF275" i="37" s="1"/>
  <c r="Z275" i="37" s="1"/>
  <c r="AE276" i="37"/>
  <c r="AF276" i="37" s="1"/>
  <c r="Z276" i="37" s="1"/>
  <c r="AE277" i="37"/>
  <c r="AF277" i="37" s="1"/>
  <c r="Z277" i="37" s="1"/>
  <c r="AE278" i="37"/>
  <c r="AF278" i="37" s="1"/>
  <c r="Z278" i="37" s="1"/>
  <c r="AE279" i="37"/>
  <c r="AF279" i="37" s="1"/>
  <c r="Z279" i="37" s="1"/>
  <c r="AE280" i="37"/>
  <c r="AF280" i="37" s="1"/>
  <c r="Z280" i="37" s="1"/>
  <c r="AE281" i="37"/>
  <c r="AF281" i="37" s="1"/>
  <c r="Z281" i="37" s="1"/>
  <c r="AE282" i="37"/>
  <c r="AF282" i="37" s="1"/>
  <c r="Z282" i="37" s="1"/>
  <c r="AE283" i="37"/>
  <c r="AF283" i="37" s="1"/>
  <c r="Z283" i="37" s="1"/>
  <c r="AE284" i="37"/>
  <c r="AF284" i="37" s="1"/>
  <c r="Z284" i="37" s="1"/>
  <c r="AE285" i="37"/>
  <c r="AF285" i="37" s="1"/>
  <c r="Z285" i="37" s="1"/>
  <c r="AE286" i="37"/>
  <c r="AF286" i="37" s="1"/>
  <c r="Z286" i="37" s="1"/>
  <c r="AE287" i="37"/>
  <c r="AE290" i="37"/>
  <c r="AF290" i="37" s="1"/>
  <c r="Z290" i="37" s="1"/>
  <c r="AE291" i="37"/>
  <c r="AE293" i="37"/>
  <c r="AF293" i="37" s="1"/>
  <c r="Z293" i="37" s="1"/>
  <c r="AE296" i="37"/>
  <c r="AF296" i="37" s="1"/>
  <c r="Z296" i="37" s="1"/>
  <c r="AE297" i="37"/>
  <c r="AF297" i="37" s="1"/>
  <c r="Z297" i="37" s="1"/>
  <c r="AE299" i="37"/>
  <c r="AF299" i="37" s="1"/>
  <c r="Z299" i="37" s="1"/>
  <c r="AE300" i="37"/>
  <c r="AF300" i="37" s="1"/>
  <c r="Z300" i="37" s="1"/>
  <c r="AE301" i="37"/>
  <c r="AF301" i="37" s="1"/>
  <c r="Z301" i="37" s="1"/>
  <c r="AE302" i="37"/>
  <c r="AF302" i="37" s="1"/>
  <c r="Z302" i="37" s="1"/>
  <c r="AE303" i="37"/>
  <c r="AE306" i="37"/>
  <c r="AF306" i="37" s="1"/>
  <c r="Z306" i="37" s="1"/>
  <c r="AE308" i="37"/>
  <c r="AF308" i="37" s="1"/>
  <c r="Z308" i="37" s="1"/>
  <c r="AE309" i="37"/>
  <c r="AF309" i="37" s="1"/>
  <c r="Z309" i="37" s="1"/>
  <c r="AE310" i="37"/>
  <c r="AF310" i="37" s="1"/>
  <c r="Z310" i="37" s="1"/>
  <c r="AE311" i="37"/>
  <c r="AF311" i="37" s="1"/>
  <c r="Z311" i="37" s="1"/>
  <c r="AE312" i="37"/>
  <c r="AF312" i="37" s="1"/>
  <c r="Z312" i="37" s="1"/>
  <c r="AE313" i="37"/>
  <c r="AF313" i="37" s="1"/>
  <c r="Z313" i="37" s="1"/>
  <c r="AE314" i="37"/>
  <c r="AF314" i="37" s="1"/>
  <c r="Z314" i="37" s="1"/>
  <c r="AE315" i="37"/>
  <c r="AF315" i="37" s="1"/>
  <c r="Z315" i="37" s="1"/>
  <c r="AE316" i="37"/>
  <c r="AF316" i="37" s="1"/>
  <c r="Z316" i="37" s="1"/>
  <c r="AE317" i="37"/>
  <c r="AE319" i="37"/>
  <c r="AF319" i="37" s="1"/>
  <c r="Z319" i="37" s="1"/>
  <c r="AE320" i="37"/>
  <c r="AF320" i="37" s="1"/>
  <c r="Z320" i="37" s="1"/>
  <c r="AE321" i="37"/>
  <c r="AF321" i="37" s="1"/>
  <c r="Z321" i="37" s="1"/>
  <c r="AE322" i="37"/>
  <c r="AF322" i="37" s="1"/>
  <c r="Z322" i="37" s="1"/>
  <c r="AE323" i="37"/>
  <c r="AF323" i="37" s="1"/>
  <c r="Z323" i="37" s="1"/>
  <c r="AE324" i="37"/>
  <c r="AF324" i="37" s="1"/>
  <c r="Z324" i="37" s="1"/>
  <c r="AE325" i="37"/>
  <c r="AF325" i="37" s="1"/>
  <c r="Z325" i="37" s="1"/>
  <c r="AE326" i="37"/>
  <c r="AF326" i="37" s="1"/>
  <c r="Z326" i="37" s="1"/>
  <c r="AE327" i="37"/>
  <c r="AE330" i="37"/>
  <c r="AF330" i="37" s="1"/>
  <c r="Z330" i="37" s="1"/>
  <c r="AE331" i="37"/>
  <c r="AF331" i="37" s="1"/>
  <c r="Z331" i="37" s="1"/>
  <c r="AE332" i="37"/>
  <c r="AF332" i="37" s="1"/>
  <c r="Z332" i="37" s="1"/>
  <c r="AE334" i="37"/>
  <c r="AF334" i="37" s="1"/>
  <c r="Z334" i="37" s="1"/>
  <c r="AE335" i="37"/>
  <c r="AF335" i="37" s="1"/>
  <c r="Z335" i="37" s="1"/>
  <c r="AE336" i="37"/>
  <c r="AE340" i="37"/>
  <c r="AF340" i="37" s="1"/>
  <c r="Z340" i="37" s="1"/>
  <c r="AE343" i="37"/>
  <c r="AE345" i="37"/>
  <c r="AF345" i="37" s="1"/>
  <c r="Z345" i="37" s="1"/>
  <c r="AE346" i="37"/>
  <c r="AF346" i="37" s="1"/>
  <c r="Z346" i="37" s="1"/>
  <c r="AE347" i="37"/>
  <c r="AF347" i="37" s="1"/>
  <c r="Z347" i="37" s="1"/>
  <c r="AE348" i="37"/>
  <c r="AF348" i="37" s="1"/>
  <c r="Z348" i="37" s="1"/>
  <c r="AE349" i="37"/>
  <c r="AF349" i="37" s="1"/>
  <c r="Z349" i="37" s="1"/>
  <c r="AE350" i="37"/>
  <c r="AF350" i="37" s="1"/>
  <c r="Z350" i="37" s="1"/>
  <c r="AE351" i="37"/>
  <c r="AF351" i="37" s="1"/>
  <c r="Z351" i="37" s="1"/>
  <c r="AE352" i="37"/>
  <c r="AF352" i="37" s="1"/>
  <c r="Z352" i="37" s="1"/>
  <c r="AE354" i="37"/>
  <c r="AF354" i="37" s="1"/>
  <c r="Z354" i="37" s="1"/>
  <c r="AE356" i="37"/>
  <c r="AF356" i="37" s="1"/>
  <c r="Z356" i="37" s="1"/>
  <c r="AE358" i="37"/>
  <c r="AF358" i="37" s="1"/>
  <c r="Z358" i="37" s="1"/>
  <c r="AE360" i="37"/>
  <c r="AF360" i="37" s="1"/>
  <c r="Z360" i="37" s="1"/>
  <c r="AE361" i="37"/>
  <c r="AF361" i="37" s="1"/>
  <c r="Z361" i="37" s="1"/>
  <c r="AE362" i="37"/>
  <c r="AF362" i="37" s="1"/>
  <c r="Z362" i="37" s="1"/>
  <c r="AE363" i="37"/>
  <c r="AF363" i="37" s="1"/>
  <c r="Z363" i="37" s="1"/>
  <c r="AE364" i="37"/>
  <c r="AF364" i="37" s="1"/>
  <c r="Z364" i="37" s="1"/>
  <c r="AE365" i="37"/>
  <c r="AF365" i="37" s="1"/>
  <c r="Z365" i="37" s="1"/>
  <c r="AE366" i="37"/>
  <c r="AF366" i="37" s="1"/>
  <c r="Z366" i="37" s="1"/>
  <c r="AE367" i="37"/>
  <c r="AF367" i="37" s="1"/>
  <c r="Z367" i="37" s="1"/>
  <c r="AE368" i="37"/>
  <c r="AF368" i="37" s="1"/>
  <c r="Z368" i="37" s="1"/>
  <c r="AE369" i="37"/>
  <c r="AF369" i="37" s="1"/>
  <c r="Z369" i="37" s="1"/>
  <c r="AE370" i="37"/>
  <c r="AF370" i="37" s="1"/>
  <c r="Z370" i="37" s="1"/>
  <c r="AE371" i="37"/>
  <c r="AF371" i="37" s="1"/>
  <c r="Z371" i="37" s="1"/>
  <c r="AE372" i="37"/>
  <c r="AF372" i="37" s="1"/>
  <c r="Z372" i="37" s="1"/>
  <c r="AE373" i="37"/>
  <c r="AF373" i="37" s="1"/>
  <c r="Z373" i="37" s="1"/>
  <c r="AE374" i="37"/>
  <c r="AF374" i="37" s="1"/>
  <c r="Z374" i="37" s="1"/>
  <c r="AE375" i="37"/>
  <c r="AF375" i="37" s="1"/>
  <c r="Z375" i="37" s="1"/>
  <c r="AE376" i="37"/>
  <c r="AF376" i="37" s="1"/>
  <c r="Z376" i="37" s="1"/>
  <c r="AE377" i="37"/>
  <c r="AF377" i="37" s="1"/>
  <c r="Z377" i="37" s="1"/>
  <c r="AE378" i="37"/>
  <c r="AF378" i="37" s="1"/>
  <c r="Z378" i="37" s="1"/>
  <c r="AE379" i="37"/>
  <c r="AF379" i="37" s="1"/>
  <c r="Z379" i="37" s="1"/>
  <c r="AE380" i="37"/>
  <c r="AF380" i="37" s="1"/>
  <c r="Z380" i="37" s="1"/>
  <c r="AE381" i="37"/>
  <c r="AF381" i="37" s="1"/>
  <c r="Z381" i="37" s="1"/>
  <c r="AE382" i="37"/>
  <c r="AF382" i="37" s="1"/>
  <c r="Z382" i="37" s="1"/>
  <c r="AE383" i="37"/>
  <c r="AF383" i="37" s="1"/>
  <c r="Z383" i="37" s="1"/>
  <c r="AE384" i="37"/>
  <c r="AF384" i="37" s="1"/>
  <c r="Z384" i="37" s="1"/>
  <c r="AE385" i="37"/>
  <c r="AF385" i="37" s="1"/>
  <c r="Z385" i="37" s="1"/>
  <c r="AE386" i="37"/>
  <c r="AF386" i="37" s="1"/>
  <c r="Z386" i="37" s="1"/>
  <c r="AE388" i="37"/>
  <c r="AF388" i="37" s="1"/>
  <c r="Z388" i="37" s="1"/>
  <c r="AE389" i="37"/>
  <c r="AF389" i="37" s="1"/>
  <c r="Z389" i="37" s="1"/>
  <c r="AE390" i="37"/>
  <c r="AF390" i="37" s="1"/>
  <c r="Z390" i="37" s="1"/>
  <c r="AE391" i="37"/>
  <c r="AF391" i="37" s="1"/>
  <c r="Z391" i="37" s="1"/>
  <c r="AE392" i="37"/>
  <c r="AF392" i="37" s="1"/>
  <c r="Z392" i="37" s="1"/>
  <c r="AE393" i="37"/>
  <c r="AF393" i="37" s="1"/>
  <c r="Z393" i="37" s="1"/>
  <c r="AE394" i="37"/>
  <c r="AF394" i="37" s="1"/>
  <c r="Z394" i="37" s="1"/>
  <c r="AE395" i="37"/>
  <c r="AF395" i="37" s="1"/>
  <c r="Z395" i="37" s="1"/>
  <c r="AE396" i="37"/>
  <c r="AF396" i="37" s="1"/>
  <c r="Z396" i="37" s="1"/>
  <c r="AE397" i="37"/>
  <c r="AF397" i="37" s="1"/>
  <c r="Z397" i="37" s="1"/>
  <c r="AE398" i="37"/>
  <c r="AF398" i="37" s="1"/>
  <c r="Z398" i="37" s="1"/>
  <c r="AE399" i="37"/>
  <c r="AF399" i="37" s="1"/>
  <c r="Z399" i="37" s="1"/>
  <c r="AE400" i="37"/>
  <c r="AF400" i="37" s="1"/>
  <c r="Z400" i="37" s="1"/>
  <c r="AE401" i="37"/>
  <c r="AF401" i="37" s="1"/>
  <c r="Z401" i="37" s="1"/>
  <c r="AE402" i="37"/>
  <c r="AF402" i="37" s="1"/>
  <c r="Z402" i="37" s="1"/>
  <c r="AE403" i="37"/>
  <c r="AF403" i="37" s="1"/>
  <c r="Z403" i="37" s="1"/>
  <c r="AE404" i="37"/>
  <c r="AF404" i="37" s="1"/>
  <c r="Z404" i="37" s="1"/>
  <c r="AE405" i="37"/>
  <c r="AF405" i="37" s="1"/>
  <c r="Z405" i="37" s="1"/>
  <c r="AE406" i="37"/>
  <c r="AF406" i="37" s="1"/>
  <c r="Z406" i="37" s="1"/>
  <c r="AE407" i="37"/>
  <c r="AF407" i="37" s="1"/>
  <c r="Z407" i="37" s="1"/>
  <c r="AE408" i="37"/>
  <c r="AF408" i="37" s="1"/>
  <c r="Z408" i="37" s="1"/>
  <c r="AE409" i="37"/>
  <c r="AF409" i="37" s="1"/>
  <c r="Z409" i="37" s="1"/>
  <c r="AE410" i="37"/>
  <c r="AF410" i="37" s="1"/>
  <c r="Z410" i="37" s="1"/>
  <c r="AE412" i="37"/>
  <c r="AF412" i="37" s="1"/>
  <c r="Z412" i="37" s="1"/>
  <c r="AE413" i="37"/>
  <c r="AF413" i="37" s="1"/>
  <c r="Z413" i="37" s="1"/>
  <c r="AE414" i="37"/>
  <c r="AF414" i="37" s="1"/>
  <c r="Z414" i="37" s="1"/>
  <c r="AE415" i="37"/>
  <c r="AF415" i="37" s="1"/>
  <c r="Z415" i="37" s="1"/>
  <c r="AE416" i="37"/>
  <c r="AF416" i="37" s="1"/>
  <c r="Z416" i="37" s="1"/>
  <c r="AE417" i="37"/>
  <c r="AF417" i="37" s="1"/>
  <c r="Z417" i="37" s="1"/>
  <c r="AE420" i="37"/>
  <c r="AF420" i="37" s="1"/>
  <c r="Z420" i="37" s="1"/>
  <c r="AE421" i="37"/>
  <c r="AF421" i="37" s="1"/>
  <c r="Z421" i="37" s="1"/>
  <c r="AE422" i="37"/>
  <c r="AF422" i="37" s="1"/>
  <c r="Z422" i="37" s="1"/>
  <c r="AE423" i="37"/>
  <c r="AF423" i="37" s="1"/>
  <c r="Z423" i="37" s="1"/>
  <c r="AE424" i="37"/>
  <c r="AF424" i="37" s="1"/>
  <c r="Z424" i="37" s="1"/>
  <c r="AE425" i="37"/>
  <c r="AF425" i="37" s="1"/>
  <c r="Z425" i="37" s="1"/>
  <c r="AE426" i="37"/>
  <c r="AF426" i="37" s="1"/>
  <c r="Z426" i="37" s="1"/>
  <c r="AE427" i="37"/>
  <c r="AF427" i="37" s="1"/>
  <c r="Z427" i="37" s="1"/>
  <c r="AE428" i="37"/>
  <c r="AF428" i="37" s="1"/>
  <c r="Z428" i="37" s="1"/>
  <c r="AE429" i="37"/>
  <c r="AF429" i="37" s="1"/>
  <c r="Z429" i="37" s="1"/>
  <c r="AE431" i="37"/>
  <c r="AF431" i="37" s="1"/>
  <c r="Z431" i="37" s="1"/>
  <c r="AE432" i="37"/>
  <c r="AF432" i="37" s="1"/>
  <c r="Z432" i="37" s="1"/>
  <c r="AE433" i="37"/>
  <c r="AF433" i="37" s="1"/>
  <c r="Z433" i="37" s="1"/>
  <c r="AE434" i="37"/>
  <c r="AF434" i="37" s="1"/>
  <c r="Z434" i="37" s="1"/>
  <c r="AE436" i="37"/>
  <c r="AF436" i="37" s="1"/>
  <c r="Z436" i="37" s="1"/>
  <c r="AE438" i="37"/>
  <c r="AE439" i="37" s="1"/>
  <c r="AF439" i="37" s="1"/>
  <c r="Z439" i="37" s="1"/>
  <c r="AE440" i="37"/>
  <c r="AE442" i="37"/>
  <c r="AF442" i="37" s="1"/>
  <c r="Z442" i="37" s="1"/>
  <c r="AE443" i="37"/>
  <c r="AF443" i="37" s="1"/>
  <c r="Z443" i="37" s="1"/>
  <c r="AE444" i="37"/>
  <c r="AF444" i="37" s="1"/>
  <c r="Z444" i="37" s="1"/>
  <c r="AE445" i="37"/>
  <c r="AF445" i="37" s="1"/>
  <c r="Z445" i="37" s="1"/>
  <c r="AE446" i="37"/>
  <c r="AF446" i="37" s="1"/>
  <c r="Z446" i="37" s="1"/>
  <c r="AE447" i="37"/>
  <c r="AF447" i="37" s="1"/>
  <c r="Z447" i="37" s="1"/>
  <c r="AE448" i="37"/>
  <c r="AE449" i="37" s="1"/>
  <c r="AF449" i="37" s="1"/>
  <c r="Z449" i="37" s="1"/>
  <c r="AE450" i="37"/>
  <c r="AF450" i="37" s="1"/>
  <c r="Z450" i="37" s="1"/>
  <c r="AE451" i="37"/>
  <c r="AF451" i="37" s="1"/>
  <c r="Z451" i="37" s="1"/>
  <c r="AE452" i="37"/>
  <c r="AF452" i="37" s="1"/>
  <c r="Z452" i="37" s="1"/>
  <c r="AE453" i="37"/>
  <c r="AF453" i="37" s="1"/>
  <c r="Z453" i="37" s="1"/>
  <c r="AE454" i="37"/>
  <c r="AF454" i="37" s="1"/>
  <c r="Z454" i="37" s="1"/>
  <c r="AE455" i="37"/>
  <c r="AF455" i="37" s="1"/>
  <c r="Z455" i="37" s="1"/>
  <c r="AE456" i="37"/>
  <c r="AF456" i="37" s="1"/>
  <c r="Z456" i="37" s="1"/>
  <c r="AE457" i="37"/>
  <c r="AF457" i="37" s="1"/>
  <c r="Z457" i="37" s="1"/>
  <c r="AE459" i="37"/>
  <c r="AF459" i="37" s="1"/>
  <c r="Z459" i="37" s="1"/>
  <c r="AE460" i="37"/>
  <c r="AF460" i="37" s="1"/>
  <c r="Z460" i="37" s="1"/>
  <c r="AE461" i="37"/>
  <c r="AF461" i="37" s="1"/>
  <c r="Z461" i="37" s="1"/>
  <c r="AE462" i="37"/>
  <c r="AF462" i="37" s="1"/>
  <c r="Z462" i="37" s="1"/>
  <c r="AE463" i="37"/>
  <c r="AF463" i="37" s="1"/>
  <c r="Z463" i="37" s="1"/>
  <c r="AE464" i="37"/>
  <c r="AF464" i="37" s="1"/>
  <c r="Z464" i="37" s="1"/>
  <c r="AE465" i="37"/>
  <c r="AF465" i="37" s="1"/>
  <c r="Z465" i="37" s="1"/>
  <c r="AE466" i="37"/>
  <c r="AF466" i="37" s="1"/>
  <c r="Z466" i="37" s="1"/>
  <c r="AE467" i="37"/>
  <c r="AF467" i="37" s="1"/>
  <c r="Z467" i="37" s="1"/>
  <c r="AE468" i="37"/>
  <c r="AF468" i="37" s="1"/>
  <c r="Z468" i="37" s="1"/>
  <c r="AE469" i="37"/>
  <c r="AF469" i="37" s="1"/>
  <c r="Z469" i="37" s="1"/>
  <c r="AE470" i="37"/>
  <c r="AF470" i="37" s="1"/>
  <c r="Z470" i="37" s="1"/>
  <c r="AE471" i="37"/>
  <c r="AF471" i="37" s="1"/>
  <c r="Z471" i="37" s="1"/>
  <c r="AE472" i="37"/>
  <c r="AF472" i="37" s="1"/>
  <c r="Z472" i="37" s="1"/>
  <c r="AE473" i="37"/>
  <c r="AF473" i="37" s="1"/>
  <c r="Z473" i="37" s="1"/>
  <c r="AE474" i="37"/>
  <c r="AF474" i="37" s="1"/>
  <c r="Z474" i="37" s="1"/>
  <c r="AE475" i="37"/>
  <c r="AF475" i="37" s="1"/>
  <c r="Z475" i="37" s="1"/>
  <c r="AE476" i="37"/>
  <c r="AF476" i="37" s="1"/>
  <c r="Z476" i="37" s="1"/>
  <c r="AE477" i="37"/>
  <c r="AF477" i="37" s="1"/>
  <c r="Z477" i="37" s="1"/>
  <c r="AE478" i="37"/>
  <c r="AF478" i="37" s="1"/>
  <c r="Z478" i="37" s="1"/>
  <c r="AE479" i="37"/>
  <c r="AF479" i="37" s="1"/>
  <c r="Z479" i="37" s="1"/>
  <c r="AE480" i="37"/>
  <c r="AF480" i="37" s="1"/>
  <c r="Z480" i="37" s="1"/>
  <c r="AE481" i="37"/>
  <c r="AF481" i="37" s="1"/>
  <c r="Z481" i="37" s="1"/>
  <c r="AE482" i="37"/>
  <c r="AF482" i="37" s="1"/>
  <c r="Z482" i="37" s="1"/>
  <c r="AE483" i="37"/>
  <c r="AF483" i="37" s="1"/>
  <c r="Z483" i="37" s="1"/>
  <c r="AE484" i="37"/>
  <c r="AF484" i="37" s="1"/>
  <c r="Z484" i="37" s="1"/>
  <c r="AE485" i="37"/>
  <c r="AF485" i="37" s="1"/>
  <c r="Z485" i="37" s="1"/>
  <c r="AE486" i="37"/>
  <c r="AF486" i="37" s="1"/>
  <c r="Z486" i="37" s="1"/>
  <c r="AE487" i="37"/>
  <c r="AF487" i="37" s="1"/>
  <c r="Z487" i="37" s="1"/>
  <c r="AE488" i="37"/>
  <c r="AF488" i="37" s="1"/>
  <c r="Z488" i="37" s="1"/>
  <c r="AE489" i="37"/>
  <c r="AF489" i="37" s="1"/>
  <c r="Z489" i="37" s="1"/>
  <c r="AE490" i="37"/>
  <c r="AF490" i="37" s="1"/>
  <c r="Z490" i="37" s="1"/>
  <c r="AE491" i="37"/>
  <c r="AF491" i="37" s="1"/>
  <c r="Z491" i="37" s="1"/>
  <c r="AE492" i="37"/>
  <c r="AE493" i="37" s="1"/>
  <c r="AF493" i="37" s="1"/>
  <c r="Z493" i="37" s="1"/>
  <c r="AE494" i="37"/>
  <c r="AF494" i="37" s="1"/>
  <c r="Z494" i="37" s="1"/>
  <c r="AE495" i="37"/>
  <c r="AF495" i="37" s="1"/>
  <c r="Z495" i="37" s="1"/>
  <c r="AE496" i="37"/>
  <c r="AF496" i="37" s="1"/>
  <c r="Z496" i="37" s="1"/>
  <c r="AE497" i="37"/>
  <c r="AF497" i="37" s="1"/>
  <c r="Z497" i="37" s="1"/>
  <c r="AE498" i="37"/>
  <c r="AF498" i="37" s="1"/>
  <c r="Z498" i="37" s="1"/>
  <c r="AE499" i="37"/>
  <c r="AF499" i="37" s="1"/>
  <c r="Z499" i="37" s="1"/>
  <c r="AE500" i="37"/>
  <c r="AE501" i="37" s="1"/>
  <c r="AE502" i="37" s="1"/>
  <c r="AF502" i="37" s="1"/>
  <c r="Z502" i="37" s="1"/>
  <c r="AE503" i="37"/>
  <c r="AF503" i="37" s="1"/>
  <c r="Z503" i="37" s="1"/>
  <c r="AE504" i="37"/>
  <c r="AF504" i="37" s="1"/>
  <c r="Z504" i="37" s="1"/>
  <c r="AE506" i="37"/>
  <c r="AE507" i="37" s="1"/>
  <c r="AF507" i="37" s="1"/>
  <c r="Z507" i="37" s="1"/>
  <c r="AE508" i="37"/>
  <c r="AF508" i="37" s="1"/>
  <c r="Z508" i="37" s="1"/>
  <c r="AE509" i="37"/>
  <c r="AF509" i="37" s="1"/>
  <c r="Z509" i="37" s="1"/>
  <c r="AE511" i="37"/>
  <c r="AF511" i="37" s="1"/>
  <c r="Z511" i="37" s="1"/>
  <c r="AE512" i="37"/>
  <c r="AF512" i="37" s="1"/>
  <c r="Z512" i="37" s="1"/>
  <c r="AE513" i="37"/>
  <c r="AF513" i="37" s="1"/>
  <c r="Z513" i="37" s="1"/>
  <c r="AE514" i="37"/>
  <c r="AF514" i="37" s="1"/>
  <c r="Z514" i="37" s="1"/>
  <c r="AE515" i="37"/>
  <c r="AF515" i="37" s="1"/>
  <c r="Z515" i="37" s="1"/>
  <c r="AE516" i="37"/>
  <c r="AF516" i="37" s="1"/>
  <c r="Z516" i="37" s="1"/>
  <c r="AE517" i="37"/>
  <c r="AF517" i="37" s="1"/>
  <c r="Z517" i="37" s="1"/>
  <c r="AE518" i="37"/>
  <c r="AF518" i="37" s="1"/>
  <c r="Z518" i="37" s="1"/>
  <c r="AE519" i="37"/>
  <c r="AF519" i="37" s="1"/>
  <c r="Z519" i="37" s="1"/>
  <c r="AE520" i="37"/>
  <c r="AF520" i="37" s="1"/>
  <c r="Z520" i="37" s="1"/>
  <c r="AE521" i="37"/>
  <c r="AF521" i="37" s="1"/>
  <c r="Z521" i="37" s="1"/>
  <c r="AE522" i="37"/>
  <c r="AF522" i="37" s="1"/>
  <c r="Z522" i="37" s="1"/>
  <c r="AE523" i="37"/>
  <c r="AF523" i="37" s="1"/>
  <c r="Z523" i="37" s="1"/>
  <c r="AE524" i="37"/>
  <c r="AF524" i="37" s="1"/>
  <c r="Z524" i="37" s="1"/>
  <c r="AE525" i="37"/>
  <c r="AF525" i="37" s="1"/>
  <c r="Z525" i="37" s="1"/>
  <c r="AE526" i="37"/>
  <c r="AF526" i="37" s="1"/>
  <c r="Z526" i="37" s="1"/>
  <c r="AE527" i="37"/>
  <c r="AF527" i="37" s="1"/>
  <c r="Z527" i="37" s="1"/>
  <c r="AE528" i="37"/>
  <c r="AF528" i="37" s="1"/>
  <c r="Z528" i="37" s="1"/>
  <c r="AE529" i="37"/>
  <c r="AF529" i="37" s="1"/>
  <c r="Z529" i="37" s="1"/>
  <c r="AE530" i="37"/>
  <c r="AF530" i="37" s="1"/>
  <c r="Z530" i="37" s="1"/>
  <c r="AE531" i="37"/>
  <c r="AF531" i="37" s="1"/>
  <c r="Z531" i="37" s="1"/>
  <c r="AE532" i="37"/>
  <c r="AF532" i="37" s="1"/>
  <c r="Z532" i="37" s="1"/>
  <c r="AE533" i="37"/>
  <c r="AF533" i="37" s="1"/>
  <c r="Z533" i="37" s="1"/>
  <c r="AE534" i="37"/>
  <c r="AF534" i="37" s="1"/>
  <c r="Z534" i="37" s="1"/>
  <c r="AE535" i="37"/>
  <c r="AF535" i="37" s="1"/>
  <c r="Z535" i="37" s="1"/>
  <c r="AE536" i="37"/>
  <c r="AF536" i="37" s="1"/>
  <c r="Z536" i="37" s="1"/>
  <c r="AA4" i="37"/>
  <c r="AA6" i="37"/>
  <c r="AA7" i="37" s="1"/>
  <c r="AA8" i="37"/>
  <c r="AA9" i="37" s="1"/>
  <c r="AA10" i="37"/>
  <c r="AA11" i="37" s="1"/>
  <c r="AA12" i="37"/>
  <c r="AA13" i="37" s="1"/>
  <c r="AA14" i="37"/>
  <c r="AA15" i="37" s="1"/>
  <c r="AA16" i="37" s="1"/>
  <c r="AA17" i="37"/>
  <c r="AA18" i="37"/>
  <c r="AA19" i="37"/>
  <c r="AA20" i="37"/>
  <c r="AA21" i="37" s="1"/>
  <c r="AA22" i="37"/>
  <c r="AA23" i="37"/>
  <c r="AA24" i="37" s="1"/>
  <c r="AA25" i="37" s="1"/>
  <c r="AA26" i="37"/>
  <c r="AA27" i="37" s="1"/>
  <c r="AA28" i="37" s="1"/>
  <c r="AA29" i="37"/>
  <c r="AA30" i="37" s="1"/>
  <c r="AA31" i="37" s="1"/>
  <c r="AA32" i="37"/>
  <c r="AA33" i="37" s="1"/>
  <c r="AA34" i="37" s="1"/>
  <c r="AA35" i="37"/>
  <c r="AA36" i="37" s="1"/>
  <c r="AA38" i="37"/>
  <c r="AA39" i="37"/>
  <c r="AA40" i="37"/>
  <c r="AA41" i="37" s="1"/>
  <c r="AA42" i="37" s="1"/>
  <c r="AA43" i="37"/>
  <c r="AA44" i="37" s="1"/>
  <c r="AA45" i="37"/>
  <c r="AA46" i="37" s="1"/>
  <c r="AA47" i="37"/>
  <c r="AA48" i="37" s="1"/>
  <c r="AA49" i="37"/>
  <c r="AA50" i="37" s="1"/>
  <c r="AA51" i="37"/>
  <c r="AA52" i="37"/>
  <c r="AA53" i="37" s="1"/>
  <c r="AA54" i="37"/>
  <c r="AA55" i="37" s="1"/>
  <c r="AA56" i="37"/>
  <c r="AA57" i="37"/>
  <c r="AA58" i="37" s="1"/>
  <c r="AA62" i="37"/>
  <c r="AA63" i="37" s="1"/>
  <c r="AA64" i="37" s="1"/>
  <c r="AA66" i="37"/>
  <c r="AA67" i="37" s="1"/>
  <c r="AA68" i="37" s="1"/>
  <c r="AA69" i="37"/>
  <c r="AA70" i="37" s="1"/>
  <c r="AA71" i="37" s="1"/>
  <c r="AA72" i="37" s="1"/>
  <c r="AA73" i="37" s="1"/>
  <c r="AA74" i="37"/>
  <c r="AA75" i="37" s="1"/>
  <c r="AA76" i="37" s="1"/>
  <c r="AA77" i="37" s="1"/>
  <c r="AA78" i="37" s="1"/>
  <c r="AA79" i="37"/>
  <c r="AA80" i="37" s="1"/>
  <c r="AA81" i="37"/>
  <c r="AA82" i="37" s="1"/>
  <c r="AA83" i="37"/>
  <c r="AA84" i="37" s="1"/>
  <c r="AA85" i="37"/>
  <c r="AA86" i="37"/>
  <c r="AA87" i="37"/>
  <c r="AA88" i="37" s="1"/>
  <c r="AA89" i="37" s="1"/>
  <c r="AA90" i="37"/>
  <c r="AA91" i="37"/>
  <c r="AA92" i="37"/>
  <c r="AA93" i="37"/>
  <c r="AA94" i="37" s="1"/>
  <c r="AA95" i="37"/>
  <c r="AA96" i="37"/>
  <c r="AA97" i="37" s="1"/>
  <c r="AA98" i="37"/>
  <c r="AA99" i="37" s="1"/>
  <c r="AA100" i="37"/>
  <c r="AA101" i="37"/>
  <c r="AA102" i="37"/>
  <c r="AA103" i="37" s="1"/>
  <c r="AA105" i="37"/>
  <c r="AA106" i="37" s="1"/>
  <c r="AA107" i="37"/>
  <c r="AA108" i="37"/>
  <c r="AA109" i="37" s="1"/>
  <c r="AA110" i="37"/>
  <c r="AA111" i="37"/>
  <c r="AA112" i="37" s="1"/>
  <c r="AA113" i="37"/>
  <c r="AA114" i="37" s="1"/>
  <c r="AA115" i="37"/>
  <c r="AA116" i="37"/>
  <c r="AA117" i="37"/>
  <c r="AA118" i="37"/>
  <c r="AA119" i="37"/>
  <c r="AA120" i="37"/>
  <c r="AA121" i="37"/>
  <c r="AA122" i="37" s="1"/>
  <c r="AA123" i="37"/>
  <c r="AA124" i="37"/>
  <c r="AA125" i="37"/>
  <c r="AA126" i="37"/>
  <c r="AA127" i="37"/>
  <c r="AA128" i="37"/>
  <c r="AA129" i="37"/>
  <c r="AA130" i="37"/>
  <c r="AA131" i="37"/>
  <c r="AA132" i="37"/>
  <c r="AA133" i="37"/>
  <c r="AA134" i="37"/>
  <c r="AA135" i="37"/>
  <c r="AA136" i="37"/>
  <c r="AA137" i="37"/>
  <c r="AA138" i="37"/>
  <c r="AA139" i="37"/>
  <c r="AA140" i="37"/>
  <c r="AA141" i="37"/>
  <c r="AA142" i="37"/>
  <c r="AA143" i="37"/>
  <c r="AA144" i="37"/>
  <c r="AA145" i="37"/>
  <c r="AA146" i="37"/>
  <c r="AA147" i="37"/>
  <c r="AA148" i="37"/>
  <c r="AA149" i="37"/>
  <c r="AA150" i="37"/>
  <c r="AA151" i="37"/>
  <c r="AA152" i="37"/>
  <c r="AA153" i="37"/>
  <c r="AA154" i="37"/>
  <c r="AA155" i="37"/>
  <c r="AA156" i="37"/>
  <c r="AA157" i="37"/>
  <c r="AA158" i="37"/>
  <c r="AA159" i="37"/>
  <c r="AA160" i="37"/>
  <c r="AA161" i="37"/>
  <c r="AA162" i="37"/>
  <c r="AA163" i="37" s="1"/>
  <c r="AA164" i="37"/>
  <c r="AA165" i="37"/>
  <c r="AA166" i="37"/>
  <c r="AA167" i="37"/>
  <c r="AA168" i="37"/>
  <c r="AA169" i="37"/>
  <c r="AA170" i="37"/>
  <c r="AA171" i="37"/>
  <c r="AA172" i="37"/>
  <c r="AA173" i="37"/>
  <c r="AA174" i="37"/>
  <c r="AA175" i="37"/>
  <c r="AA176" i="37"/>
  <c r="AA177" i="37"/>
  <c r="AA178" i="37"/>
  <c r="AA179" i="37"/>
  <c r="AA180" i="37"/>
  <c r="AA181" i="37"/>
  <c r="AA182" i="37"/>
  <c r="AA183" i="37"/>
  <c r="AA184" i="37"/>
  <c r="AA185" i="37"/>
  <c r="AA186" i="37"/>
  <c r="AA187" i="37"/>
  <c r="AA188" i="37" s="1"/>
  <c r="AA189" i="37"/>
  <c r="AA190" i="37" s="1"/>
  <c r="AA191" i="37"/>
  <c r="AA192" i="37" s="1"/>
  <c r="AA193" i="37"/>
  <c r="AA194" i="37" s="1"/>
  <c r="AA195" i="37"/>
  <c r="AA196" i="37" s="1"/>
  <c r="AA197" i="37"/>
  <c r="AA198" i="37" s="1"/>
  <c r="AA199" i="37"/>
  <c r="AA200" i="37" s="1"/>
  <c r="AA201" i="37"/>
  <c r="AA202" i="37" s="1"/>
  <c r="AA203" i="37"/>
  <c r="AA204" i="37" s="1"/>
  <c r="AA205" i="37"/>
  <c r="AA206" i="37" s="1"/>
  <c r="AA207" i="37"/>
  <c r="AA208" i="37" s="1"/>
  <c r="AA209" i="37"/>
  <c r="AA210" i="37" s="1"/>
  <c r="AA211" i="37"/>
  <c r="AA213" i="37"/>
  <c r="AA214" i="37" s="1"/>
  <c r="AA215" i="37"/>
  <c r="AA216" i="37" s="1"/>
  <c r="AA217" i="37"/>
  <c r="AA218" i="37"/>
  <c r="AA219" i="37"/>
  <c r="AA220" i="37"/>
  <c r="AA221" i="37"/>
  <c r="AA222" i="37"/>
  <c r="AA223" i="37"/>
  <c r="AA224" i="37"/>
  <c r="AA225" i="37"/>
  <c r="AA226" i="37"/>
  <c r="AA227" i="37"/>
  <c r="AA228" i="37"/>
  <c r="AA229" i="37"/>
  <c r="AA230" i="37"/>
  <c r="AA231" i="37"/>
  <c r="AA232" i="37"/>
  <c r="AA233" i="37"/>
  <c r="AA234" i="37"/>
  <c r="AA235" i="37" s="1"/>
  <c r="AA236" i="37"/>
  <c r="AA237" i="37"/>
  <c r="AA238" i="37"/>
  <c r="AA239" i="37"/>
  <c r="AA241" i="37"/>
  <c r="AA242" i="37"/>
  <c r="AA243" i="37"/>
  <c r="AA245" i="37"/>
  <c r="AA246" i="37"/>
  <c r="AA247" i="37"/>
  <c r="AA248" i="37"/>
  <c r="AA249" i="37"/>
  <c r="AA250" i="37"/>
  <c r="AA251" i="37" s="1"/>
  <c r="AA252" i="37"/>
  <c r="AA253" i="37"/>
  <c r="AA254" i="37"/>
  <c r="AA255" i="37"/>
  <c r="AA256" i="37"/>
  <c r="AA257" i="37"/>
  <c r="AA258" i="37"/>
  <c r="AA259" i="37"/>
  <c r="AA260" i="37"/>
  <c r="AA261" i="37"/>
  <c r="AA262" i="37"/>
  <c r="AA263" i="37"/>
  <c r="AA264" i="37"/>
  <c r="AA265" i="37"/>
  <c r="AA266" i="37"/>
  <c r="AA267" i="37"/>
  <c r="AA268" i="37"/>
  <c r="AA270" i="37"/>
  <c r="AA271" i="37"/>
  <c r="AA272" i="37"/>
  <c r="AA273" i="37"/>
  <c r="AA274" i="37"/>
  <c r="AA275" i="37"/>
  <c r="AA276" i="37"/>
  <c r="AA277" i="37"/>
  <c r="AA278" i="37"/>
  <c r="AA279" i="37"/>
  <c r="AA280" i="37"/>
  <c r="AA281" i="37"/>
  <c r="AA282" i="37"/>
  <c r="AA283" i="37"/>
  <c r="AA284" i="37"/>
  <c r="AA285" i="37"/>
  <c r="AA286" i="37"/>
  <c r="AA287" i="37"/>
  <c r="AA290" i="37"/>
  <c r="AA291" i="37"/>
  <c r="AA293" i="37"/>
  <c r="AA294" i="37" s="1"/>
  <c r="AA296" i="37"/>
  <c r="AA297" i="37"/>
  <c r="AA299" i="37"/>
  <c r="AA300" i="37"/>
  <c r="AA301" i="37"/>
  <c r="AA302" i="37"/>
  <c r="AA303" i="37"/>
  <c r="AA306" i="37"/>
  <c r="AA308" i="37"/>
  <c r="AA309" i="37"/>
  <c r="AA310" i="37"/>
  <c r="AA311" i="37"/>
  <c r="AA312" i="37"/>
  <c r="AA313" i="37"/>
  <c r="AA314" i="37"/>
  <c r="AA315" i="37"/>
  <c r="AA316" i="37"/>
  <c r="AA317" i="37"/>
  <c r="AA319" i="37"/>
  <c r="AA320" i="37"/>
  <c r="AA321" i="37"/>
  <c r="AA322" i="37"/>
  <c r="AA323" i="37"/>
  <c r="AA324" i="37"/>
  <c r="AA325" i="37"/>
  <c r="AA326" i="37"/>
  <c r="AA327" i="37"/>
  <c r="AA330" i="37"/>
  <c r="AA331" i="37"/>
  <c r="AA332" i="37"/>
  <c r="AA334" i="37"/>
  <c r="AA335" i="37"/>
  <c r="AA336" i="37"/>
  <c r="AA340" i="37"/>
  <c r="AA343" i="37"/>
  <c r="AA345" i="37"/>
  <c r="AA346" i="37"/>
  <c r="AA347" i="37"/>
  <c r="AA348" i="37"/>
  <c r="AA349" i="37"/>
  <c r="AA350" i="37"/>
  <c r="AA351" i="37"/>
  <c r="AA352" i="37"/>
  <c r="AA354" i="37"/>
  <c r="AA356" i="37"/>
  <c r="AA358" i="37"/>
  <c r="AA360" i="37"/>
  <c r="AA361" i="37"/>
  <c r="AA362" i="37"/>
  <c r="AA363" i="37"/>
  <c r="AA364" i="37"/>
  <c r="AA365" i="37"/>
  <c r="AA366" i="37"/>
  <c r="AA367" i="37"/>
  <c r="AA368" i="37"/>
  <c r="AA369" i="37"/>
  <c r="AA370" i="37"/>
  <c r="AA371" i="37"/>
  <c r="AA372" i="37"/>
  <c r="AA373" i="37"/>
  <c r="AA374" i="37"/>
  <c r="AA375" i="37"/>
  <c r="AA376" i="37"/>
  <c r="AA377" i="37"/>
  <c r="AA378" i="37"/>
  <c r="AA379" i="37"/>
  <c r="AA380" i="37"/>
  <c r="AA381" i="37"/>
  <c r="AA382" i="37"/>
  <c r="AA383" i="37"/>
  <c r="AA384" i="37"/>
  <c r="AA385" i="37"/>
  <c r="AA386" i="37"/>
  <c r="AA388" i="37"/>
  <c r="AA389" i="37"/>
  <c r="AA390" i="37"/>
  <c r="AA391" i="37"/>
  <c r="AA392" i="37"/>
  <c r="AA393" i="37"/>
  <c r="AA394" i="37"/>
  <c r="AA395" i="37"/>
  <c r="AA396" i="37"/>
  <c r="AA397" i="37"/>
  <c r="AA398" i="37"/>
  <c r="AA399" i="37"/>
  <c r="AA400" i="37"/>
  <c r="AA401" i="37"/>
  <c r="AA402" i="37"/>
  <c r="AA403" i="37"/>
  <c r="AA404" i="37"/>
  <c r="AA405" i="37"/>
  <c r="AA406" i="37"/>
  <c r="AA407" i="37"/>
  <c r="AA408" i="37"/>
  <c r="AA409" i="37"/>
  <c r="AA410" i="37"/>
  <c r="AA412" i="37"/>
  <c r="AA413" i="37"/>
  <c r="AA414" i="37"/>
  <c r="AA415" i="37"/>
  <c r="AA416" i="37"/>
  <c r="AA417" i="37"/>
  <c r="AA418" i="37" s="1"/>
  <c r="AA420" i="37"/>
  <c r="AA421" i="37"/>
  <c r="AA422" i="37"/>
  <c r="AA423" i="37"/>
  <c r="AA424" i="37"/>
  <c r="AA425" i="37"/>
  <c r="AA426" i="37"/>
  <c r="AA427" i="37"/>
  <c r="AA428" i="37"/>
  <c r="AA429" i="37"/>
  <c r="AA430" i="37" s="1"/>
  <c r="AA431" i="37"/>
  <c r="AA432" i="37"/>
  <c r="AA433" i="37"/>
  <c r="AA434" i="37"/>
  <c r="AA436" i="37"/>
  <c r="AA438" i="37"/>
  <c r="AA440" i="37"/>
  <c r="AA442" i="37"/>
  <c r="AA443" i="37"/>
  <c r="AA444" i="37"/>
  <c r="AA445" i="37"/>
  <c r="AA446" i="37"/>
  <c r="AA447" i="37"/>
  <c r="AA448" i="37"/>
  <c r="AA450" i="37"/>
  <c r="AA451" i="37"/>
  <c r="AA452" i="37"/>
  <c r="AA453" i="37"/>
  <c r="AA454" i="37"/>
  <c r="AA455" i="37"/>
  <c r="AA456" i="37"/>
  <c r="AA457" i="37"/>
  <c r="AA458" i="37" s="1"/>
  <c r="AA459" i="37"/>
  <c r="AA460" i="37"/>
  <c r="AA461" i="37"/>
  <c r="AA462" i="37"/>
  <c r="AA463" i="37"/>
  <c r="AA464" i="37"/>
  <c r="AA465" i="37"/>
  <c r="AA466" i="37"/>
  <c r="AA467" i="37"/>
  <c r="AA468" i="37"/>
  <c r="AA469" i="37"/>
  <c r="AA470" i="37"/>
  <c r="AA471" i="37"/>
  <c r="AA472" i="37"/>
  <c r="AA473" i="37"/>
  <c r="AA474" i="37"/>
  <c r="AA475" i="37"/>
  <c r="AA476" i="37"/>
  <c r="AA477" i="37"/>
  <c r="AA478" i="37"/>
  <c r="AA479" i="37"/>
  <c r="AA480" i="37"/>
  <c r="AA481" i="37"/>
  <c r="AA482" i="37"/>
  <c r="AA483" i="37"/>
  <c r="AA484" i="37"/>
  <c r="AA485" i="37"/>
  <c r="AA486" i="37"/>
  <c r="AA487" i="37"/>
  <c r="AA488" i="37"/>
  <c r="AA489" i="37"/>
  <c r="AA490" i="37"/>
  <c r="AA491" i="37"/>
  <c r="AA492" i="37"/>
  <c r="AA494" i="37"/>
  <c r="AA495" i="37"/>
  <c r="AA496" i="37"/>
  <c r="AA497" i="37"/>
  <c r="AA498" i="37"/>
  <c r="AA499" i="37"/>
  <c r="AA500" i="37"/>
  <c r="AA503" i="37"/>
  <c r="AA504" i="37"/>
  <c r="AA506" i="37"/>
  <c r="AA508" i="37"/>
  <c r="AA509" i="37"/>
  <c r="AA511" i="37"/>
  <c r="AA512" i="37"/>
  <c r="AA513" i="37"/>
  <c r="AA514" i="37"/>
  <c r="AA515" i="37"/>
  <c r="AA516" i="37"/>
  <c r="AA517" i="37"/>
  <c r="AA518" i="37"/>
  <c r="AA519" i="37"/>
  <c r="AA520" i="37"/>
  <c r="AA521" i="37"/>
  <c r="AA522" i="37"/>
  <c r="AA523" i="37"/>
  <c r="AA524" i="37"/>
  <c r="AA525" i="37"/>
  <c r="AA526" i="37"/>
  <c r="AA527" i="37"/>
  <c r="AA528" i="37"/>
  <c r="AA529" i="37"/>
  <c r="AA530" i="37"/>
  <c r="AA531" i="37"/>
  <c r="AA532" i="37"/>
  <c r="AA533" i="37"/>
  <c r="AA534" i="37"/>
  <c r="AA535" i="37"/>
  <c r="AA536" i="37"/>
  <c r="AA3" i="37"/>
  <c r="AB511" i="37" l="1"/>
  <c r="AB447" i="37"/>
  <c r="AB443" i="37"/>
  <c r="AB431" i="37"/>
  <c r="AB407" i="37"/>
  <c r="AB403" i="37"/>
  <c r="AB399" i="37"/>
  <c r="AB395" i="37"/>
  <c r="AB391" i="37"/>
  <c r="AB325" i="37"/>
  <c r="AB321" i="37"/>
  <c r="AB301" i="37"/>
  <c r="AB279" i="37"/>
  <c r="AB271" i="37"/>
  <c r="AB266" i="37"/>
  <c r="AB262" i="37"/>
  <c r="AB258" i="37"/>
  <c r="AB254" i="37"/>
  <c r="AB249" i="37"/>
  <c r="AB245" i="37"/>
  <c r="AB230" i="37"/>
  <c r="AB366" i="37"/>
  <c r="AB374" i="37"/>
  <c r="AB512" i="37"/>
  <c r="AB499" i="37"/>
  <c r="AB495" i="37"/>
  <c r="AB444" i="37"/>
  <c r="AB432" i="37"/>
  <c r="AB427" i="37"/>
  <c r="AB423" i="37"/>
  <c r="AB408" i="37"/>
  <c r="AB404" i="37"/>
  <c r="AB400" i="37"/>
  <c r="AB396" i="37"/>
  <c r="AB392" i="37"/>
  <c r="AB388" i="37"/>
  <c r="AB383" i="37"/>
  <c r="AB379" i="37"/>
  <c r="AB375" i="37"/>
  <c r="AB371" i="37"/>
  <c r="AB367" i="37"/>
  <c r="AB363" i="37"/>
  <c r="AB351" i="37"/>
  <c r="AB347" i="37"/>
  <c r="AB340" i="37"/>
  <c r="AB326" i="37"/>
  <c r="AB322" i="37"/>
  <c r="AB313" i="37"/>
  <c r="AB309" i="37"/>
  <c r="AB302" i="37"/>
  <c r="AB290" i="37"/>
  <c r="AB280" i="37"/>
  <c r="AB272" i="37"/>
  <c r="AB263" i="37"/>
  <c r="AB259" i="37"/>
  <c r="AB255" i="37"/>
  <c r="AB246" i="37"/>
  <c r="AB241" i="37"/>
  <c r="AB231" i="37"/>
  <c r="AB358" i="37"/>
  <c r="AB382" i="37"/>
  <c r="AB350" i="37"/>
  <c r="AB276" i="37"/>
  <c r="AB422" i="37"/>
  <c r="AB275" i="37"/>
  <c r="AB532" i="37"/>
  <c r="AB490" i="37"/>
  <c r="AB474" i="37"/>
  <c r="AB462" i="37"/>
  <c r="AB453" i="37"/>
  <c r="AB413" i="37"/>
  <c r="AB332" i="37"/>
  <c r="AB284" i="37"/>
  <c r="AB528" i="37"/>
  <c r="AB516" i="37"/>
  <c r="AB486" i="37"/>
  <c r="AB470" i="37"/>
  <c r="AB267" i="37"/>
  <c r="AB236" i="37"/>
  <c r="AB473" i="37"/>
  <c r="AB465" i="37"/>
  <c r="AB386" i="37"/>
  <c r="AB378" i="37"/>
  <c r="AB283" i="37"/>
  <c r="AB536" i="37"/>
  <c r="AB520" i="37"/>
  <c r="AB482" i="37"/>
  <c r="AB466" i="37"/>
  <c r="AB410" i="37"/>
  <c r="AB406" i="37"/>
  <c r="AB402" i="37"/>
  <c r="AB398" i="37"/>
  <c r="AB394" i="37"/>
  <c r="AB390" i="37"/>
  <c r="AB385" i="37"/>
  <c r="AB381" i="37"/>
  <c r="AB377" i="37"/>
  <c r="AB373" i="37"/>
  <c r="AB369" i="37"/>
  <c r="AB365" i="37"/>
  <c r="AB361" i="37"/>
  <c r="AB354" i="37"/>
  <c r="AB349" i="37"/>
  <c r="AB345" i="37"/>
  <c r="AB335" i="37"/>
  <c r="AB330" i="37"/>
  <c r="AB315" i="37"/>
  <c r="AB311" i="37"/>
  <c r="AB306" i="37"/>
  <c r="AB286" i="37"/>
  <c r="AB282" i="37"/>
  <c r="AB278" i="37"/>
  <c r="AB274" i="37"/>
  <c r="AB270" i="37"/>
  <c r="AB265" i="37"/>
  <c r="AB261" i="37"/>
  <c r="AB257" i="37"/>
  <c r="AB253" i="37"/>
  <c r="AB238" i="37"/>
  <c r="AB233" i="37"/>
  <c r="AB524" i="37"/>
  <c r="AB478" i="37"/>
  <c r="AB535" i="37"/>
  <c r="AB531" i="37"/>
  <c r="AB527" i="37"/>
  <c r="AB523" i="37"/>
  <c r="AB519" i="37"/>
  <c r="AB515" i="37"/>
  <c r="AB498" i="37"/>
  <c r="AB494" i="37"/>
  <c r="AB489" i="37"/>
  <c r="AB485" i="37"/>
  <c r="AB481" i="37"/>
  <c r="AB477" i="37"/>
  <c r="AB469" i="37"/>
  <c r="AB461" i="37"/>
  <c r="AB426" i="37"/>
  <c r="AB370" i="37"/>
  <c r="AB362" i="37"/>
  <c r="AB346" i="37"/>
  <c r="AB331" i="37"/>
  <c r="AB534" i="37"/>
  <c r="AB530" i="37"/>
  <c r="AB526" i="37"/>
  <c r="AB522" i="37"/>
  <c r="AB518" i="37"/>
  <c r="AB514" i="37"/>
  <c r="AB509" i="37"/>
  <c r="AB503" i="37"/>
  <c r="AB497" i="37"/>
  <c r="AB455" i="37"/>
  <c r="AB451" i="37"/>
  <c r="AB446" i="37"/>
  <c r="AB442" i="37"/>
  <c r="AB434" i="37"/>
  <c r="AB425" i="37"/>
  <c r="AB421" i="37"/>
  <c r="AB415" i="37"/>
  <c r="AB533" i="37"/>
  <c r="AB529" i="37"/>
  <c r="AB525" i="37"/>
  <c r="AB521" i="37"/>
  <c r="AB517" i="37"/>
  <c r="AB513" i="37"/>
  <c r="AB491" i="37"/>
  <c r="AB487" i="37"/>
  <c r="AB483" i="37"/>
  <c r="AB479" i="37"/>
  <c r="AB475" i="37"/>
  <c r="AB471" i="37"/>
  <c r="AB467" i="37"/>
  <c r="AB463" i="37"/>
  <c r="AB459" i="37"/>
  <c r="AB454" i="37"/>
  <c r="AB450" i="37"/>
  <c r="AB445" i="37"/>
  <c r="AB433" i="37"/>
  <c r="AB414" i="37"/>
  <c r="AB409" i="37"/>
  <c r="AB405" i="37"/>
  <c r="AB401" i="37"/>
  <c r="AB397" i="37"/>
  <c r="AB393" i="37"/>
  <c r="AB389" i="37"/>
  <c r="AB334" i="37"/>
  <c r="AB323" i="37"/>
  <c r="AB319" i="37"/>
  <c r="AB314" i="37"/>
  <c r="AB310" i="37"/>
  <c r="AB299" i="37"/>
  <c r="AB285" i="37"/>
  <c r="AB281" i="37"/>
  <c r="AB277" i="37"/>
  <c r="AB273" i="37"/>
  <c r="AB247" i="37"/>
  <c r="AB242" i="37"/>
  <c r="AB237" i="37"/>
  <c r="AB504" i="37"/>
  <c r="AB456" i="37"/>
  <c r="AB452" i="37"/>
  <c r="AB436" i="37"/>
  <c r="AB416" i="37"/>
  <c r="AB412" i="37"/>
  <c r="AB356" i="37"/>
  <c r="AB316" i="37"/>
  <c r="AB312" i="37"/>
  <c r="AB308" i="37"/>
  <c r="AB296" i="37"/>
  <c r="AB488" i="37"/>
  <c r="AB484" i="37"/>
  <c r="AB480" i="37"/>
  <c r="AB476" i="37"/>
  <c r="AB472" i="37"/>
  <c r="AB468" i="37"/>
  <c r="AB464" i="37"/>
  <c r="AB460" i="37"/>
  <c r="AB324" i="37"/>
  <c r="AB320" i="37"/>
  <c r="AB300" i="37"/>
  <c r="AB248" i="37"/>
  <c r="AB508" i="37"/>
  <c r="AB496" i="37"/>
  <c r="AB428" i="37"/>
  <c r="AB424" i="37"/>
  <c r="AB420" i="37"/>
  <c r="AB384" i="37"/>
  <c r="AB380" i="37"/>
  <c r="AB376" i="37"/>
  <c r="AB372" i="37"/>
  <c r="AB368" i="37"/>
  <c r="AB364" i="37"/>
  <c r="AB360" i="37"/>
  <c r="AB352" i="37"/>
  <c r="AB348" i="37"/>
  <c r="AB268" i="37"/>
  <c r="AB264" i="37"/>
  <c r="AB260" i="37"/>
  <c r="AB256" i="37"/>
  <c r="AB252" i="37"/>
  <c r="AB232" i="37"/>
  <c r="AB457" i="37"/>
  <c r="AB417" i="37"/>
  <c r="AA292" i="37"/>
  <c r="AB234" i="37"/>
  <c r="AA344" i="37"/>
  <c r="AA298" i="37"/>
  <c r="AB297" i="37"/>
  <c r="AB429" i="37"/>
  <c r="AB293" i="37"/>
  <c r="AA341" i="37"/>
  <c r="AE210" i="37"/>
  <c r="AF210" i="37" s="1"/>
  <c r="Z210" i="37" s="1"/>
  <c r="AB210" i="37" s="1"/>
  <c r="AF199" i="37"/>
  <c r="Z199" i="37" s="1"/>
  <c r="AE200" i="37"/>
  <c r="AF200" i="37" s="1"/>
  <c r="Z200" i="37" s="1"/>
  <c r="AB200" i="37" s="1"/>
  <c r="AA359" i="37"/>
  <c r="AA411" i="37"/>
  <c r="AA387" i="37"/>
  <c r="AE13" i="37"/>
  <c r="AF13" i="37" s="1"/>
  <c r="Z13" i="37" s="1"/>
  <c r="AF12" i="37"/>
  <c r="Z12" i="37" s="1"/>
  <c r="AE214" i="37"/>
  <c r="AF214" i="37" s="1"/>
  <c r="Z214" i="37" s="1"/>
  <c r="AB214" i="37" s="1"/>
  <c r="AE80" i="37"/>
  <c r="AF80" i="37" s="1"/>
  <c r="Z80" i="37" s="1"/>
  <c r="AE5" i="37"/>
  <c r="AF5" i="37" s="1"/>
  <c r="Z5" i="37" s="1"/>
  <c r="AA505" i="37"/>
  <c r="AE188" i="37"/>
  <c r="AF188" i="37" s="1"/>
  <c r="Z188" i="37" s="1"/>
  <c r="AB188" i="37" s="1"/>
  <c r="AF14" i="37"/>
  <c r="Z14" i="37" s="1"/>
  <c r="AE294" i="37"/>
  <c r="AF294" i="37" s="1"/>
  <c r="Z294" i="37" s="1"/>
  <c r="AB294" i="37" s="1"/>
  <c r="AF43" i="37"/>
  <c r="Z43" i="37" s="1"/>
  <c r="AA501" i="37"/>
  <c r="AA493" i="37"/>
  <c r="AB493" i="37" s="1"/>
  <c r="AA355" i="37"/>
  <c r="AA318" i="37"/>
  <c r="AE510" i="37"/>
  <c r="AF510" i="37" s="1"/>
  <c r="Z510" i="37" s="1"/>
  <c r="AF506" i="37"/>
  <c r="Z506" i="37" s="1"/>
  <c r="AB506" i="37" s="1"/>
  <c r="AF448" i="37"/>
  <c r="Z448" i="37" s="1"/>
  <c r="AB448" i="37" s="1"/>
  <c r="AF438" i="37"/>
  <c r="Z438" i="37" s="1"/>
  <c r="AB438" i="37" s="1"/>
  <c r="AE194" i="37"/>
  <c r="AF194" i="37" s="1"/>
  <c r="Z194" i="37" s="1"/>
  <c r="AB194" i="37" s="1"/>
  <c r="AE190" i="37"/>
  <c r="AF190" i="37" s="1"/>
  <c r="Z190" i="37" s="1"/>
  <c r="AB190" i="37" s="1"/>
  <c r="AF83" i="37"/>
  <c r="Z83" i="37" s="1"/>
  <c r="AE7" i="37"/>
  <c r="AF7" i="37" s="1"/>
  <c r="Z7" i="37" s="1"/>
  <c r="AE458" i="37"/>
  <c r="AF458" i="37" s="1"/>
  <c r="Z458" i="37" s="1"/>
  <c r="AB458" i="37" s="1"/>
  <c r="AF98" i="37"/>
  <c r="Z98" i="37" s="1"/>
  <c r="AE63" i="37"/>
  <c r="AE64" i="37" s="1"/>
  <c r="AE24" i="37"/>
  <c r="AF24" i="37" s="1"/>
  <c r="Z24" i="37" s="1"/>
  <c r="AE196" i="37"/>
  <c r="AF196" i="37" s="1"/>
  <c r="Z196" i="37" s="1"/>
  <c r="AE30" i="37"/>
  <c r="AF30" i="37" s="1"/>
  <c r="Z30" i="37" s="1"/>
  <c r="AF8" i="37"/>
  <c r="Z8" i="37" s="1"/>
  <c r="AE202" i="37"/>
  <c r="AF202" i="37" s="1"/>
  <c r="Z202" i="37" s="1"/>
  <c r="AB202" i="37" s="1"/>
  <c r="AF47" i="37"/>
  <c r="Z47" i="37" s="1"/>
  <c r="AE435" i="37"/>
  <c r="AF435" i="37" s="1"/>
  <c r="Z435" i="37" s="1"/>
  <c r="AE387" i="37"/>
  <c r="AF387" i="37" s="1"/>
  <c r="Z387" i="37" s="1"/>
  <c r="AE353" i="37"/>
  <c r="AF353" i="37" s="1"/>
  <c r="Z353" i="37" s="1"/>
  <c r="AE298" i="37"/>
  <c r="AF298" i="37" s="1"/>
  <c r="Z298" i="37" s="1"/>
  <c r="AE192" i="37"/>
  <c r="AF192" i="37" s="1"/>
  <c r="Z192" i="37" s="1"/>
  <c r="AE97" i="37"/>
  <c r="AF97" i="37" s="1"/>
  <c r="Z97" i="37" s="1"/>
  <c r="AF74" i="37"/>
  <c r="Z74" i="37" s="1"/>
  <c r="AE36" i="37"/>
  <c r="AF36" i="37" s="1"/>
  <c r="Z36" i="37" s="1"/>
  <c r="AF10" i="37"/>
  <c r="Z10" i="37" s="1"/>
  <c r="AA507" i="37"/>
  <c r="AB507" i="37" s="1"/>
  <c r="AA357" i="37"/>
  <c r="AA353" i="37"/>
  <c r="AA337" i="37"/>
  <c r="AA333" i="37"/>
  <c r="AA328" i="37"/>
  <c r="AA288" i="37"/>
  <c r="AE505" i="37"/>
  <c r="AF505" i="37" s="1"/>
  <c r="Z505" i="37" s="1"/>
  <c r="AE437" i="37"/>
  <c r="AF437" i="37" s="1"/>
  <c r="Z437" i="37" s="1"/>
  <c r="AE357" i="37"/>
  <c r="AF357" i="37" s="1"/>
  <c r="Z357" i="37" s="1"/>
  <c r="AE307" i="37"/>
  <c r="AF307" i="37" s="1"/>
  <c r="Z307" i="37" s="1"/>
  <c r="AE235" i="37"/>
  <c r="AF235" i="37" s="1"/>
  <c r="Z235" i="37" s="1"/>
  <c r="AB235" i="37" s="1"/>
  <c r="AE198" i="37"/>
  <c r="AF198" i="37" s="1"/>
  <c r="Z198" i="37" s="1"/>
  <c r="AE109" i="37"/>
  <c r="AF109" i="37" s="1"/>
  <c r="Z109" i="37" s="1"/>
  <c r="AE103" i="37"/>
  <c r="AF103" i="37" s="1"/>
  <c r="Z103" i="37" s="1"/>
  <c r="AE53" i="37"/>
  <c r="AF53" i="37" s="1"/>
  <c r="Z53" i="37" s="1"/>
  <c r="AF49" i="37"/>
  <c r="Z49" i="37" s="1"/>
  <c r="AF45" i="37"/>
  <c r="Z45" i="37" s="1"/>
  <c r="AA212" i="37"/>
  <c r="AA510" i="37"/>
  <c r="AA449" i="37"/>
  <c r="AB449" i="37" s="1"/>
  <c r="AA441" i="37"/>
  <c r="AA439" i="37"/>
  <c r="AB439" i="37" s="1"/>
  <c r="AA437" i="37"/>
  <c r="AA435" i="37"/>
  <c r="AA307" i="37"/>
  <c r="AA304" i="37"/>
  <c r="AA269" i="37"/>
  <c r="AA244" i="37"/>
  <c r="AA240" i="37"/>
  <c r="AF440" i="37"/>
  <c r="Z440" i="37" s="1"/>
  <c r="AB440" i="37" s="1"/>
  <c r="AE441" i="37"/>
  <c r="AF441" i="37" s="1"/>
  <c r="Z441" i="37" s="1"/>
  <c r="AF492" i="37"/>
  <c r="Z492" i="37" s="1"/>
  <c r="AB492" i="37" s="1"/>
  <c r="AE430" i="37"/>
  <c r="AF430" i="37" s="1"/>
  <c r="Z430" i="37" s="1"/>
  <c r="AB430" i="37" s="1"/>
  <c r="AE418" i="37"/>
  <c r="AF250" i="37"/>
  <c r="Z250" i="37" s="1"/>
  <c r="AB250" i="37" s="1"/>
  <c r="AE251" i="37"/>
  <c r="AF251" i="37" s="1"/>
  <c r="Z251" i="37" s="1"/>
  <c r="AB251" i="37" s="1"/>
  <c r="AF500" i="37"/>
  <c r="Z500" i="37" s="1"/>
  <c r="AB500" i="37" s="1"/>
  <c r="AE411" i="37"/>
  <c r="AF411" i="37" s="1"/>
  <c r="Z411" i="37" s="1"/>
  <c r="AF336" i="37"/>
  <c r="Z336" i="37" s="1"/>
  <c r="AB336" i="37" s="1"/>
  <c r="AE337" i="37"/>
  <c r="AF317" i="37"/>
  <c r="Z317" i="37" s="1"/>
  <c r="AB317" i="37" s="1"/>
  <c r="AE318" i="37"/>
  <c r="AF318" i="37" s="1"/>
  <c r="Z318" i="37" s="1"/>
  <c r="AF93" i="37"/>
  <c r="Z93" i="37" s="1"/>
  <c r="AE94" i="37"/>
  <c r="AF94" i="37" s="1"/>
  <c r="Z94" i="37" s="1"/>
  <c r="AF54" i="37"/>
  <c r="Z54" i="37" s="1"/>
  <c r="AE55" i="37"/>
  <c r="AF55" i="37" s="1"/>
  <c r="Z55" i="37" s="1"/>
  <c r="AF32" i="37"/>
  <c r="Z32" i="37" s="1"/>
  <c r="AE33" i="37"/>
  <c r="AF26" i="37"/>
  <c r="Z26" i="37" s="1"/>
  <c r="AE27" i="37"/>
  <c r="AF20" i="37"/>
  <c r="Z20" i="37" s="1"/>
  <c r="AE21" i="37"/>
  <c r="AF21" i="37" s="1"/>
  <c r="Z21" i="37" s="1"/>
  <c r="AE359" i="37"/>
  <c r="AF359" i="37" s="1"/>
  <c r="Z359" i="37" s="1"/>
  <c r="AE355" i="37"/>
  <c r="AF355" i="37" s="1"/>
  <c r="Z355" i="37" s="1"/>
  <c r="AF205" i="37"/>
  <c r="Z205" i="37" s="1"/>
  <c r="AE206" i="37"/>
  <c r="AF206" i="37" s="1"/>
  <c r="Z206" i="37" s="1"/>
  <c r="AB206" i="37" s="1"/>
  <c r="AF87" i="37"/>
  <c r="Z87" i="37" s="1"/>
  <c r="AE88" i="37"/>
  <c r="AF40" i="37"/>
  <c r="Z40" i="37" s="1"/>
  <c r="AE41" i="37"/>
  <c r="AF15" i="37"/>
  <c r="Z15" i="37" s="1"/>
  <c r="AE16" i="37"/>
  <c r="AF16" i="37" s="1"/>
  <c r="Z16" i="37" s="1"/>
  <c r="AE341" i="37"/>
  <c r="AE333" i="37"/>
  <c r="AF333" i="37" s="1"/>
  <c r="Z333" i="37" s="1"/>
  <c r="AE204" i="37"/>
  <c r="AF204" i="37" s="1"/>
  <c r="Z204" i="37" s="1"/>
  <c r="AB204" i="37" s="1"/>
  <c r="AE106" i="37"/>
  <c r="AF106" i="37" s="1"/>
  <c r="Z106" i="37" s="1"/>
  <c r="AF66" i="37"/>
  <c r="Z66" i="37" s="1"/>
  <c r="AF303" i="37"/>
  <c r="Z303" i="37" s="1"/>
  <c r="AB303" i="37" s="1"/>
  <c r="AE304" i="37"/>
  <c r="AF501" i="37"/>
  <c r="Z501" i="37" s="1"/>
  <c r="AF327" i="37"/>
  <c r="Z327" i="37" s="1"/>
  <c r="AB327" i="37" s="1"/>
  <c r="AE328" i="37"/>
  <c r="AF287" i="37"/>
  <c r="Z287" i="37" s="1"/>
  <c r="AB287" i="37" s="1"/>
  <c r="AE288" i="37"/>
  <c r="AF291" i="37"/>
  <c r="Z291" i="37" s="1"/>
  <c r="AB291" i="37" s="1"/>
  <c r="AE292" i="37"/>
  <c r="AF292" i="37" s="1"/>
  <c r="Z292" i="37" s="1"/>
  <c r="AF343" i="37"/>
  <c r="Z343" i="37" s="1"/>
  <c r="AB343" i="37" s="1"/>
  <c r="AE344" i="37"/>
  <c r="AF344" i="37" s="1"/>
  <c r="Z344" i="37" s="1"/>
  <c r="AF239" i="37"/>
  <c r="Z239" i="37" s="1"/>
  <c r="AB239" i="37" s="1"/>
  <c r="AE240" i="37"/>
  <c r="AF240" i="37" s="1"/>
  <c r="Z240" i="37" s="1"/>
  <c r="AF207" i="37"/>
  <c r="Z207" i="37" s="1"/>
  <c r="AE208" i="37"/>
  <c r="AF208" i="37" s="1"/>
  <c r="Z208" i="37" s="1"/>
  <c r="AB208" i="37" s="1"/>
  <c r="AF211" i="37"/>
  <c r="Z211" i="37" s="1"/>
  <c r="AE212" i="37"/>
  <c r="AF212" i="37" s="1"/>
  <c r="Z212" i="37" s="1"/>
  <c r="AF243" i="37"/>
  <c r="Z243" i="37" s="1"/>
  <c r="AB243" i="37" s="1"/>
  <c r="AE244" i="37"/>
  <c r="AF244" i="37" s="1"/>
  <c r="Z244" i="37" s="1"/>
  <c r="AF215" i="37"/>
  <c r="Z215" i="37" s="1"/>
  <c r="AE216" i="37"/>
  <c r="AF216" i="37" s="1"/>
  <c r="Z216" i="37" s="1"/>
  <c r="AF121" i="37"/>
  <c r="Z121" i="37" s="1"/>
  <c r="AE122" i="37"/>
  <c r="AF122" i="37" s="1"/>
  <c r="Z122" i="37" s="1"/>
  <c r="AF111" i="37"/>
  <c r="Z111" i="37" s="1"/>
  <c r="AE112" i="37"/>
  <c r="AF112" i="37" s="1"/>
  <c r="Z112" i="37" s="1"/>
  <c r="AE163" i="37"/>
  <c r="AF163" i="37" s="1"/>
  <c r="Z163" i="37" s="1"/>
  <c r="AE269" i="37"/>
  <c r="AF269" i="37" s="1"/>
  <c r="Z269" i="37" s="1"/>
  <c r="AF113" i="37"/>
  <c r="Z113" i="37" s="1"/>
  <c r="AE114" i="37"/>
  <c r="AF114" i="37" s="1"/>
  <c r="Z114" i="37" s="1"/>
  <c r="AF81" i="37"/>
  <c r="Z81" i="37" s="1"/>
  <c r="AE82" i="37"/>
  <c r="AF82" i="37" s="1"/>
  <c r="Z82" i="37" s="1"/>
  <c r="AE76" i="37"/>
  <c r="AF75" i="37"/>
  <c r="Z75" i="37" s="1"/>
  <c r="AF69" i="37"/>
  <c r="Z69" i="37" s="1"/>
  <c r="AE70" i="37"/>
  <c r="AE68" i="37"/>
  <c r="AF68" i="37" s="1"/>
  <c r="Z68" i="37" s="1"/>
  <c r="AF67" i="37"/>
  <c r="Z67" i="37" s="1"/>
  <c r="AF57" i="37"/>
  <c r="Z57" i="37" s="1"/>
  <c r="AE58" i="37"/>
  <c r="AA59" i="37"/>
  <c r="AA65" i="37"/>
  <c r="AA295" i="37"/>
  <c r="AA104" i="37"/>
  <c r="AA37" i="37"/>
  <c r="AA419" i="37"/>
  <c r="AA5" i="37"/>
  <c r="AF63" i="37" l="1"/>
  <c r="Z63" i="37" s="1"/>
  <c r="AB510" i="37"/>
  <c r="AE295" i="37"/>
  <c r="AF295" i="37" s="1"/>
  <c r="Z295" i="37" s="1"/>
  <c r="AB437" i="37"/>
  <c r="AB353" i="37"/>
  <c r="AB269" i="37"/>
  <c r="AB387" i="37"/>
  <c r="AB292" i="37"/>
  <c r="AB295" i="37"/>
  <c r="AE37" i="37"/>
  <c r="AF37" i="37" s="1"/>
  <c r="Z37" i="37" s="1"/>
  <c r="AB344" i="37"/>
  <c r="AB244" i="37"/>
  <c r="AB435" i="37"/>
  <c r="AB333" i="37"/>
  <c r="AB355" i="37"/>
  <c r="AB212" i="37"/>
  <c r="AB501" i="37"/>
  <c r="AB411" i="37"/>
  <c r="AB240" i="37"/>
  <c r="AB307" i="37"/>
  <c r="AB441" i="37"/>
  <c r="AB357" i="37"/>
  <c r="AB318" i="37"/>
  <c r="AB505" i="37"/>
  <c r="AB359" i="37"/>
  <c r="AB298" i="37"/>
  <c r="AA338" i="37"/>
  <c r="AA339" i="37" s="1"/>
  <c r="AA329" i="37"/>
  <c r="AA342" i="37"/>
  <c r="AA502" i="37"/>
  <c r="AB502" i="37" s="1"/>
  <c r="AA289" i="37"/>
  <c r="AE31" i="37"/>
  <c r="AF31" i="37" s="1"/>
  <c r="Z31" i="37" s="1"/>
  <c r="AE104" i="37"/>
  <c r="AF104" i="37" s="1"/>
  <c r="Z104" i="37" s="1"/>
  <c r="AA305" i="37"/>
  <c r="AE25" i="37"/>
  <c r="AF25" i="37" s="1"/>
  <c r="Z25" i="37" s="1"/>
  <c r="AF88" i="37"/>
  <c r="Z88" i="37" s="1"/>
  <c r="AE89" i="37"/>
  <c r="AF89" i="37" s="1"/>
  <c r="Z89" i="37" s="1"/>
  <c r="AF341" i="37"/>
  <c r="Z341" i="37" s="1"/>
  <c r="AB341" i="37" s="1"/>
  <c r="AE342" i="37"/>
  <c r="AF342" i="37" s="1"/>
  <c r="Z342" i="37" s="1"/>
  <c r="AF33" i="37"/>
  <c r="Z33" i="37" s="1"/>
  <c r="AE34" i="37"/>
  <c r="AF34" i="37" s="1"/>
  <c r="Z34" i="37" s="1"/>
  <c r="AE42" i="37"/>
  <c r="AF42" i="37" s="1"/>
  <c r="Z42" i="37" s="1"/>
  <c r="AF41" i="37"/>
  <c r="Z41" i="37" s="1"/>
  <c r="AF337" i="37"/>
  <c r="Z337" i="37" s="1"/>
  <c r="AB337" i="37" s="1"/>
  <c r="AE338" i="37"/>
  <c r="AF27" i="37"/>
  <c r="Z27" i="37" s="1"/>
  <c r="AE28" i="37"/>
  <c r="AF28" i="37" s="1"/>
  <c r="Z28" i="37" s="1"/>
  <c r="AF418" i="37"/>
  <c r="Z418" i="37" s="1"/>
  <c r="AB418" i="37" s="1"/>
  <c r="AE419" i="37"/>
  <c r="AF419" i="37" s="1"/>
  <c r="Z419" i="37" s="1"/>
  <c r="AB419" i="37" s="1"/>
  <c r="AE59" i="37"/>
  <c r="AF58" i="37"/>
  <c r="Z58" i="37" s="1"/>
  <c r="AF64" i="37"/>
  <c r="Z64" i="37" s="1"/>
  <c r="AE65" i="37"/>
  <c r="AF65" i="37" s="1"/>
  <c r="Z65" i="37" s="1"/>
  <c r="AF288" i="37"/>
  <c r="Z288" i="37" s="1"/>
  <c r="AB288" i="37" s="1"/>
  <c r="AE289" i="37"/>
  <c r="AF289" i="37" s="1"/>
  <c r="Z289" i="37" s="1"/>
  <c r="AF304" i="37"/>
  <c r="Z304" i="37" s="1"/>
  <c r="AB304" i="37" s="1"/>
  <c r="AE305" i="37"/>
  <c r="AF305" i="37" s="1"/>
  <c r="Z305" i="37" s="1"/>
  <c r="AF76" i="37"/>
  <c r="Z76" i="37" s="1"/>
  <c r="AE77" i="37"/>
  <c r="AE71" i="37"/>
  <c r="AF70" i="37"/>
  <c r="Z70" i="37" s="1"/>
  <c r="AF328" i="37"/>
  <c r="Z328" i="37" s="1"/>
  <c r="AB328" i="37" s="1"/>
  <c r="AE329" i="37"/>
  <c r="AF329" i="37" s="1"/>
  <c r="Z329" i="37" s="1"/>
  <c r="AA60" i="37"/>
  <c r="N214" i="37"/>
  <c r="S214" i="37" s="1"/>
  <c r="N212" i="37"/>
  <c r="S212" i="37" s="1"/>
  <c r="N210" i="37"/>
  <c r="S210" i="37" s="1"/>
  <c r="N208" i="37"/>
  <c r="S208" i="37" s="1"/>
  <c r="N206" i="37"/>
  <c r="S206" i="37" s="1"/>
  <c r="N204" i="37"/>
  <c r="S204" i="37" s="1"/>
  <c r="N202" i="37"/>
  <c r="S202" i="37" s="1"/>
  <c r="N200" i="37"/>
  <c r="S200" i="37" s="1"/>
  <c r="N194" i="37"/>
  <c r="S194" i="37" s="1"/>
  <c r="N190" i="37"/>
  <c r="S190" i="37" s="1"/>
  <c r="N188" i="37"/>
  <c r="S188" i="37" s="1"/>
  <c r="AB342" i="37" l="1"/>
  <c r="AB305" i="37"/>
  <c r="AB289" i="37"/>
  <c r="AB329" i="37"/>
  <c r="AF338" i="37"/>
  <c r="Z338" i="37" s="1"/>
  <c r="AB338" i="37" s="1"/>
  <c r="AE339" i="37"/>
  <c r="AF339" i="37" s="1"/>
  <c r="Z339" i="37" s="1"/>
  <c r="AB339" i="37" s="1"/>
  <c r="AF77" i="37"/>
  <c r="Z77" i="37" s="1"/>
  <c r="AE78" i="37"/>
  <c r="AF78" i="37" s="1"/>
  <c r="Z78" i="37" s="1"/>
  <c r="AE72" i="37"/>
  <c r="AF71" i="37"/>
  <c r="Z71" i="37" s="1"/>
  <c r="AE60" i="37"/>
  <c r="AF59" i="37"/>
  <c r="Z59" i="37" s="1"/>
  <c r="AA61" i="37"/>
  <c r="N505" i="37"/>
  <c r="S505" i="37" s="1"/>
  <c r="N441" i="37"/>
  <c r="S441" i="37" s="1"/>
  <c r="N439" i="37"/>
  <c r="S439" i="37" s="1"/>
  <c r="N437" i="37"/>
  <c r="S437" i="37" s="1"/>
  <c r="N435" i="37"/>
  <c r="S435" i="37" s="1"/>
  <c r="N344" i="37"/>
  <c r="S344" i="37" s="1"/>
  <c r="AF72" i="37" l="1"/>
  <c r="Z72" i="37" s="1"/>
  <c r="AE73" i="37"/>
  <c r="AF73" i="37" s="1"/>
  <c r="Z73" i="37" s="1"/>
  <c r="AF60" i="37"/>
  <c r="Z60" i="37" s="1"/>
  <c r="AE61" i="37"/>
  <c r="AF61" i="37" s="1"/>
  <c r="Z61" i="37" s="1"/>
  <c r="N419" i="37"/>
  <c r="S419" i="37" s="1"/>
  <c r="N418" i="37"/>
  <c r="S418" i="37" s="1"/>
  <c r="N289" i="37"/>
  <c r="S289" i="37" s="1"/>
  <c r="N288" i="37"/>
  <c r="S288" i="37" s="1"/>
  <c r="T473" i="37" l="1"/>
  <c r="T496" i="37"/>
  <c r="T504" i="37"/>
  <c r="T505" i="37"/>
  <c r="T509" i="37"/>
  <c r="T511" i="37"/>
  <c r="T513" i="37"/>
  <c r="T514" i="37"/>
  <c r="T515" i="37"/>
  <c r="T528" i="37"/>
  <c r="T530" i="37"/>
  <c r="T533" i="37"/>
  <c r="U511" i="37"/>
  <c r="U515" i="37"/>
  <c r="U496" i="37"/>
  <c r="U504" i="37"/>
  <c r="U514" i="37"/>
  <c r="U528" i="37"/>
  <c r="U530" i="37"/>
  <c r="U473" i="37"/>
  <c r="U505" i="37"/>
  <c r="U509" i="37"/>
  <c r="U513" i="37"/>
  <c r="U533" i="37"/>
  <c r="T343" i="37"/>
  <c r="T344" i="37"/>
  <c r="T373" i="37"/>
  <c r="U344" i="37"/>
  <c r="T418" i="37"/>
  <c r="T419" i="37"/>
  <c r="T423" i="37"/>
  <c r="T425" i="37"/>
  <c r="T428" i="37"/>
  <c r="T434" i="37"/>
  <c r="T435" i="37"/>
  <c r="T436" i="37"/>
  <c r="T437" i="37"/>
  <c r="T438" i="37"/>
  <c r="T439" i="37"/>
  <c r="T440" i="37"/>
  <c r="T441" i="37"/>
  <c r="T443" i="37"/>
  <c r="U425" i="37"/>
  <c r="U437" i="37"/>
  <c r="U441" i="37"/>
  <c r="U373" i="37"/>
  <c r="U434" i="37"/>
  <c r="U438" i="37"/>
  <c r="U428" i="37"/>
  <c r="U436" i="37"/>
  <c r="U440" i="37"/>
  <c r="U418" i="37"/>
  <c r="U343" i="37"/>
  <c r="U419" i="37"/>
  <c r="U423" i="37"/>
  <c r="U435" i="37"/>
  <c r="U439" i="37"/>
  <c r="U443" i="37"/>
  <c r="T7" i="37"/>
  <c r="T9" i="37"/>
  <c r="T51" i="37"/>
  <c r="T65" i="37"/>
  <c r="T83" i="37"/>
  <c r="T84" i="37"/>
  <c r="U84" i="37"/>
  <c r="U96" i="37"/>
  <c r="U98" i="37"/>
  <c r="U111" i="37"/>
  <c r="U113" i="37"/>
  <c r="U119" i="37"/>
  <c r="U83" i="37"/>
  <c r="U9" i="37"/>
  <c r="U65" i="37"/>
  <c r="T113" i="37"/>
  <c r="U7" i="37"/>
  <c r="T96" i="37"/>
  <c r="T111" i="37"/>
  <c r="T119" i="37"/>
  <c r="T161" i="37"/>
  <c r="T164" i="37"/>
  <c r="T166" i="37"/>
  <c r="T167" i="37"/>
  <c r="T169" i="37"/>
  <c r="T170" i="37"/>
  <c r="T177" i="37"/>
  <c r="T188" i="37"/>
  <c r="T190" i="37"/>
  <c r="T192" i="37"/>
  <c r="T194" i="37"/>
  <c r="T196" i="37"/>
  <c r="T198" i="37"/>
  <c r="T200" i="37"/>
  <c r="T202" i="37"/>
  <c r="T204" i="37"/>
  <c r="T206" i="37"/>
  <c r="T208" i="37"/>
  <c r="T210" i="37"/>
  <c r="T212" i="37"/>
  <c r="T214" i="37"/>
  <c r="T216" i="37"/>
  <c r="T221" i="37"/>
  <c r="T230" i="37"/>
  <c r="T234" i="37"/>
  <c r="T288" i="37"/>
  <c r="T289" i="37"/>
  <c r="T290" i="37"/>
  <c r="T298" i="37"/>
  <c r="U194" i="37"/>
  <c r="U200" i="37"/>
  <c r="U208" i="37"/>
  <c r="U214" i="37"/>
  <c r="U234" i="37"/>
  <c r="U51" i="37"/>
  <c r="T98" i="37"/>
  <c r="U161" i="37"/>
  <c r="U167" i="37"/>
  <c r="U169" i="37"/>
  <c r="U177" i="37"/>
  <c r="U221" i="37"/>
  <c r="U288" i="37"/>
  <c r="U289" i="37"/>
  <c r="U290" i="37"/>
  <c r="U298" i="37"/>
  <c r="U166" i="37"/>
  <c r="U190" i="37"/>
  <c r="U196" i="37"/>
  <c r="U202" i="37"/>
  <c r="U206" i="37"/>
  <c r="U212" i="37"/>
  <c r="U230" i="37"/>
  <c r="U164" i="37"/>
  <c r="U170" i="37"/>
  <c r="U188" i="37"/>
  <c r="U192" i="37"/>
  <c r="U198" i="37"/>
  <c r="U204" i="37"/>
  <c r="U210" i="37"/>
  <c r="U216" i="37"/>
  <c r="W188" i="37"/>
  <c r="AC188" i="37" s="1"/>
  <c r="AD188" i="37" s="1"/>
  <c r="W190" i="37"/>
  <c r="AC190" i="37" s="1"/>
  <c r="AD190" i="37" s="1"/>
  <c r="W194" i="37"/>
  <c r="AC194" i="37" s="1"/>
  <c r="AD194" i="37" s="1"/>
  <c r="W200" i="37"/>
  <c r="AC200" i="37" s="1"/>
  <c r="AD200" i="37" s="1"/>
  <c r="W202" i="37"/>
  <c r="AC202" i="37" s="1"/>
  <c r="AD202" i="37" s="1"/>
  <c r="W204" i="37"/>
  <c r="AC204" i="37" s="1"/>
  <c r="AD204" i="37" s="1"/>
  <c r="W206" i="37"/>
  <c r="AC206" i="37" s="1"/>
  <c r="AD206" i="37" s="1"/>
  <c r="W208" i="37"/>
  <c r="AC208" i="37" s="1"/>
  <c r="AD208" i="37" s="1"/>
  <c r="W210" i="37"/>
  <c r="AC210" i="37" s="1"/>
  <c r="AD210" i="37" s="1"/>
  <c r="W212" i="37"/>
  <c r="AC212" i="37" s="1"/>
  <c r="AD212" i="37" s="1"/>
  <c r="W214" i="37"/>
  <c r="AC214" i="37" s="1"/>
  <c r="AD214" i="37" s="1"/>
  <c r="W288" i="37"/>
  <c r="AC288" i="37" s="1"/>
  <c r="W344" i="37"/>
  <c r="AC344" i="37" s="1"/>
  <c r="AD344" i="37" s="1"/>
  <c r="W289" i="37"/>
  <c r="AC289" i="37" s="1"/>
  <c r="AD289" i="37" s="1"/>
  <c r="W419" i="37"/>
  <c r="AC419" i="37" s="1"/>
  <c r="AD419" i="37" s="1"/>
  <c r="W435" i="37"/>
  <c r="AC435" i="37" s="1"/>
  <c r="AD435" i="37" s="1"/>
  <c r="W437" i="37"/>
  <c r="AC437" i="37" s="1"/>
  <c r="AD437" i="37" s="1"/>
  <c r="W439" i="37"/>
  <c r="AC439" i="37" s="1"/>
  <c r="AD439" i="37" s="1"/>
  <c r="W441" i="37"/>
  <c r="AC441" i="37" s="1"/>
  <c r="AD441" i="37" s="1"/>
  <c r="W505" i="37"/>
  <c r="AC505" i="37" s="1"/>
  <c r="AD505" i="37" s="1"/>
  <c r="W418" i="37"/>
  <c r="AC418" i="37" s="1"/>
  <c r="AD418" i="37" l="1"/>
  <c r="AD288" i="37"/>
  <c r="AA2" i="37"/>
  <c r="AE2" i="37"/>
  <c r="AB3" i="37" l="1"/>
  <c r="AB4" i="37"/>
  <c r="AB5" i="37"/>
  <c r="AB6" i="37"/>
  <c r="AB7" i="37"/>
  <c r="AB8" i="37"/>
  <c r="AB9" i="37"/>
  <c r="AF2" i="37"/>
  <c r="Z2" i="37" s="1"/>
  <c r="AB2" i="37" s="1"/>
  <c r="W3" i="37"/>
  <c r="W4" i="37"/>
  <c r="W5" i="37"/>
  <c r="W6" i="37"/>
  <c r="W7" i="37"/>
  <c r="W8" i="37"/>
  <c r="W9" i="37"/>
  <c r="R2" i="37"/>
  <c r="N3" i="37"/>
  <c r="N4" i="37"/>
  <c r="N5" i="37"/>
  <c r="N6" i="37"/>
  <c r="N7" i="37"/>
  <c r="S7" i="37" s="1"/>
  <c r="N8" i="37"/>
  <c r="N9" i="37"/>
  <c r="S9" i="37" s="1"/>
  <c r="N2" i="37"/>
  <c r="S6" i="37" l="1"/>
  <c r="T6" i="37" s="1"/>
  <c r="U6" i="37"/>
  <c r="S5" i="37"/>
  <c r="T5" i="37" s="1"/>
  <c r="U5" i="37"/>
  <c r="S4" i="37"/>
  <c r="T4" i="37" s="1"/>
  <c r="U4" i="37"/>
  <c r="S8" i="37"/>
  <c r="T8" i="37" s="1"/>
  <c r="U8" i="37"/>
  <c r="S3" i="37"/>
  <c r="T3" i="37" s="1"/>
  <c r="U3" i="37"/>
  <c r="AB555" i="37"/>
  <c r="S2" i="37"/>
  <c r="AB557" i="37" l="1"/>
  <c r="O17" i="40" s="1"/>
  <c r="M16" i="40" l="1"/>
  <c r="W11" i="37" l="1"/>
  <c r="W12" i="37"/>
  <c r="W13" i="37"/>
  <c r="W14" i="37"/>
  <c r="W15" i="37"/>
  <c r="W16" i="37"/>
  <c r="W17" i="37"/>
  <c r="W18" i="37"/>
  <c r="W19" i="37"/>
  <c r="W20" i="37"/>
  <c r="W21" i="37"/>
  <c r="W22" i="37"/>
  <c r="W23" i="37"/>
  <c r="W24" i="37"/>
  <c r="W25" i="37"/>
  <c r="W26" i="37"/>
  <c r="W27" i="37"/>
  <c r="W28" i="37"/>
  <c r="W29" i="37"/>
  <c r="W30" i="37"/>
  <c r="W31" i="37"/>
  <c r="W32" i="37"/>
  <c r="W33" i="37"/>
  <c r="W34" i="37"/>
  <c r="W35" i="37"/>
  <c r="W36" i="37"/>
  <c r="W37" i="37"/>
  <c r="W38" i="37"/>
  <c r="W39" i="37"/>
  <c r="W40" i="37"/>
  <c r="W41" i="37"/>
  <c r="W42" i="37"/>
  <c r="W43" i="37"/>
  <c r="W44" i="37"/>
  <c r="W45" i="37"/>
  <c r="W46" i="37"/>
  <c r="W47" i="37"/>
  <c r="W48" i="37"/>
  <c r="W49" i="37"/>
  <c r="W50" i="37"/>
  <c r="W51" i="37"/>
  <c r="W52" i="37"/>
  <c r="W53" i="37"/>
  <c r="W54" i="37"/>
  <c r="W55" i="37"/>
  <c r="W56" i="37"/>
  <c r="W57" i="37"/>
  <c r="W58" i="37"/>
  <c r="W59" i="37"/>
  <c r="W60" i="37"/>
  <c r="W61" i="37"/>
  <c r="W62" i="37"/>
  <c r="W65" i="37"/>
  <c r="W66" i="37"/>
  <c r="W67" i="37"/>
  <c r="W68" i="37"/>
  <c r="W69" i="37"/>
  <c r="W70" i="37"/>
  <c r="W71" i="37"/>
  <c r="W72" i="37"/>
  <c r="W73" i="37"/>
  <c r="W74" i="37"/>
  <c r="W75" i="37"/>
  <c r="W76" i="37"/>
  <c r="W77" i="37"/>
  <c r="W78" i="37"/>
  <c r="W79" i="37"/>
  <c r="W80" i="37"/>
  <c r="W81" i="37"/>
  <c r="W82" i="37"/>
  <c r="W83" i="37"/>
  <c r="W84" i="37"/>
  <c r="W85" i="37"/>
  <c r="W86" i="37"/>
  <c r="W87" i="37"/>
  <c r="W88" i="37"/>
  <c r="W89" i="37"/>
  <c r="W90" i="37"/>
  <c r="W91" i="37"/>
  <c r="W92" i="37"/>
  <c r="W93" i="37"/>
  <c r="W94" i="37"/>
  <c r="W95" i="37"/>
  <c r="W96" i="37"/>
  <c r="W97" i="37"/>
  <c r="W98" i="37"/>
  <c r="W99" i="37"/>
  <c r="W100" i="37"/>
  <c r="W101" i="37"/>
  <c r="W102" i="37"/>
  <c r="W103" i="37"/>
  <c r="W104" i="37"/>
  <c r="W105" i="37"/>
  <c r="W106" i="37"/>
  <c r="W107" i="37"/>
  <c r="W108" i="37"/>
  <c r="W109" i="37"/>
  <c r="W110" i="37"/>
  <c r="W111" i="37"/>
  <c r="W112" i="37"/>
  <c r="W113" i="37"/>
  <c r="W114" i="37"/>
  <c r="W115" i="37"/>
  <c r="W116" i="37"/>
  <c r="W117" i="37"/>
  <c r="W118" i="37"/>
  <c r="W119" i="37"/>
  <c r="W120" i="37"/>
  <c r="W121" i="37"/>
  <c r="W122" i="37"/>
  <c r="W123" i="37"/>
  <c r="W124" i="37"/>
  <c r="W125" i="37"/>
  <c r="W126" i="37"/>
  <c r="W127" i="37"/>
  <c r="W128" i="37"/>
  <c r="W129" i="37"/>
  <c r="W130" i="37"/>
  <c r="W131" i="37"/>
  <c r="W132" i="37"/>
  <c r="W133" i="37"/>
  <c r="W134" i="37"/>
  <c r="W135" i="37"/>
  <c r="W136" i="37"/>
  <c r="W137" i="37"/>
  <c r="W138" i="37"/>
  <c r="W139" i="37"/>
  <c r="W140" i="37"/>
  <c r="W141" i="37"/>
  <c r="W142" i="37"/>
  <c r="W143" i="37"/>
  <c r="W144" i="37"/>
  <c r="W145" i="37"/>
  <c r="W146" i="37"/>
  <c r="W147" i="37"/>
  <c r="W148" i="37"/>
  <c r="W149" i="37"/>
  <c r="W150" i="37"/>
  <c r="W151" i="37"/>
  <c r="W152" i="37"/>
  <c r="W153" i="37"/>
  <c r="W154" i="37"/>
  <c r="W155" i="37"/>
  <c r="W156" i="37"/>
  <c r="W157" i="37"/>
  <c r="W158" i="37"/>
  <c r="W159" i="37"/>
  <c r="W161" i="37"/>
  <c r="W163" i="37"/>
  <c r="W164" i="37"/>
  <c r="W165" i="37"/>
  <c r="W166" i="37"/>
  <c r="W167" i="37"/>
  <c r="W169" i="37"/>
  <c r="W170" i="37"/>
  <c r="W171" i="37"/>
  <c r="W172" i="37"/>
  <c r="W173" i="37"/>
  <c r="W174" i="37"/>
  <c r="W175" i="37"/>
  <c r="W176" i="37"/>
  <c r="W177" i="37"/>
  <c r="W178" i="37"/>
  <c r="W179" i="37"/>
  <c r="W181" i="37"/>
  <c r="W183" i="37"/>
  <c r="W185" i="37"/>
  <c r="W186" i="37"/>
  <c r="W187" i="37"/>
  <c r="W189" i="37"/>
  <c r="W191" i="37"/>
  <c r="W193" i="37"/>
  <c r="W195" i="37"/>
  <c r="W197" i="37"/>
  <c r="W199" i="37"/>
  <c r="W201" i="37"/>
  <c r="W203" i="37"/>
  <c r="W205" i="37"/>
  <c r="W207" i="37"/>
  <c r="W209" i="37"/>
  <c r="W211" i="37"/>
  <c r="W213" i="37"/>
  <c r="W215" i="37"/>
  <c r="W216" i="37"/>
  <c r="W217" i="37"/>
  <c r="W218" i="37"/>
  <c r="W219" i="37"/>
  <c r="W220" i="37"/>
  <c r="W221" i="37"/>
  <c r="W222" i="37"/>
  <c r="W223" i="37"/>
  <c r="W224" i="37"/>
  <c r="W225" i="37"/>
  <c r="W226" i="37"/>
  <c r="W227" i="37"/>
  <c r="W228" i="37"/>
  <c r="W229" i="37"/>
  <c r="W230" i="37"/>
  <c r="W232" i="37"/>
  <c r="W233" i="37"/>
  <c r="W234" i="37"/>
  <c r="W235" i="37"/>
  <c r="W236" i="37"/>
  <c r="W237" i="37"/>
  <c r="W242" i="37"/>
  <c r="W243" i="37"/>
  <c r="W246" i="37"/>
  <c r="W247" i="37"/>
  <c r="W248" i="37"/>
  <c r="W249" i="37"/>
  <c r="W250" i="37"/>
  <c r="W251" i="37"/>
  <c r="W252" i="37"/>
  <c r="W256" i="37"/>
  <c r="W258" i="37"/>
  <c r="W260" i="37"/>
  <c r="W261" i="37"/>
  <c r="W262" i="37"/>
  <c r="W265" i="37"/>
  <c r="W266" i="37"/>
  <c r="W272" i="37"/>
  <c r="W273" i="37"/>
  <c r="W279" i="37"/>
  <c r="W280" i="37"/>
  <c r="W281" i="37"/>
  <c r="W282" i="37"/>
  <c r="W283" i="37"/>
  <c r="W284" i="37"/>
  <c r="W285" i="37"/>
  <c r="W286" i="37"/>
  <c r="W287" i="37"/>
  <c r="W290" i="37"/>
  <c r="W293" i="37"/>
  <c r="W294" i="37"/>
  <c r="W295" i="37"/>
  <c r="W301" i="37"/>
  <c r="W302" i="37"/>
  <c r="W305" i="37"/>
  <c r="W308" i="37"/>
  <c r="W310" i="37"/>
  <c r="W313" i="37"/>
  <c r="W316" i="37"/>
  <c r="W317" i="37"/>
  <c r="W318" i="37"/>
  <c r="W319" i="37"/>
  <c r="W320" i="37"/>
  <c r="W322" i="37"/>
  <c r="W323" i="37"/>
  <c r="W325" i="37"/>
  <c r="W326" i="37"/>
  <c r="W329" i="37"/>
  <c r="W330" i="37"/>
  <c r="W331" i="37"/>
  <c r="W333" i="37"/>
  <c r="W334" i="37"/>
  <c r="W336" i="37"/>
  <c r="W337" i="37"/>
  <c r="W338" i="37"/>
  <c r="W339" i="37"/>
  <c r="W340" i="37"/>
  <c r="W342" i="37"/>
  <c r="W343" i="37"/>
  <c r="W345" i="37"/>
  <c r="W346" i="37"/>
  <c r="W348" i="37"/>
  <c r="W349" i="37"/>
  <c r="W351" i="37"/>
  <c r="W355" i="37"/>
  <c r="W360" i="37"/>
  <c r="W361" i="37"/>
  <c r="W363" i="37"/>
  <c r="W364" i="37"/>
  <c r="W365" i="37"/>
  <c r="W367" i="37"/>
  <c r="W370" i="37"/>
  <c r="W372" i="37"/>
  <c r="W373" i="37"/>
  <c r="W376" i="37"/>
  <c r="W377" i="37"/>
  <c r="W378" i="37"/>
  <c r="W380" i="37"/>
  <c r="W381" i="37"/>
  <c r="W382" i="37"/>
  <c r="W383" i="37"/>
  <c r="W384" i="37"/>
  <c r="W385" i="37"/>
  <c r="W389" i="37"/>
  <c r="W398" i="37"/>
  <c r="W399" i="37"/>
  <c r="W406" i="37"/>
  <c r="W407" i="37"/>
  <c r="W408" i="37"/>
  <c r="W409" i="37"/>
  <c r="W410" i="37"/>
  <c r="W411" i="37"/>
  <c r="W412" i="37"/>
  <c r="W413" i="37"/>
  <c r="W416" i="37"/>
  <c r="W417" i="37"/>
  <c r="W420" i="37"/>
  <c r="W421" i="37"/>
  <c r="W423" i="37"/>
  <c r="W424" i="37"/>
  <c r="W425" i="37"/>
  <c r="W426" i="37"/>
  <c r="W427" i="37"/>
  <c r="W428" i="37"/>
  <c r="W430" i="37"/>
  <c r="W432" i="37"/>
  <c r="W434" i="37"/>
  <c r="W436" i="37"/>
  <c r="W438" i="37"/>
  <c r="W440" i="37"/>
  <c r="W442" i="37"/>
  <c r="W443" i="37"/>
  <c r="W445" i="37"/>
  <c r="W446" i="37"/>
  <c r="W448" i="37"/>
  <c r="W449" i="37"/>
  <c r="W453" i="37"/>
  <c r="W455" i="37"/>
  <c r="W456" i="37"/>
  <c r="W460" i="37"/>
  <c r="W461" i="37"/>
  <c r="W462" i="37"/>
  <c r="W463" i="37"/>
  <c r="W465" i="37"/>
  <c r="W466" i="37"/>
  <c r="W467" i="37"/>
  <c r="W469" i="37"/>
  <c r="W470" i="37"/>
  <c r="W472" i="37"/>
  <c r="W473" i="37"/>
  <c r="W478" i="37"/>
  <c r="W483" i="37"/>
  <c r="W486" i="37"/>
  <c r="W490" i="37"/>
  <c r="W491" i="37"/>
  <c r="W493" i="37"/>
  <c r="W494" i="37"/>
  <c r="W495" i="37"/>
  <c r="W496" i="37"/>
  <c r="W497" i="37"/>
  <c r="W498" i="37"/>
  <c r="W499" i="37"/>
  <c r="W501" i="37"/>
  <c r="W502" i="37"/>
  <c r="W503" i="37"/>
  <c r="W504" i="37"/>
  <c r="W507" i="37"/>
  <c r="W508" i="37"/>
  <c r="W509" i="37"/>
  <c r="W510" i="37"/>
  <c r="W511" i="37"/>
  <c r="W513" i="37"/>
  <c r="W514" i="37"/>
  <c r="W515" i="37"/>
  <c r="W516" i="37"/>
  <c r="W517" i="37"/>
  <c r="W518" i="37"/>
  <c r="W523" i="37"/>
  <c r="W526" i="37"/>
  <c r="W530" i="37"/>
  <c r="W533" i="37"/>
  <c r="W536" i="37"/>
  <c r="W489" i="37" l="1"/>
  <c r="AC489" i="37" s="1"/>
  <c r="AD489" i="37" s="1"/>
  <c r="X489" i="37" s="1"/>
  <c r="W535" i="37"/>
  <c r="AC535" i="37" s="1"/>
  <c r="AD535" i="37" s="1"/>
  <c r="X535" i="37" s="1"/>
  <c r="W531" i="37"/>
  <c r="AC531" i="37" s="1"/>
  <c r="AD531" i="37" s="1"/>
  <c r="X531" i="37" s="1"/>
  <c r="W527" i="37"/>
  <c r="AC527" i="37" s="1"/>
  <c r="AD527" i="37" s="1"/>
  <c r="X527" i="37" s="1"/>
  <c r="W519" i="37"/>
  <c r="AC519" i="37" s="1"/>
  <c r="AD519" i="37" s="1"/>
  <c r="X519" i="37" s="1"/>
  <c r="W482" i="37"/>
  <c r="AC482" i="37" s="1"/>
  <c r="AD482" i="37" s="1"/>
  <c r="X482" i="37" s="1"/>
  <c r="W474" i="37"/>
  <c r="AC474" i="37" s="1"/>
  <c r="AD474" i="37" s="1"/>
  <c r="X474" i="37" s="1"/>
  <c r="W458" i="37"/>
  <c r="AC458" i="37" s="1"/>
  <c r="AD458" i="37" s="1"/>
  <c r="W454" i="37"/>
  <c r="AC454" i="37" s="1"/>
  <c r="AD454" i="37" s="1"/>
  <c r="X454" i="37" s="1"/>
  <c r="W450" i="37"/>
  <c r="AC450" i="37" s="1"/>
  <c r="AD450" i="37" s="1"/>
  <c r="X450" i="37" s="1"/>
  <c r="W422" i="37"/>
  <c r="AC422" i="37" s="1"/>
  <c r="AD422" i="37" s="1"/>
  <c r="X422" i="37" s="1"/>
  <c r="W404" i="37"/>
  <c r="AC404" i="37" s="1"/>
  <c r="AD404" i="37" s="1"/>
  <c r="X404" i="37" s="1"/>
  <c r="W400" i="37"/>
  <c r="AC400" i="37" s="1"/>
  <c r="AD400" i="37" s="1"/>
  <c r="X400" i="37" s="1"/>
  <c r="W396" i="37"/>
  <c r="AC396" i="37" s="1"/>
  <c r="AD396" i="37" s="1"/>
  <c r="X396" i="37" s="1"/>
  <c r="W392" i="37"/>
  <c r="AC392" i="37" s="1"/>
  <c r="AD392" i="37" s="1"/>
  <c r="X392" i="37" s="1"/>
  <c r="W388" i="37"/>
  <c r="AC388" i="37" s="1"/>
  <c r="AD388" i="37" s="1"/>
  <c r="X388" i="37" s="1"/>
  <c r="W368" i="37"/>
  <c r="AC368" i="37" s="1"/>
  <c r="AD368" i="37" s="1"/>
  <c r="X368" i="37" s="1"/>
  <c r="W356" i="37"/>
  <c r="AC356" i="37" s="1"/>
  <c r="W352" i="37"/>
  <c r="AC352" i="37" s="1"/>
  <c r="W335" i="37"/>
  <c r="AC335" i="37" s="1"/>
  <c r="AD335" i="37" s="1"/>
  <c r="X335" i="37" s="1"/>
  <c r="W327" i="37"/>
  <c r="AC327" i="37" s="1"/>
  <c r="W315" i="37"/>
  <c r="AC315" i="37" s="1"/>
  <c r="AD315" i="37" s="1"/>
  <c r="X315" i="37" s="1"/>
  <c r="W311" i="37"/>
  <c r="AC311" i="37" s="1"/>
  <c r="AD311" i="37" s="1"/>
  <c r="X311" i="37" s="1"/>
  <c r="W307" i="37"/>
  <c r="AC307" i="37" s="1"/>
  <c r="AD307" i="37" s="1"/>
  <c r="W303" i="37"/>
  <c r="AC303" i="37" s="1"/>
  <c r="W299" i="37"/>
  <c r="AC299" i="37" s="1"/>
  <c r="AD299" i="37" s="1"/>
  <c r="X299" i="37" s="1"/>
  <c r="W291" i="37"/>
  <c r="AC291" i="37" s="1"/>
  <c r="W277" i="37"/>
  <c r="AC277" i="37" s="1"/>
  <c r="AD277" i="37" s="1"/>
  <c r="X277" i="37" s="1"/>
  <c r="W269" i="37"/>
  <c r="AC269" i="37" s="1"/>
  <c r="AD269" i="37" s="1"/>
  <c r="W257" i="37"/>
  <c r="AC257" i="37" s="1"/>
  <c r="AD257" i="37" s="1"/>
  <c r="X257" i="37" s="1"/>
  <c r="W253" i="37"/>
  <c r="AC253" i="37" s="1"/>
  <c r="AD253" i="37" s="1"/>
  <c r="X253" i="37" s="1"/>
  <c r="W245" i="37"/>
  <c r="AC245" i="37" s="1"/>
  <c r="AD245" i="37" s="1"/>
  <c r="X245" i="37" s="1"/>
  <c r="W241" i="37"/>
  <c r="AC241" i="37" s="1"/>
  <c r="AD241" i="37" s="1"/>
  <c r="X241" i="37" s="1"/>
  <c r="W192" i="37"/>
  <c r="AC192" i="37" s="1"/>
  <c r="AD192" i="37" s="1"/>
  <c r="W182" i="37"/>
  <c r="AC182" i="37" s="1"/>
  <c r="AD182" i="37" s="1"/>
  <c r="X182" i="37" s="1"/>
  <c r="W162" i="37"/>
  <c r="AC162" i="37" s="1"/>
  <c r="W485" i="37"/>
  <c r="AC485" i="37" s="1"/>
  <c r="AD485" i="37" s="1"/>
  <c r="X485" i="37" s="1"/>
  <c r="W481" i="37"/>
  <c r="AC481" i="37" s="1"/>
  <c r="AD481" i="37" s="1"/>
  <c r="X481" i="37" s="1"/>
  <c r="W477" i="37"/>
  <c r="AC477" i="37" s="1"/>
  <c r="AD477" i="37" s="1"/>
  <c r="X477" i="37" s="1"/>
  <c r="W457" i="37"/>
  <c r="AC457" i="37" s="1"/>
  <c r="AD457" i="37" s="1"/>
  <c r="X457" i="37" s="1"/>
  <c r="W433" i="37"/>
  <c r="AC433" i="37" s="1"/>
  <c r="AD433" i="37" s="1"/>
  <c r="X433" i="37" s="1"/>
  <c r="W429" i="37"/>
  <c r="AC429" i="37" s="1"/>
  <c r="W415" i="37"/>
  <c r="AC415" i="37" s="1"/>
  <c r="AD415" i="37" s="1"/>
  <c r="X415" i="37" s="1"/>
  <c r="W403" i="37"/>
  <c r="AC403" i="37" s="1"/>
  <c r="AD403" i="37" s="1"/>
  <c r="X403" i="37" s="1"/>
  <c r="W395" i="37"/>
  <c r="AC395" i="37" s="1"/>
  <c r="AD395" i="37" s="1"/>
  <c r="X395" i="37" s="1"/>
  <c r="W391" i="37"/>
  <c r="AC391" i="37" s="1"/>
  <c r="AD391" i="37" s="1"/>
  <c r="X391" i="37" s="1"/>
  <c r="W387" i="37"/>
  <c r="AC387" i="37" s="1"/>
  <c r="AD387" i="37" s="1"/>
  <c r="W379" i="37"/>
  <c r="AC379" i="37" s="1"/>
  <c r="AD379" i="37" s="1"/>
  <c r="X379" i="37" s="1"/>
  <c r="W375" i="37"/>
  <c r="AC375" i="37" s="1"/>
  <c r="AD375" i="37" s="1"/>
  <c r="X375" i="37" s="1"/>
  <c r="W371" i="37"/>
  <c r="AC371" i="37" s="1"/>
  <c r="AD371" i="37" s="1"/>
  <c r="X371" i="37" s="1"/>
  <c r="W359" i="37"/>
  <c r="AC359" i="37" s="1"/>
  <c r="AD359" i="37" s="1"/>
  <c r="W347" i="37"/>
  <c r="AC347" i="37" s="1"/>
  <c r="AD347" i="37" s="1"/>
  <c r="X347" i="37" s="1"/>
  <c r="W314" i="37"/>
  <c r="AC314" i="37" s="1"/>
  <c r="AD314" i="37" s="1"/>
  <c r="X314" i="37" s="1"/>
  <c r="W306" i="37"/>
  <c r="AC306" i="37" s="1"/>
  <c r="W298" i="37"/>
  <c r="AC298" i="37" s="1"/>
  <c r="AD298" i="37" s="1"/>
  <c r="W276" i="37"/>
  <c r="AC276" i="37" s="1"/>
  <c r="AD276" i="37" s="1"/>
  <c r="X276" i="37" s="1"/>
  <c r="W268" i="37"/>
  <c r="AC268" i="37" s="1"/>
  <c r="AD268" i="37" s="1"/>
  <c r="X268" i="37" s="1"/>
  <c r="W264" i="37"/>
  <c r="AC264" i="37" s="1"/>
  <c r="AD264" i="37" s="1"/>
  <c r="X264" i="37" s="1"/>
  <c r="W244" i="37"/>
  <c r="AC244" i="37" s="1"/>
  <c r="AD244" i="37" s="1"/>
  <c r="W240" i="37"/>
  <c r="AC240" i="37" s="1"/>
  <c r="AD240" i="37" s="1"/>
  <c r="W196" i="37"/>
  <c r="AC196" i="37" s="1"/>
  <c r="AD196" i="37" s="1"/>
  <c r="W522" i="37"/>
  <c r="AC522" i="37" s="1"/>
  <c r="AD522" i="37" s="1"/>
  <c r="X522" i="37" s="1"/>
  <c r="W529" i="37"/>
  <c r="AC529" i="37" s="1"/>
  <c r="AD529" i="37" s="1"/>
  <c r="X529" i="37" s="1"/>
  <c r="W525" i="37"/>
  <c r="AC525" i="37" s="1"/>
  <c r="AD525" i="37" s="1"/>
  <c r="X525" i="37" s="1"/>
  <c r="W521" i="37"/>
  <c r="AC521" i="37" s="1"/>
  <c r="AD521" i="37" s="1"/>
  <c r="X521" i="37" s="1"/>
  <c r="W500" i="37"/>
  <c r="AC500" i="37" s="1"/>
  <c r="W492" i="37"/>
  <c r="AC492" i="37" s="1"/>
  <c r="W488" i="37"/>
  <c r="AC488" i="37" s="1"/>
  <c r="AD488" i="37" s="1"/>
  <c r="X488" i="37" s="1"/>
  <c r="W484" i="37"/>
  <c r="AC484" i="37" s="1"/>
  <c r="AD484" i="37" s="1"/>
  <c r="X484" i="37" s="1"/>
  <c r="W480" i="37"/>
  <c r="AC480" i="37" s="1"/>
  <c r="AD480" i="37" s="1"/>
  <c r="X480" i="37" s="1"/>
  <c r="W476" i="37"/>
  <c r="AC476" i="37" s="1"/>
  <c r="AD476" i="37" s="1"/>
  <c r="X476" i="37" s="1"/>
  <c r="W468" i="37"/>
  <c r="AC468" i="37" s="1"/>
  <c r="AD468" i="37" s="1"/>
  <c r="X468" i="37" s="1"/>
  <c r="W464" i="37"/>
  <c r="AC464" i="37" s="1"/>
  <c r="AD464" i="37" s="1"/>
  <c r="X464" i="37" s="1"/>
  <c r="W452" i="37"/>
  <c r="AC452" i="37" s="1"/>
  <c r="AD452" i="37" s="1"/>
  <c r="X452" i="37" s="1"/>
  <c r="W444" i="37"/>
  <c r="AC444" i="37" s="1"/>
  <c r="AD444" i="37" s="1"/>
  <c r="X444" i="37" s="1"/>
  <c r="W414" i="37"/>
  <c r="AC414" i="37" s="1"/>
  <c r="AD414" i="37" s="1"/>
  <c r="X414" i="37" s="1"/>
  <c r="W402" i="37"/>
  <c r="AC402" i="37" s="1"/>
  <c r="AD402" i="37" s="1"/>
  <c r="X402" i="37" s="1"/>
  <c r="W394" i="37"/>
  <c r="AC394" i="37" s="1"/>
  <c r="AD394" i="37" s="1"/>
  <c r="X394" i="37" s="1"/>
  <c r="W390" i="37"/>
  <c r="AC390" i="37" s="1"/>
  <c r="AD390" i="37" s="1"/>
  <c r="X390" i="37" s="1"/>
  <c r="W386" i="37"/>
  <c r="AC386" i="37" s="1"/>
  <c r="W374" i="37"/>
  <c r="AC374" i="37" s="1"/>
  <c r="AD374" i="37" s="1"/>
  <c r="X374" i="37" s="1"/>
  <c r="W366" i="37"/>
  <c r="AC366" i="37" s="1"/>
  <c r="AD366" i="37" s="1"/>
  <c r="X366" i="37" s="1"/>
  <c r="W362" i="37"/>
  <c r="AC362" i="37" s="1"/>
  <c r="AD362" i="37" s="1"/>
  <c r="X362" i="37" s="1"/>
  <c r="W358" i="37"/>
  <c r="AC358" i="37" s="1"/>
  <c r="W354" i="37"/>
  <c r="AC354" i="37" s="1"/>
  <c r="W350" i="37"/>
  <c r="AC350" i="37" s="1"/>
  <c r="AD350" i="37" s="1"/>
  <c r="X350" i="37" s="1"/>
  <c r="W341" i="37"/>
  <c r="AC341" i="37" s="1"/>
  <c r="W321" i="37"/>
  <c r="AC321" i="37" s="1"/>
  <c r="AD321" i="37" s="1"/>
  <c r="X321" i="37" s="1"/>
  <c r="W309" i="37"/>
  <c r="AC309" i="37" s="1"/>
  <c r="AD309" i="37" s="1"/>
  <c r="X309" i="37" s="1"/>
  <c r="W297" i="37"/>
  <c r="AC297" i="37" s="1"/>
  <c r="W275" i="37"/>
  <c r="AC275" i="37" s="1"/>
  <c r="AD275" i="37" s="1"/>
  <c r="X275" i="37" s="1"/>
  <c r="W271" i="37"/>
  <c r="AC271" i="37" s="1"/>
  <c r="AD271" i="37" s="1"/>
  <c r="X271" i="37" s="1"/>
  <c r="W267" i="37"/>
  <c r="AC267" i="37" s="1"/>
  <c r="AD267" i="37" s="1"/>
  <c r="X267" i="37" s="1"/>
  <c r="W263" i="37"/>
  <c r="AC263" i="37" s="1"/>
  <c r="AD263" i="37" s="1"/>
  <c r="X263" i="37" s="1"/>
  <c r="W259" i="37"/>
  <c r="AC259" i="37" s="1"/>
  <c r="AD259" i="37" s="1"/>
  <c r="X259" i="37" s="1"/>
  <c r="W255" i="37"/>
  <c r="AC255" i="37" s="1"/>
  <c r="AD255" i="37" s="1"/>
  <c r="X255" i="37" s="1"/>
  <c r="W239" i="37"/>
  <c r="AC239" i="37" s="1"/>
  <c r="W231" i="37"/>
  <c r="AC231" i="37" s="1"/>
  <c r="AD231" i="37" s="1"/>
  <c r="X231" i="37" s="1"/>
  <c r="W184" i="37"/>
  <c r="AC184" i="37" s="1"/>
  <c r="AD184" i="37" s="1"/>
  <c r="X184" i="37" s="1"/>
  <c r="W180" i="37"/>
  <c r="AC180" i="37" s="1"/>
  <c r="AD180" i="37" s="1"/>
  <c r="X180" i="37" s="1"/>
  <c r="W168" i="37"/>
  <c r="AC168" i="37" s="1"/>
  <c r="AD168" i="37" s="1"/>
  <c r="X168" i="37" s="1"/>
  <c r="W160" i="37"/>
  <c r="AC160" i="37" s="1"/>
  <c r="AD160" i="37" s="1"/>
  <c r="X160" i="37" s="1"/>
  <c r="W534" i="37"/>
  <c r="AC534" i="37" s="1"/>
  <c r="AD534" i="37" s="1"/>
  <c r="X534" i="37" s="1"/>
  <c r="W506" i="37"/>
  <c r="AC506" i="37" s="1"/>
  <c r="W532" i="37"/>
  <c r="AC532" i="37" s="1"/>
  <c r="AD532" i="37" s="1"/>
  <c r="X532" i="37" s="1"/>
  <c r="W528" i="37"/>
  <c r="W524" i="37"/>
  <c r="AC524" i="37" s="1"/>
  <c r="AD524" i="37" s="1"/>
  <c r="X524" i="37" s="1"/>
  <c r="W520" i="37"/>
  <c r="AC520" i="37" s="1"/>
  <c r="AD520" i="37" s="1"/>
  <c r="X520" i="37" s="1"/>
  <c r="W512" i="37"/>
  <c r="AC512" i="37" s="1"/>
  <c r="AD512" i="37" s="1"/>
  <c r="X512" i="37" s="1"/>
  <c r="W487" i="37"/>
  <c r="AC487" i="37" s="1"/>
  <c r="AD487" i="37" s="1"/>
  <c r="X487" i="37" s="1"/>
  <c r="W479" i="37"/>
  <c r="AC479" i="37" s="1"/>
  <c r="AD479" i="37" s="1"/>
  <c r="X479" i="37" s="1"/>
  <c r="W475" i="37"/>
  <c r="AC475" i="37" s="1"/>
  <c r="AD475" i="37" s="1"/>
  <c r="X475" i="37" s="1"/>
  <c r="W471" i="37"/>
  <c r="AC471" i="37" s="1"/>
  <c r="AD471" i="37" s="1"/>
  <c r="X471" i="37" s="1"/>
  <c r="W459" i="37"/>
  <c r="AC459" i="37" s="1"/>
  <c r="AD459" i="37" s="1"/>
  <c r="X459" i="37" s="1"/>
  <c r="W451" i="37"/>
  <c r="AC451" i="37" s="1"/>
  <c r="AD451" i="37" s="1"/>
  <c r="X451" i="37" s="1"/>
  <c r="W447" i="37"/>
  <c r="AC447" i="37" s="1"/>
  <c r="AD447" i="37" s="1"/>
  <c r="X447" i="37" s="1"/>
  <c r="W431" i="37"/>
  <c r="AC431" i="37" s="1"/>
  <c r="AD431" i="37" s="1"/>
  <c r="X431" i="37" s="1"/>
  <c r="W405" i="37"/>
  <c r="AC405" i="37" s="1"/>
  <c r="AD405" i="37" s="1"/>
  <c r="X405" i="37" s="1"/>
  <c r="W401" i="37"/>
  <c r="AC401" i="37" s="1"/>
  <c r="AD401" i="37" s="1"/>
  <c r="X401" i="37" s="1"/>
  <c r="W397" i="37"/>
  <c r="AC397" i="37" s="1"/>
  <c r="AD397" i="37" s="1"/>
  <c r="X397" i="37" s="1"/>
  <c r="W393" i="37"/>
  <c r="AC393" i="37" s="1"/>
  <c r="AD393" i="37" s="1"/>
  <c r="X393" i="37" s="1"/>
  <c r="W369" i="37"/>
  <c r="AC369" i="37" s="1"/>
  <c r="AD369" i="37" s="1"/>
  <c r="X369" i="37" s="1"/>
  <c r="W357" i="37"/>
  <c r="AC357" i="37" s="1"/>
  <c r="AD357" i="37" s="1"/>
  <c r="W353" i="37"/>
  <c r="AC353" i="37" s="1"/>
  <c r="AD353" i="37" s="1"/>
  <c r="W332" i="37"/>
  <c r="AC332" i="37" s="1"/>
  <c r="W328" i="37"/>
  <c r="AC328" i="37" s="1"/>
  <c r="W324" i="37"/>
  <c r="AC324" i="37" s="1"/>
  <c r="AD324" i="37" s="1"/>
  <c r="X324" i="37" s="1"/>
  <c r="W312" i="37"/>
  <c r="AC312" i="37" s="1"/>
  <c r="AD312" i="37" s="1"/>
  <c r="X312" i="37" s="1"/>
  <c r="W304" i="37"/>
  <c r="AC304" i="37" s="1"/>
  <c r="W300" i="37"/>
  <c r="AC300" i="37" s="1"/>
  <c r="AD300" i="37" s="1"/>
  <c r="X300" i="37" s="1"/>
  <c r="W296" i="37"/>
  <c r="AC296" i="37" s="1"/>
  <c r="AD296" i="37" s="1"/>
  <c r="X296" i="37" s="1"/>
  <c r="W292" i="37"/>
  <c r="AC292" i="37" s="1"/>
  <c r="AD292" i="37" s="1"/>
  <c r="W278" i="37"/>
  <c r="AC278" i="37" s="1"/>
  <c r="AD278" i="37" s="1"/>
  <c r="X278" i="37" s="1"/>
  <c r="W274" i="37"/>
  <c r="AC274" i="37" s="1"/>
  <c r="AD274" i="37" s="1"/>
  <c r="X274" i="37" s="1"/>
  <c r="W270" i="37"/>
  <c r="AC270" i="37" s="1"/>
  <c r="AD270" i="37" s="1"/>
  <c r="X270" i="37" s="1"/>
  <c r="W254" i="37"/>
  <c r="AC254" i="37" s="1"/>
  <c r="AD254" i="37" s="1"/>
  <c r="X254" i="37" s="1"/>
  <c r="W238" i="37"/>
  <c r="AC238" i="37" s="1"/>
  <c r="AD238" i="37" s="1"/>
  <c r="X238" i="37" s="1"/>
  <c r="W198" i="37"/>
  <c r="AC198" i="37" s="1"/>
  <c r="AD198" i="37" s="1"/>
  <c r="AC523" i="37"/>
  <c r="AD523" i="37" s="1"/>
  <c r="X523" i="37" s="1"/>
  <c r="AC370" i="37"/>
  <c r="AD370" i="37" s="1"/>
  <c r="X370" i="37" s="1"/>
  <c r="AC483" i="37"/>
  <c r="AD483" i="37" s="1"/>
  <c r="X483" i="37" s="1"/>
  <c r="AC463" i="37"/>
  <c r="AD463" i="37" s="1"/>
  <c r="X463" i="37" s="1"/>
  <c r="AC333" i="37"/>
  <c r="AD333" i="37" s="1"/>
  <c r="AC279" i="37"/>
  <c r="AD279" i="37" s="1"/>
  <c r="X279" i="37" s="1"/>
  <c r="AC421" i="37"/>
  <c r="AD421" i="37" s="1"/>
  <c r="X421" i="37" s="1"/>
  <c r="AC360" i="37"/>
  <c r="AD360" i="37" s="1"/>
  <c r="X360" i="37" s="1"/>
  <c r="AC317" i="37"/>
  <c r="AC176" i="37"/>
  <c r="AD176" i="37" s="1"/>
  <c r="X176" i="37" s="1"/>
  <c r="AC125" i="37"/>
  <c r="AD125" i="37" s="1"/>
  <c r="X125" i="37" s="1"/>
  <c r="AC305" i="37"/>
  <c r="AD305" i="37" s="1"/>
  <c r="AC301" i="37"/>
  <c r="AD301" i="37" s="1"/>
  <c r="X301" i="37" s="1"/>
  <c r="AC273" i="37"/>
  <c r="AD273" i="37" s="1"/>
  <c r="X273" i="37" s="1"/>
  <c r="AC237" i="37"/>
  <c r="AD237" i="37" s="1"/>
  <c r="X237" i="37" s="1"/>
  <c r="AC216" i="37"/>
  <c r="AD216" i="37" s="1"/>
  <c r="AC313" i="37"/>
  <c r="AD313" i="37" s="1"/>
  <c r="X313" i="37" s="1"/>
  <c r="AC355" i="37"/>
  <c r="AD355" i="37" s="1"/>
  <c r="AC310" i="37"/>
  <c r="AD310" i="37" s="1"/>
  <c r="X310" i="37" s="1"/>
  <c r="AC272" i="37"/>
  <c r="AD272" i="37" s="1"/>
  <c r="X272" i="37" s="1"/>
  <c r="AC236" i="37"/>
  <c r="AD236" i="37" s="1"/>
  <c r="X236" i="37" s="1"/>
  <c r="AC220" i="37"/>
  <c r="AD220" i="37" s="1"/>
  <c r="X220" i="37" s="1"/>
  <c r="AC536" i="37"/>
  <c r="AD536" i="37" s="1"/>
  <c r="X536" i="37" s="1"/>
  <c r="AC526" i="37"/>
  <c r="AD526" i="37" s="1"/>
  <c r="X526" i="37" s="1"/>
  <c r="AC516" i="37"/>
  <c r="AD516" i="37" s="1"/>
  <c r="X516" i="37" s="1"/>
  <c r="AC486" i="37"/>
  <c r="AD486" i="37" s="1"/>
  <c r="X486" i="37" s="1"/>
  <c r="AC340" i="37"/>
  <c r="AC336" i="37"/>
  <c r="AC363" i="37"/>
  <c r="AD363" i="37" s="1"/>
  <c r="X363" i="37" s="1"/>
  <c r="AC320" i="37"/>
  <c r="AD320" i="37" s="1"/>
  <c r="X320" i="37" s="1"/>
  <c r="AC318" i="37"/>
  <c r="AD318" i="37" s="1"/>
  <c r="AC302" i="37"/>
  <c r="AD302" i="37" s="1"/>
  <c r="X302" i="37" s="1"/>
  <c r="AC252" i="37"/>
  <c r="AD252" i="37" s="1"/>
  <c r="X252" i="37" s="1"/>
  <c r="AC246" i="37"/>
  <c r="AD246" i="37" s="1"/>
  <c r="X246" i="37" s="1"/>
  <c r="AC175" i="37"/>
  <c r="AD175" i="37" s="1"/>
  <c r="X175" i="37" s="1"/>
  <c r="AC376" i="37"/>
  <c r="AD376" i="37" s="1"/>
  <c r="X376" i="37" s="1"/>
  <c r="AC372" i="37"/>
  <c r="AD372" i="37" s="1"/>
  <c r="X372" i="37" s="1"/>
  <c r="AD386" i="37" l="1"/>
  <c r="X386" i="37" s="1"/>
  <c r="AD239" i="37"/>
  <c r="X239" i="37" s="1"/>
  <c r="AD297" i="37"/>
  <c r="X297" i="37" s="1"/>
  <c r="AD358" i="37"/>
  <c r="X358" i="37" s="1"/>
  <c r="AD291" i="37"/>
  <c r="X291" i="37" s="1"/>
  <c r="AD352" i="37"/>
  <c r="X352" i="37" s="1"/>
  <c r="AD306" i="37"/>
  <c r="X306" i="37" s="1"/>
  <c r="AD356" i="37"/>
  <c r="X356" i="37" s="1"/>
  <c r="AD304" i="37"/>
  <c r="AD303" i="37" s="1"/>
  <c r="X303" i="37" s="1"/>
  <c r="AD354" i="37"/>
  <c r="X354" i="37" s="1"/>
  <c r="AD332" i="37"/>
  <c r="X332" i="37" s="1"/>
  <c r="AD317" i="37"/>
  <c r="X317" i="37" s="1"/>
  <c r="N11" i="37" l="1"/>
  <c r="N12" i="37"/>
  <c r="N13" i="37"/>
  <c r="N14" i="37"/>
  <c r="N15" i="37"/>
  <c r="N16" i="37"/>
  <c r="N17" i="37"/>
  <c r="N18" i="37"/>
  <c r="N19" i="37"/>
  <c r="N20" i="37"/>
  <c r="N21" i="37"/>
  <c r="N22" i="37"/>
  <c r="N23" i="37"/>
  <c r="N24" i="37"/>
  <c r="N25" i="37"/>
  <c r="N26" i="37"/>
  <c r="N27" i="37"/>
  <c r="N28" i="37"/>
  <c r="N29" i="37"/>
  <c r="N30" i="37"/>
  <c r="N31" i="37"/>
  <c r="N32" i="37"/>
  <c r="N33" i="37"/>
  <c r="N34" i="37"/>
  <c r="N35" i="37"/>
  <c r="N36" i="37"/>
  <c r="N37" i="37"/>
  <c r="N38" i="37"/>
  <c r="N39" i="37"/>
  <c r="N40" i="37"/>
  <c r="N41" i="37"/>
  <c r="N42" i="37"/>
  <c r="N43" i="37"/>
  <c r="N44" i="37"/>
  <c r="N45" i="37"/>
  <c r="N46" i="37"/>
  <c r="N47" i="37"/>
  <c r="N48" i="37"/>
  <c r="N49" i="37"/>
  <c r="N50" i="37"/>
  <c r="N51" i="37"/>
  <c r="S51" i="37" s="1"/>
  <c r="N52" i="37"/>
  <c r="N53" i="37"/>
  <c r="N54" i="37"/>
  <c r="N55" i="37"/>
  <c r="N56" i="37"/>
  <c r="N57" i="37"/>
  <c r="N58" i="37"/>
  <c r="N59" i="37"/>
  <c r="N60" i="37"/>
  <c r="N61" i="37"/>
  <c r="N62" i="37"/>
  <c r="N66" i="37"/>
  <c r="N67" i="37"/>
  <c r="N68" i="37"/>
  <c r="N69" i="37"/>
  <c r="N70" i="37"/>
  <c r="N71" i="37"/>
  <c r="N72" i="37"/>
  <c r="N73" i="37"/>
  <c r="N74" i="37"/>
  <c r="N75" i="37"/>
  <c r="N76" i="37"/>
  <c r="N77" i="37"/>
  <c r="N78" i="37"/>
  <c r="N79" i="37"/>
  <c r="N80" i="37"/>
  <c r="N81" i="37"/>
  <c r="N82" i="37"/>
  <c r="N83" i="37"/>
  <c r="S83" i="37" s="1"/>
  <c r="N84" i="37"/>
  <c r="S84" i="37" s="1"/>
  <c r="N85" i="37"/>
  <c r="N86" i="37"/>
  <c r="N87" i="37"/>
  <c r="N88" i="37"/>
  <c r="N89" i="37"/>
  <c r="N90" i="37"/>
  <c r="N91" i="37"/>
  <c r="N92" i="37"/>
  <c r="N93" i="37"/>
  <c r="N94" i="37"/>
  <c r="N95" i="37"/>
  <c r="N96" i="37"/>
  <c r="S96" i="37" s="1"/>
  <c r="N97" i="37"/>
  <c r="N98" i="37"/>
  <c r="S98" i="37" s="1"/>
  <c r="N99" i="37"/>
  <c r="N100" i="37"/>
  <c r="N101" i="37"/>
  <c r="N102" i="37"/>
  <c r="N103" i="37"/>
  <c r="N104" i="37"/>
  <c r="N105" i="37"/>
  <c r="N106" i="37"/>
  <c r="N107" i="37"/>
  <c r="N108" i="37"/>
  <c r="N109" i="37"/>
  <c r="N110" i="37"/>
  <c r="N111" i="37"/>
  <c r="S111" i="37" s="1"/>
  <c r="N112" i="37"/>
  <c r="N113" i="37"/>
  <c r="S113" i="37" s="1"/>
  <c r="N114" i="37"/>
  <c r="N115" i="37"/>
  <c r="N116" i="37"/>
  <c r="N117" i="37"/>
  <c r="N118" i="37"/>
  <c r="N119" i="37"/>
  <c r="S119" i="37" s="1"/>
  <c r="N120" i="37"/>
  <c r="N121" i="37"/>
  <c r="N122" i="37"/>
  <c r="N123" i="37"/>
  <c r="N124" i="37"/>
  <c r="N125" i="37"/>
  <c r="N126" i="37"/>
  <c r="N127" i="37"/>
  <c r="N128" i="37"/>
  <c r="N129" i="37"/>
  <c r="N130" i="37"/>
  <c r="N131" i="37"/>
  <c r="N132" i="37"/>
  <c r="N10" i="37"/>
  <c r="L64" i="37"/>
  <c r="M64" i="37" s="1"/>
  <c r="M63" i="37"/>
  <c r="S112" i="37" l="1"/>
  <c r="T112" i="37" s="1"/>
  <c r="U112" i="37"/>
  <c r="S88" i="37"/>
  <c r="T88" i="37" s="1"/>
  <c r="U88" i="37"/>
  <c r="S115" i="37"/>
  <c r="T115" i="37" s="1"/>
  <c r="U115" i="37"/>
  <c r="S114" i="37"/>
  <c r="T114" i="37" s="1"/>
  <c r="U114" i="37"/>
  <c r="S106" i="37"/>
  <c r="T106" i="37" s="1"/>
  <c r="U106" i="37"/>
  <c r="S102" i="37"/>
  <c r="T102" i="37" s="1"/>
  <c r="U102" i="37"/>
  <c r="S32" i="37"/>
  <c r="T32" i="37" s="1"/>
  <c r="U32" i="37"/>
  <c r="S26" i="37"/>
  <c r="T26" i="37" s="1"/>
  <c r="U26" i="37"/>
  <c r="S22" i="37"/>
  <c r="T22" i="37" s="1"/>
  <c r="U22" i="37"/>
  <c r="S55" i="37"/>
  <c r="T55" i="37" s="1"/>
  <c r="U55" i="37"/>
  <c r="S35" i="37"/>
  <c r="T35" i="37" s="1"/>
  <c r="U35" i="37"/>
  <c r="S29" i="37"/>
  <c r="T29" i="37" s="1"/>
  <c r="U29" i="37"/>
  <c r="S23" i="37"/>
  <c r="T23" i="37" s="1"/>
  <c r="U23" i="37"/>
  <c r="S80" i="37"/>
  <c r="T80" i="37" s="1"/>
  <c r="U80" i="37"/>
  <c r="S79" i="37"/>
  <c r="T79" i="37" s="1"/>
  <c r="U79" i="37"/>
  <c r="S19" i="37"/>
  <c r="T19" i="37" s="1"/>
  <c r="U19" i="37"/>
  <c r="S129" i="37"/>
  <c r="T129" i="37" s="1"/>
  <c r="U129" i="37"/>
  <c r="S97" i="37"/>
  <c r="T97" i="37" s="1"/>
  <c r="U97" i="37"/>
  <c r="S85" i="37"/>
  <c r="T85" i="37" s="1"/>
  <c r="U85" i="37"/>
  <c r="S81" i="37"/>
  <c r="T81" i="37" s="1"/>
  <c r="U81" i="37"/>
  <c r="S69" i="37"/>
  <c r="T69" i="37" s="1"/>
  <c r="U69" i="37"/>
  <c r="S50" i="37"/>
  <c r="T50" i="37" s="1"/>
  <c r="U50" i="37"/>
  <c r="S34" i="37"/>
  <c r="T34" i="37" s="1"/>
  <c r="U34" i="37"/>
  <c r="S132" i="37"/>
  <c r="T132" i="37" s="1"/>
  <c r="U132" i="37"/>
  <c r="S128" i="37"/>
  <c r="T128" i="37" s="1"/>
  <c r="U128" i="37"/>
  <c r="S124" i="37"/>
  <c r="T124" i="37" s="1"/>
  <c r="U124" i="37"/>
  <c r="S120" i="37"/>
  <c r="T120" i="37" s="1"/>
  <c r="U120" i="37"/>
  <c r="S116" i="37"/>
  <c r="T116" i="37" s="1"/>
  <c r="U116" i="37"/>
  <c r="S108" i="37"/>
  <c r="T108" i="37" s="1"/>
  <c r="U108" i="37"/>
  <c r="S104" i="37"/>
  <c r="T104" i="37" s="1"/>
  <c r="U104" i="37"/>
  <c r="S100" i="37"/>
  <c r="T100" i="37" s="1"/>
  <c r="U100" i="37"/>
  <c r="S92" i="37"/>
  <c r="T92" i="37" s="1"/>
  <c r="U92" i="37"/>
  <c r="S76" i="37"/>
  <c r="T76" i="37" s="1"/>
  <c r="U76" i="37"/>
  <c r="S72" i="37"/>
  <c r="T72" i="37" s="1"/>
  <c r="U72" i="37"/>
  <c r="S68" i="37"/>
  <c r="T68" i="37" s="1"/>
  <c r="U68" i="37"/>
  <c r="S61" i="37"/>
  <c r="T61" i="37" s="1"/>
  <c r="U61" i="37"/>
  <c r="S57" i="37"/>
  <c r="T57" i="37" s="1"/>
  <c r="U57" i="37"/>
  <c r="S53" i="37"/>
  <c r="T53" i="37" s="1"/>
  <c r="U53" i="37"/>
  <c r="S49" i="37"/>
  <c r="T49" i="37" s="1"/>
  <c r="U49" i="37"/>
  <c r="S45" i="37"/>
  <c r="T45" i="37" s="1"/>
  <c r="U45" i="37"/>
  <c r="S41" i="37"/>
  <c r="T41" i="37" s="1"/>
  <c r="U41" i="37"/>
  <c r="S37" i="37"/>
  <c r="T37" i="37" s="1"/>
  <c r="U37" i="37"/>
  <c r="S33" i="37"/>
  <c r="T33" i="37" s="1"/>
  <c r="U33" i="37"/>
  <c r="S25" i="37"/>
  <c r="T25" i="37" s="1"/>
  <c r="U25" i="37"/>
  <c r="S21" i="37"/>
  <c r="T21" i="37" s="1"/>
  <c r="U21" i="37"/>
  <c r="S17" i="37"/>
  <c r="T17" i="37" s="1"/>
  <c r="U17" i="37"/>
  <c r="S13" i="37"/>
  <c r="T13" i="37" s="1"/>
  <c r="U13" i="37"/>
  <c r="S10" i="37"/>
  <c r="T10" i="37" s="1"/>
  <c r="U10" i="37"/>
  <c r="S121" i="37"/>
  <c r="T121" i="37" s="1"/>
  <c r="U121" i="37"/>
  <c r="S109" i="37"/>
  <c r="T109" i="37" s="1"/>
  <c r="U109" i="37"/>
  <c r="S93" i="37"/>
  <c r="T93" i="37" s="1"/>
  <c r="U93" i="37"/>
  <c r="S73" i="37"/>
  <c r="T73" i="37" s="1"/>
  <c r="U73" i="37"/>
  <c r="S62" i="37"/>
  <c r="T62" i="37" s="1"/>
  <c r="U62" i="37"/>
  <c r="S54" i="37"/>
  <c r="T54" i="37" s="1"/>
  <c r="U54" i="37"/>
  <c r="S38" i="37"/>
  <c r="T38" i="37" s="1"/>
  <c r="U38" i="37"/>
  <c r="S30" i="37"/>
  <c r="T30" i="37" s="1"/>
  <c r="U30" i="37"/>
  <c r="S18" i="37"/>
  <c r="T18" i="37" s="1"/>
  <c r="U18" i="37"/>
  <c r="S131" i="37"/>
  <c r="T131" i="37" s="1"/>
  <c r="U131" i="37"/>
  <c r="S127" i="37"/>
  <c r="T127" i="37" s="1"/>
  <c r="U127" i="37"/>
  <c r="S123" i="37"/>
  <c r="T123" i="37" s="1"/>
  <c r="U123" i="37"/>
  <c r="S107" i="37"/>
  <c r="T107" i="37" s="1"/>
  <c r="U107" i="37"/>
  <c r="S103" i="37"/>
  <c r="T103" i="37" s="1"/>
  <c r="U103" i="37"/>
  <c r="S99" i="37"/>
  <c r="T99" i="37" s="1"/>
  <c r="U99" i="37"/>
  <c r="S95" i="37"/>
  <c r="T95" i="37" s="1"/>
  <c r="U95" i="37"/>
  <c r="S91" i="37"/>
  <c r="T91" i="37" s="1"/>
  <c r="U91" i="37"/>
  <c r="S87" i="37"/>
  <c r="T87" i="37" s="1"/>
  <c r="U87" i="37"/>
  <c r="S75" i="37"/>
  <c r="T75" i="37" s="1"/>
  <c r="U75" i="37"/>
  <c r="S71" i="37"/>
  <c r="T71" i="37" s="1"/>
  <c r="U71" i="37"/>
  <c r="S67" i="37"/>
  <c r="T67" i="37" s="1"/>
  <c r="U67" i="37"/>
  <c r="S60" i="37"/>
  <c r="T60" i="37" s="1"/>
  <c r="U60" i="37"/>
  <c r="S56" i="37"/>
  <c r="T56" i="37" s="1"/>
  <c r="U56" i="37"/>
  <c r="S52" i="37"/>
  <c r="T52" i="37" s="1"/>
  <c r="U52" i="37"/>
  <c r="S48" i="37"/>
  <c r="T48" i="37" s="1"/>
  <c r="U48" i="37"/>
  <c r="S44" i="37"/>
  <c r="T44" i="37" s="1"/>
  <c r="U44" i="37"/>
  <c r="S40" i="37"/>
  <c r="T40" i="37" s="1"/>
  <c r="U40" i="37"/>
  <c r="S36" i="37"/>
  <c r="T36" i="37" s="1"/>
  <c r="U36" i="37"/>
  <c r="S28" i="37"/>
  <c r="T28" i="37" s="1"/>
  <c r="U28" i="37"/>
  <c r="S24" i="37"/>
  <c r="T24" i="37" s="1"/>
  <c r="U24" i="37"/>
  <c r="S20" i="37"/>
  <c r="T20" i="37" s="1"/>
  <c r="U20" i="37"/>
  <c r="S16" i="37"/>
  <c r="T16" i="37" s="1"/>
  <c r="U16" i="37"/>
  <c r="S12" i="37"/>
  <c r="T12" i="37" s="1"/>
  <c r="U12" i="37"/>
  <c r="S125" i="37"/>
  <c r="T125" i="37" s="1"/>
  <c r="U125" i="37"/>
  <c r="S117" i="37"/>
  <c r="T117" i="37" s="1"/>
  <c r="U117" i="37"/>
  <c r="S105" i="37"/>
  <c r="T105" i="37" s="1"/>
  <c r="U105" i="37"/>
  <c r="S101" i="37"/>
  <c r="T101" i="37" s="1"/>
  <c r="U101" i="37"/>
  <c r="S89" i="37"/>
  <c r="T89" i="37" s="1"/>
  <c r="U89" i="37"/>
  <c r="S77" i="37"/>
  <c r="T77" i="37" s="1"/>
  <c r="U77" i="37"/>
  <c r="S58" i="37"/>
  <c r="T58" i="37" s="1"/>
  <c r="U58" i="37"/>
  <c r="S46" i="37"/>
  <c r="T46" i="37" s="1"/>
  <c r="U46" i="37"/>
  <c r="S42" i="37"/>
  <c r="T42" i="37" s="1"/>
  <c r="U42" i="37"/>
  <c r="S14" i="37"/>
  <c r="T14" i="37" s="1"/>
  <c r="U14" i="37"/>
  <c r="S130" i="37"/>
  <c r="T130" i="37" s="1"/>
  <c r="U130" i="37"/>
  <c r="S126" i="37"/>
  <c r="T126" i="37" s="1"/>
  <c r="U126" i="37"/>
  <c r="S122" i="37"/>
  <c r="T122" i="37" s="1"/>
  <c r="U122" i="37"/>
  <c r="S118" i="37"/>
  <c r="T118" i="37" s="1"/>
  <c r="U118" i="37"/>
  <c r="S110" i="37"/>
  <c r="T110" i="37" s="1"/>
  <c r="U110" i="37"/>
  <c r="S94" i="37"/>
  <c r="T94" i="37" s="1"/>
  <c r="U94" i="37"/>
  <c r="S90" i="37"/>
  <c r="T90" i="37" s="1"/>
  <c r="U90" i="37"/>
  <c r="S86" i="37"/>
  <c r="T86" i="37" s="1"/>
  <c r="U86" i="37"/>
  <c r="S82" i="37"/>
  <c r="T82" i="37" s="1"/>
  <c r="U82" i="37"/>
  <c r="S78" i="37"/>
  <c r="T78" i="37" s="1"/>
  <c r="U78" i="37"/>
  <c r="S74" i="37"/>
  <c r="T74" i="37" s="1"/>
  <c r="U74" i="37"/>
  <c r="S70" i="37"/>
  <c r="T70" i="37" s="1"/>
  <c r="U70" i="37"/>
  <c r="S66" i="37"/>
  <c r="T66" i="37" s="1"/>
  <c r="U66" i="37"/>
  <c r="S59" i="37"/>
  <c r="T59" i="37" s="1"/>
  <c r="U59" i="37"/>
  <c r="S47" i="37"/>
  <c r="T47" i="37" s="1"/>
  <c r="U47" i="37"/>
  <c r="S43" i="37"/>
  <c r="T43" i="37" s="1"/>
  <c r="U43" i="37"/>
  <c r="S39" i="37"/>
  <c r="T39" i="37" s="1"/>
  <c r="U39" i="37"/>
  <c r="S31" i="37"/>
  <c r="T31" i="37" s="1"/>
  <c r="U31" i="37"/>
  <c r="S27" i="37"/>
  <c r="T27" i="37" s="1"/>
  <c r="U27" i="37"/>
  <c r="S15" i="37"/>
  <c r="T15" i="37" s="1"/>
  <c r="U15" i="37"/>
  <c r="S11" i="37"/>
  <c r="T11" i="37" s="1"/>
  <c r="U11" i="37"/>
  <c r="N63" i="37"/>
  <c r="S63" i="37" s="1"/>
  <c r="T63" i="37" s="1"/>
  <c r="W63" i="37"/>
  <c r="L65" i="37"/>
  <c r="N65" i="37" s="1"/>
  <c r="S65" i="37" s="1"/>
  <c r="W64" i="37"/>
  <c r="N64" i="37"/>
  <c r="S64" i="37" s="1"/>
  <c r="T64" i="37" s="1"/>
  <c r="AB12" i="37"/>
  <c r="AB13" i="37"/>
  <c r="AB14" i="37"/>
  <c r="AB15" i="37"/>
  <c r="AB16" i="37"/>
  <c r="AB17" i="37"/>
  <c r="AB18" i="37"/>
  <c r="AB19" i="37"/>
  <c r="AB20" i="37"/>
  <c r="AB21" i="37"/>
  <c r="AB22" i="37"/>
  <c r="AB23" i="37"/>
  <c r="AB26" i="37"/>
  <c r="AB27" i="37"/>
  <c r="AB29" i="37"/>
  <c r="AB32" i="37"/>
  <c r="AB33" i="37"/>
  <c r="AB35" i="37"/>
  <c r="AB38" i="37"/>
  <c r="AB39" i="37"/>
  <c r="AB40" i="37"/>
  <c r="AB41" i="37"/>
  <c r="AB43" i="37"/>
  <c r="AB45" i="37"/>
  <c r="AB47" i="37"/>
  <c r="AB49" i="37"/>
  <c r="AB51" i="37"/>
  <c r="AB52" i="37"/>
  <c r="AB53" i="37"/>
  <c r="AB54" i="37"/>
  <c r="AB55" i="37"/>
  <c r="AB56" i="37"/>
  <c r="AB57" i="37"/>
  <c r="AB61" i="37"/>
  <c r="AB62" i="37"/>
  <c r="AB63" i="37"/>
  <c r="AB66" i="37"/>
  <c r="AB67" i="37"/>
  <c r="AB68" i="37"/>
  <c r="AB69" i="37"/>
  <c r="AB73" i="37"/>
  <c r="AB74" i="37"/>
  <c r="AB75" i="37"/>
  <c r="AB78" i="37"/>
  <c r="AB79" i="37"/>
  <c r="AB80" i="37"/>
  <c r="AB81" i="37"/>
  <c r="AB82" i="37"/>
  <c r="AB83" i="37"/>
  <c r="AB84" i="37"/>
  <c r="AB85" i="37"/>
  <c r="AB86" i="37"/>
  <c r="AB87" i="37"/>
  <c r="AB88" i="37"/>
  <c r="AB89" i="37"/>
  <c r="AB90" i="37"/>
  <c r="AB91" i="37"/>
  <c r="AB92" i="37"/>
  <c r="AB93" i="37"/>
  <c r="AB94" i="37"/>
  <c r="AB95" i="37"/>
  <c r="AB96" i="37"/>
  <c r="AB97" i="37"/>
  <c r="AB98" i="37"/>
  <c r="AB99" i="37"/>
  <c r="AB100" i="37"/>
  <c r="AB101" i="37"/>
  <c r="AB102" i="37"/>
  <c r="AB103" i="37"/>
  <c r="AB104" i="37"/>
  <c r="AB105" i="37"/>
  <c r="AB106" i="37"/>
  <c r="AB107" i="37"/>
  <c r="AB108" i="37"/>
  <c r="AB109" i="37"/>
  <c r="AB110" i="37"/>
  <c r="AB111" i="37"/>
  <c r="AB112" i="37"/>
  <c r="AB113" i="37"/>
  <c r="AB114" i="37"/>
  <c r="AB115" i="37"/>
  <c r="AB116" i="37"/>
  <c r="AB117" i="37"/>
  <c r="AB118" i="37"/>
  <c r="AB119" i="37"/>
  <c r="AB120" i="37"/>
  <c r="AB121" i="37"/>
  <c r="U64" i="37" l="1"/>
  <c r="U63" i="37"/>
  <c r="AB562" i="37"/>
  <c r="AB11" i="37"/>
  <c r="AB122" i="37"/>
  <c r="AB50" i="37"/>
  <c r="AB48" i="37"/>
  <c r="AB46" i="37"/>
  <c r="AB44" i="37"/>
  <c r="AB42" i="37"/>
  <c r="AB34" i="37"/>
  <c r="AB28" i="37"/>
  <c r="AB10" i="37"/>
  <c r="W10" i="37" l="1"/>
  <c r="AB564" i="37"/>
  <c r="O16" i="40" s="1"/>
  <c r="AB58" i="37"/>
  <c r="AB64" i="37"/>
  <c r="AB65" i="37"/>
  <c r="AB30" i="37"/>
  <c r="AB31" i="37"/>
  <c r="AB70" i="37"/>
  <c r="AB24" i="37"/>
  <c r="AB25" i="37"/>
  <c r="AB36" i="37"/>
  <c r="AB37" i="37"/>
  <c r="AB76" i="37"/>
  <c r="AB77" i="37"/>
  <c r="AB71" i="37" l="1"/>
  <c r="AB72" i="37"/>
  <c r="AB59" i="37"/>
  <c r="AB60" i="37"/>
  <c r="N133" i="37" l="1"/>
  <c r="N134" i="37"/>
  <c r="N135" i="37"/>
  <c r="N136" i="37"/>
  <c r="N137" i="37"/>
  <c r="N138" i="37"/>
  <c r="N139" i="37"/>
  <c r="N140" i="37"/>
  <c r="N141" i="37"/>
  <c r="N142" i="37"/>
  <c r="N143" i="37"/>
  <c r="N144" i="37"/>
  <c r="N145" i="37"/>
  <c r="N146" i="37"/>
  <c r="N147" i="37"/>
  <c r="N148" i="37"/>
  <c r="N149" i="37"/>
  <c r="N150" i="37"/>
  <c r="N151" i="37"/>
  <c r="N152" i="37"/>
  <c r="N153" i="37"/>
  <c r="N154" i="37"/>
  <c r="N155" i="37"/>
  <c r="N156" i="37"/>
  <c r="N157" i="37"/>
  <c r="N158" i="37"/>
  <c r="N159" i="37"/>
  <c r="N160" i="37"/>
  <c r="N161" i="37"/>
  <c r="S161" i="37" s="1"/>
  <c r="N162" i="37"/>
  <c r="N163" i="37"/>
  <c r="N164" i="37"/>
  <c r="S164" i="37" s="1"/>
  <c r="N165" i="37"/>
  <c r="N166" i="37"/>
  <c r="S166" i="37" s="1"/>
  <c r="N167" i="37"/>
  <c r="S167" i="37" s="1"/>
  <c r="N323" i="37"/>
  <c r="N324" i="37"/>
  <c r="N325" i="37"/>
  <c r="N326" i="37"/>
  <c r="N327" i="37"/>
  <c r="N328" i="37"/>
  <c r="N329" i="37"/>
  <c r="N330" i="37"/>
  <c r="N331" i="37"/>
  <c r="N332" i="37"/>
  <c r="N333" i="37"/>
  <c r="N334" i="37"/>
  <c r="N335" i="37"/>
  <c r="N336" i="37"/>
  <c r="N337" i="37"/>
  <c r="N338" i="37"/>
  <c r="N339" i="37"/>
  <c r="N340" i="37"/>
  <c r="N341" i="37"/>
  <c r="N342" i="37"/>
  <c r="N343" i="37"/>
  <c r="S343" i="37" s="1"/>
  <c r="N345" i="37"/>
  <c r="N346" i="37"/>
  <c r="N347" i="37"/>
  <c r="N348" i="37"/>
  <c r="N349" i="37"/>
  <c r="N350" i="37"/>
  <c r="N351" i="37"/>
  <c r="N352" i="37"/>
  <c r="N353" i="37"/>
  <c r="N354" i="37"/>
  <c r="N355" i="37"/>
  <c r="N356" i="37"/>
  <c r="N357" i="37"/>
  <c r="N358" i="37"/>
  <c r="N359" i="37"/>
  <c r="N316" i="37"/>
  <c r="N317" i="37"/>
  <c r="N318" i="37"/>
  <c r="N319" i="37"/>
  <c r="N320" i="37"/>
  <c r="N321" i="37"/>
  <c r="N322" i="37"/>
  <c r="N445" i="37"/>
  <c r="N446" i="37"/>
  <c r="N447" i="37"/>
  <c r="N448" i="37"/>
  <c r="N449" i="37"/>
  <c r="N450" i="37"/>
  <c r="N451" i="37"/>
  <c r="N452" i="37"/>
  <c r="N453" i="37"/>
  <c r="N454" i="37"/>
  <c r="N455" i="37"/>
  <c r="N456" i="37"/>
  <c r="N457" i="37"/>
  <c r="N458" i="37"/>
  <c r="N459" i="37"/>
  <c r="N460" i="37"/>
  <c r="N461" i="37"/>
  <c r="N462" i="37"/>
  <c r="N463" i="37"/>
  <c r="N464" i="37"/>
  <c r="N465" i="37"/>
  <c r="N466" i="37"/>
  <c r="N467" i="37"/>
  <c r="N468" i="37"/>
  <c r="N469" i="37"/>
  <c r="N470" i="37"/>
  <c r="N471" i="37"/>
  <c r="N472" i="37"/>
  <c r="N473" i="37"/>
  <c r="S473" i="37" s="1"/>
  <c r="N474" i="37"/>
  <c r="N475" i="37"/>
  <c r="N476" i="37"/>
  <c r="N477" i="37"/>
  <c r="N478" i="37"/>
  <c r="N479" i="37"/>
  <c r="N480" i="37"/>
  <c r="N481" i="37"/>
  <c r="N482" i="37"/>
  <c r="N483" i="37"/>
  <c r="N484" i="37"/>
  <c r="N485" i="37"/>
  <c r="N486" i="37"/>
  <c r="N487" i="37"/>
  <c r="N488" i="37"/>
  <c r="N489" i="37"/>
  <c r="N490" i="37"/>
  <c r="N491" i="37"/>
  <c r="N492" i="37"/>
  <c r="N493" i="37"/>
  <c r="N494" i="37"/>
  <c r="N495" i="37"/>
  <c r="N496" i="37"/>
  <c r="S496" i="37" s="1"/>
  <c r="N497" i="37"/>
  <c r="N498" i="37"/>
  <c r="N499" i="37"/>
  <c r="N500" i="37"/>
  <c r="N501" i="37"/>
  <c r="N502" i="37"/>
  <c r="N503" i="37"/>
  <c r="N504" i="37"/>
  <c r="S504" i="37" s="1"/>
  <c r="N506" i="37"/>
  <c r="N507" i="37"/>
  <c r="N508" i="37"/>
  <c r="N509" i="37"/>
  <c r="S509" i="37" s="1"/>
  <c r="N510" i="37"/>
  <c r="N511" i="37"/>
  <c r="S511" i="37" s="1"/>
  <c r="N512" i="37"/>
  <c r="N513" i="37"/>
  <c r="S513" i="37" s="1"/>
  <c r="N514" i="37"/>
  <c r="S514" i="37" s="1"/>
  <c r="N515" i="37"/>
  <c r="S515" i="37" s="1"/>
  <c r="N516" i="37"/>
  <c r="N517" i="37"/>
  <c r="N518" i="37"/>
  <c r="N519" i="37"/>
  <c r="N520" i="37"/>
  <c r="N521" i="37"/>
  <c r="N522" i="37"/>
  <c r="N523" i="37"/>
  <c r="N524" i="37"/>
  <c r="N525" i="37"/>
  <c r="N526" i="37"/>
  <c r="N527" i="37"/>
  <c r="N529" i="37"/>
  <c r="N530" i="37"/>
  <c r="S530" i="37" s="1"/>
  <c r="N531" i="37"/>
  <c r="N532" i="37"/>
  <c r="N533" i="37"/>
  <c r="S533" i="37" s="1"/>
  <c r="N534" i="37"/>
  <c r="N535" i="37"/>
  <c r="N536" i="37"/>
  <c r="M7" i="40"/>
  <c r="M8" i="40"/>
  <c r="M9" i="40"/>
  <c r="M10" i="40"/>
  <c r="M11" i="40"/>
  <c r="M12" i="40"/>
  <c r="M13" i="40"/>
  <c r="M14" i="40"/>
  <c r="M15" i="40"/>
  <c r="M6" i="40"/>
  <c r="AB138" i="37"/>
  <c r="AB128" i="37"/>
  <c r="AB127" i="37"/>
  <c r="AB126" i="37"/>
  <c r="AB125" i="37"/>
  <c r="AB124" i="37"/>
  <c r="AB123" i="37"/>
  <c r="AB130" i="37"/>
  <c r="AB131" i="37"/>
  <c r="AB132" i="37"/>
  <c r="AB133" i="37"/>
  <c r="AB134" i="37"/>
  <c r="AB135" i="37"/>
  <c r="AB136" i="37"/>
  <c r="AB137" i="37"/>
  <c r="AB140" i="37"/>
  <c r="AB141" i="37"/>
  <c r="AB142" i="37"/>
  <c r="AB143" i="37"/>
  <c r="AB129" i="37"/>
  <c r="N229" i="37"/>
  <c r="N228" i="37"/>
  <c r="N227" i="37"/>
  <c r="N226" i="37"/>
  <c r="N225" i="37"/>
  <c r="N224" i="37"/>
  <c r="N223" i="37"/>
  <c r="N222" i="37"/>
  <c r="N221" i="37"/>
  <c r="S221" i="37" s="1"/>
  <c r="N220" i="37"/>
  <c r="N219" i="37"/>
  <c r="N218" i="37"/>
  <c r="N217" i="37"/>
  <c r="N216" i="37"/>
  <c r="S216" i="37" s="1"/>
  <c r="N215" i="37"/>
  <c r="N213" i="37"/>
  <c r="N211" i="37"/>
  <c r="N209" i="37"/>
  <c r="N207" i="37"/>
  <c r="N205" i="37"/>
  <c r="N203" i="37"/>
  <c r="N201" i="37"/>
  <c r="N199" i="37"/>
  <c r="N198" i="37"/>
  <c r="S198" i="37" s="1"/>
  <c r="N197" i="37"/>
  <c r="N196" i="37"/>
  <c r="S196" i="37" s="1"/>
  <c r="N195" i="37"/>
  <c r="N193" i="37"/>
  <c r="N192" i="37"/>
  <c r="S192" i="37" s="1"/>
  <c r="N191" i="37"/>
  <c r="N189" i="37"/>
  <c r="N187" i="37"/>
  <c r="N186" i="37"/>
  <c r="N185" i="37"/>
  <c r="N184" i="37"/>
  <c r="N183" i="37"/>
  <c r="N182" i="37"/>
  <c r="N181" i="37"/>
  <c r="N180" i="37"/>
  <c r="N179" i="37"/>
  <c r="N178" i="37"/>
  <c r="N177" i="37"/>
  <c r="S177" i="37" s="1"/>
  <c r="N176" i="37"/>
  <c r="N175" i="37"/>
  <c r="N174" i="37"/>
  <c r="N173" i="37"/>
  <c r="N172" i="37"/>
  <c r="N171" i="37"/>
  <c r="N170" i="37"/>
  <c r="S170" i="37" s="1"/>
  <c r="N169" i="37"/>
  <c r="S169" i="37" s="1"/>
  <c r="N168" i="37"/>
  <c r="M5" i="40"/>
  <c r="N444" i="37"/>
  <c r="N443" i="37"/>
  <c r="S443" i="37" s="1"/>
  <c r="N442" i="37"/>
  <c r="N440" i="37"/>
  <c r="S440" i="37" s="1"/>
  <c r="N438" i="37"/>
  <c r="S438" i="37" s="1"/>
  <c r="N436" i="37"/>
  <c r="S436" i="37" s="1"/>
  <c r="N434" i="37"/>
  <c r="S434" i="37" s="1"/>
  <c r="N433" i="37"/>
  <c r="N432" i="37"/>
  <c r="N431" i="37"/>
  <c r="N430" i="37"/>
  <c r="N429" i="37"/>
  <c r="N428" i="37"/>
  <c r="S428" i="37" s="1"/>
  <c r="N427" i="37"/>
  <c r="N426" i="37"/>
  <c r="N425" i="37"/>
  <c r="S425" i="37" s="1"/>
  <c r="N424" i="37"/>
  <c r="N423" i="37"/>
  <c r="S423" i="37" s="1"/>
  <c r="N422" i="37"/>
  <c r="N421" i="37"/>
  <c r="N420" i="37"/>
  <c r="N417" i="37"/>
  <c r="N416" i="37"/>
  <c r="N415" i="37"/>
  <c r="N414" i="37"/>
  <c r="N413" i="37"/>
  <c r="N412" i="37"/>
  <c r="N411" i="37"/>
  <c r="N410" i="37"/>
  <c r="N409" i="37"/>
  <c r="N408" i="37"/>
  <c r="N407" i="37"/>
  <c r="N406" i="37"/>
  <c r="N405" i="37"/>
  <c r="N404" i="37"/>
  <c r="N403" i="37"/>
  <c r="N402" i="37"/>
  <c r="N401" i="37"/>
  <c r="N400" i="37"/>
  <c r="N399"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S373" i="37" s="1"/>
  <c r="N372" i="37"/>
  <c r="N371" i="37"/>
  <c r="N370" i="37"/>
  <c r="N369" i="37"/>
  <c r="N368" i="37"/>
  <c r="N367" i="37"/>
  <c r="N366" i="37"/>
  <c r="N365" i="37"/>
  <c r="N364" i="37"/>
  <c r="N363" i="37"/>
  <c r="N362" i="37"/>
  <c r="N361" i="37"/>
  <c r="N360" i="37"/>
  <c r="N315" i="37"/>
  <c r="N314" i="37"/>
  <c r="N313" i="37"/>
  <c r="N312" i="37"/>
  <c r="N311" i="37"/>
  <c r="N310" i="37"/>
  <c r="N309" i="37"/>
  <c r="N308" i="37"/>
  <c r="N307" i="37"/>
  <c r="N306" i="37"/>
  <c r="N305" i="37"/>
  <c r="N304" i="37"/>
  <c r="N303" i="37"/>
  <c r="N302" i="37"/>
  <c r="N301" i="37"/>
  <c r="N300" i="37"/>
  <c r="N299" i="37"/>
  <c r="N297" i="37"/>
  <c r="N296" i="37"/>
  <c r="N295" i="37"/>
  <c r="N294" i="37"/>
  <c r="N293" i="37"/>
  <c r="N292" i="37"/>
  <c r="N291" i="37"/>
  <c r="N290" i="37"/>
  <c r="S290" i="37" s="1"/>
  <c r="N287" i="37"/>
  <c r="N286" i="37"/>
  <c r="N285" i="37"/>
  <c r="N284" i="37"/>
  <c r="N283" i="37"/>
  <c r="N282" i="37"/>
  <c r="N281" i="37"/>
  <c r="N280" i="37"/>
  <c r="N279" i="37"/>
  <c r="N278" i="37"/>
  <c r="N277" i="37"/>
  <c r="N276" i="37"/>
  <c r="N275" i="37"/>
  <c r="N274" i="37"/>
  <c r="N273" i="37"/>
  <c r="N272" i="37"/>
  <c r="N271" i="37"/>
  <c r="N270" i="37"/>
  <c r="N269" i="37"/>
  <c r="N268" i="37"/>
  <c r="N267" i="37"/>
  <c r="N266" i="37"/>
  <c r="N265" i="37"/>
  <c r="N264" i="37"/>
  <c r="N263" i="37"/>
  <c r="N262" i="37"/>
  <c r="N261" i="37"/>
  <c r="N260" i="37"/>
  <c r="N259" i="37"/>
  <c r="N258" i="37"/>
  <c r="N257" i="37"/>
  <c r="N256" i="37"/>
  <c r="N255" i="37"/>
  <c r="N254" i="37"/>
  <c r="N253" i="37"/>
  <c r="N252" i="37"/>
  <c r="N251" i="37"/>
  <c r="N250" i="37"/>
  <c r="N249" i="37"/>
  <c r="N248" i="37"/>
  <c r="N247" i="37"/>
  <c r="N246" i="37"/>
  <c r="N245" i="37"/>
  <c r="N244" i="37"/>
  <c r="N243" i="37"/>
  <c r="N242" i="37"/>
  <c r="N241" i="37"/>
  <c r="N240" i="37"/>
  <c r="N239" i="37"/>
  <c r="N238" i="37"/>
  <c r="N237" i="37"/>
  <c r="N236" i="37"/>
  <c r="N235" i="37"/>
  <c r="N234" i="37"/>
  <c r="S234" i="37" s="1"/>
  <c r="N233" i="37"/>
  <c r="N232" i="37"/>
  <c r="N231" i="37"/>
  <c r="N230" i="37"/>
  <c r="S230" i="37" s="1"/>
  <c r="S389" i="37" l="1"/>
  <c r="T389" i="37" s="1"/>
  <c r="U389" i="37"/>
  <c r="S226" i="37"/>
  <c r="T226" i="37" s="1"/>
  <c r="U226" i="37"/>
  <c r="S227" i="37"/>
  <c r="T227" i="37" s="1"/>
  <c r="U227" i="37"/>
  <c r="S228" i="37"/>
  <c r="T228" i="37" s="1"/>
  <c r="U228" i="37"/>
  <c r="S261" i="37"/>
  <c r="T261" i="37" s="1"/>
  <c r="U261" i="37"/>
  <c r="S225" i="37"/>
  <c r="T225" i="37" s="1"/>
  <c r="U225" i="37"/>
  <c r="S470" i="37"/>
  <c r="T470" i="37" s="1"/>
  <c r="U470" i="37"/>
  <c r="S466" i="37"/>
  <c r="T466" i="37" s="1"/>
  <c r="U466" i="37"/>
  <c r="S462" i="37"/>
  <c r="T462" i="37" s="1"/>
  <c r="U462" i="37"/>
  <c r="S446" i="37"/>
  <c r="T446" i="37" s="1"/>
  <c r="U446" i="37"/>
  <c r="S316" i="37"/>
  <c r="T316" i="37" s="1"/>
  <c r="U316" i="37"/>
  <c r="S469" i="37"/>
  <c r="T469" i="37" s="1"/>
  <c r="U469" i="37"/>
  <c r="S465" i="37"/>
  <c r="T465" i="37" s="1"/>
  <c r="U465" i="37"/>
  <c r="S461" i="37"/>
  <c r="T461" i="37" s="1"/>
  <c r="U461" i="37"/>
  <c r="S445" i="37"/>
  <c r="T445" i="37" s="1"/>
  <c r="U445" i="37"/>
  <c r="S319" i="37"/>
  <c r="T319" i="37" s="1"/>
  <c r="U319" i="37"/>
  <c r="S334" i="37"/>
  <c r="T334" i="37" s="1"/>
  <c r="U334" i="37"/>
  <c r="S472" i="37"/>
  <c r="T472" i="37" s="1"/>
  <c r="U472" i="37"/>
  <c r="S460" i="37"/>
  <c r="T460" i="37" s="1"/>
  <c r="U460" i="37"/>
  <c r="S467" i="37"/>
  <c r="T467" i="37" s="1"/>
  <c r="U467" i="37"/>
  <c r="S406" i="37"/>
  <c r="T406" i="37" s="1"/>
  <c r="U406" i="37"/>
  <c r="S287" i="37"/>
  <c r="T287" i="37" s="1"/>
  <c r="U287" i="37"/>
  <c r="S293" i="37"/>
  <c r="T293" i="37" s="1"/>
  <c r="U293" i="37"/>
  <c r="S424" i="37"/>
  <c r="T424" i="37" s="1"/>
  <c r="U424" i="37"/>
  <c r="S426" i="37"/>
  <c r="T426" i="37" s="1"/>
  <c r="U426" i="37"/>
  <c r="S187" i="37"/>
  <c r="T187" i="37" s="1"/>
  <c r="U187" i="37"/>
  <c r="S191" i="37"/>
  <c r="T191" i="37" s="1"/>
  <c r="U191" i="37"/>
  <c r="S193" i="37"/>
  <c r="T193" i="37" s="1"/>
  <c r="U193" i="37"/>
  <c r="S201" i="37"/>
  <c r="T201" i="37" s="1"/>
  <c r="U201" i="37"/>
  <c r="S205" i="37"/>
  <c r="T205" i="37" s="1"/>
  <c r="U205" i="37"/>
  <c r="S209" i="37"/>
  <c r="T209" i="37" s="1"/>
  <c r="U209" i="37"/>
  <c r="S213" i="37"/>
  <c r="T213" i="37" s="1"/>
  <c r="U213" i="37"/>
  <c r="S222" i="37"/>
  <c r="T222" i="37" s="1"/>
  <c r="U222" i="37"/>
  <c r="S417" i="37"/>
  <c r="T417" i="37" s="1"/>
  <c r="U417" i="37"/>
  <c r="S189" i="37"/>
  <c r="T189" i="37" s="1"/>
  <c r="U189" i="37"/>
  <c r="S195" i="37"/>
  <c r="T195" i="37" s="1"/>
  <c r="U195" i="37"/>
  <c r="S197" i="37"/>
  <c r="T197" i="37" s="1"/>
  <c r="U197" i="37"/>
  <c r="S199" i="37"/>
  <c r="T199" i="37" s="1"/>
  <c r="U199" i="37"/>
  <c r="S203" i="37"/>
  <c r="T203" i="37" s="1"/>
  <c r="U203" i="37"/>
  <c r="S207" i="37"/>
  <c r="T207" i="37" s="1"/>
  <c r="U207" i="37"/>
  <c r="S211" i="37"/>
  <c r="T211" i="37" s="1"/>
  <c r="U211" i="37"/>
  <c r="S215" i="37"/>
  <c r="T215" i="37" s="1"/>
  <c r="U215" i="37"/>
  <c r="S501" i="37"/>
  <c r="T501" i="37" s="1"/>
  <c r="U501" i="37"/>
  <c r="S232" i="37"/>
  <c r="T232" i="37" s="1"/>
  <c r="U232" i="37"/>
  <c r="S244" i="37"/>
  <c r="T244" i="37" s="1"/>
  <c r="U244" i="37"/>
  <c r="S248" i="37"/>
  <c r="T248" i="37" s="1"/>
  <c r="U248" i="37"/>
  <c r="S260" i="37"/>
  <c r="T260" i="37" s="1"/>
  <c r="U260" i="37"/>
  <c r="S272" i="37"/>
  <c r="T272" i="37" s="1"/>
  <c r="U272" i="37"/>
  <c r="S280" i="37"/>
  <c r="T280" i="37" s="1"/>
  <c r="U280" i="37"/>
  <c r="S294" i="37"/>
  <c r="T294" i="37" s="1"/>
  <c r="U294" i="37"/>
  <c r="S303" i="37"/>
  <c r="T303" i="37" s="1"/>
  <c r="U303" i="37"/>
  <c r="S315" i="37"/>
  <c r="T315" i="37" s="1"/>
  <c r="U315" i="37"/>
  <c r="S371" i="37"/>
  <c r="T371" i="37" s="1"/>
  <c r="U371" i="37"/>
  <c r="S375" i="37"/>
  <c r="T375" i="37" s="1"/>
  <c r="U375" i="37"/>
  <c r="S391" i="37"/>
  <c r="T391" i="37" s="1"/>
  <c r="U391" i="37"/>
  <c r="S399" i="37"/>
  <c r="T399" i="37" s="1"/>
  <c r="U399" i="37"/>
  <c r="S411" i="37"/>
  <c r="T411" i="37" s="1"/>
  <c r="U411" i="37"/>
  <c r="S421" i="37"/>
  <c r="T421" i="37" s="1"/>
  <c r="U421" i="37"/>
  <c r="S238" i="37"/>
  <c r="T238" i="37" s="1"/>
  <c r="U238" i="37"/>
  <c r="S242" i="37"/>
  <c r="T242" i="37" s="1"/>
  <c r="U242" i="37"/>
  <c r="S246" i="37"/>
  <c r="T246" i="37" s="1"/>
  <c r="U246" i="37"/>
  <c r="S250" i="37"/>
  <c r="T250" i="37" s="1"/>
  <c r="U250" i="37"/>
  <c r="S254" i="37"/>
  <c r="T254" i="37" s="1"/>
  <c r="U254" i="37"/>
  <c r="S258" i="37"/>
  <c r="T258" i="37" s="1"/>
  <c r="U258" i="37"/>
  <c r="S262" i="37"/>
  <c r="T262" i="37" s="1"/>
  <c r="U262" i="37"/>
  <c r="S266" i="37"/>
  <c r="T266" i="37" s="1"/>
  <c r="U266" i="37"/>
  <c r="S270" i="37"/>
  <c r="T270" i="37" s="1"/>
  <c r="U270" i="37"/>
  <c r="S274" i="37"/>
  <c r="T274" i="37" s="1"/>
  <c r="U274" i="37"/>
  <c r="S278" i="37"/>
  <c r="T278" i="37" s="1"/>
  <c r="U278" i="37"/>
  <c r="S282" i="37"/>
  <c r="T282" i="37" s="1"/>
  <c r="U282" i="37"/>
  <c r="S286" i="37"/>
  <c r="T286" i="37" s="1"/>
  <c r="U286" i="37"/>
  <c r="S292" i="37"/>
  <c r="T292" i="37" s="1"/>
  <c r="U292" i="37"/>
  <c r="S296" i="37"/>
  <c r="T296" i="37" s="1"/>
  <c r="U296" i="37"/>
  <c r="S301" i="37"/>
  <c r="T301" i="37" s="1"/>
  <c r="U301" i="37"/>
  <c r="S305" i="37"/>
  <c r="T305" i="37" s="1"/>
  <c r="U305" i="37"/>
  <c r="S309" i="37"/>
  <c r="T309" i="37" s="1"/>
  <c r="U309" i="37"/>
  <c r="S313" i="37"/>
  <c r="T313" i="37" s="1"/>
  <c r="U313" i="37"/>
  <c r="S361" i="37"/>
  <c r="T361" i="37" s="1"/>
  <c r="U361" i="37"/>
  <c r="S365" i="37"/>
  <c r="T365" i="37" s="1"/>
  <c r="U365" i="37"/>
  <c r="S369" i="37"/>
  <c r="T369" i="37" s="1"/>
  <c r="U369" i="37"/>
  <c r="S377" i="37"/>
  <c r="T377" i="37" s="1"/>
  <c r="U377" i="37"/>
  <c r="S381" i="37"/>
  <c r="T381" i="37" s="1"/>
  <c r="U381" i="37"/>
  <c r="S385" i="37"/>
  <c r="T385" i="37" s="1"/>
  <c r="U385" i="37"/>
  <c r="S393" i="37"/>
  <c r="T393" i="37" s="1"/>
  <c r="U393" i="37"/>
  <c r="S397" i="37"/>
  <c r="T397" i="37" s="1"/>
  <c r="U397" i="37"/>
  <c r="S401" i="37"/>
  <c r="T401" i="37" s="1"/>
  <c r="U401" i="37"/>
  <c r="S405" i="37"/>
  <c r="T405" i="37" s="1"/>
  <c r="U405" i="37"/>
  <c r="S409" i="37"/>
  <c r="T409" i="37" s="1"/>
  <c r="U409" i="37"/>
  <c r="S413" i="37"/>
  <c r="T413" i="37" s="1"/>
  <c r="U413" i="37"/>
  <c r="S427" i="37"/>
  <c r="T427" i="37" s="1"/>
  <c r="U427" i="37"/>
  <c r="S431" i="37"/>
  <c r="T431" i="37" s="1"/>
  <c r="U431" i="37"/>
  <c r="S174" i="37"/>
  <c r="T174" i="37" s="1"/>
  <c r="U174" i="37"/>
  <c r="S178" i="37"/>
  <c r="T178" i="37" s="1"/>
  <c r="U178" i="37"/>
  <c r="S182" i="37"/>
  <c r="T182" i="37" s="1"/>
  <c r="U182" i="37"/>
  <c r="S186" i="37"/>
  <c r="T186" i="37" s="1"/>
  <c r="U186" i="37"/>
  <c r="S217" i="37"/>
  <c r="T217" i="37" s="1"/>
  <c r="U217" i="37"/>
  <c r="S229" i="37"/>
  <c r="T229" i="37" s="1"/>
  <c r="U229" i="37"/>
  <c r="S534" i="37"/>
  <c r="T534" i="37" s="1"/>
  <c r="U534" i="37"/>
  <c r="S525" i="37"/>
  <c r="T525" i="37" s="1"/>
  <c r="U525" i="37"/>
  <c r="S521" i="37"/>
  <c r="T521" i="37" s="1"/>
  <c r="U521" i="37"/>
  <c r="S517" i="37"/>
  <c r="T517" i="37" s="1"/>
  <c r="U517" i="37"/>
  <c r="S500" i="37"/>
  <c r="T500" i="37" s="1"/>
  <c r="U500" i="37"/>
  <c r="S492" i="37"/>
  <c r="T492" i="37" s="1"/>
  <c r="U492" i="37"/>
  <c r="S488" i="37"/>
  <c r="T488" i="37" s="1"/>
  <c r="U488" i="37"/>
  <c r="S484" i="37"/>
  <c r="T484" i="37" s="1"/>
  <c r="U484" i="37"/>
  <c r="S480" i="37"/>
  <c r="T480" i="37" s="1"/>
  <c r="U480" i="37"/>
  <c r="S476" i="37"/>
  <c r="T476" i="37" s="1"/>
  <c r="U476" i="37"/>
  <c r="S468" i="37"/>
  <c r="T468" i="37" s="1"/>
  <c r="U468" i="37"/>
  <c r="S464" i="37"/>
  <c r="T464" i="37" s="1"/>
  <c r="U464" i="37"/>
  <c r="S456" i="37"/>
  <c r="T456" i="37" s="1"/>
  <c r="U456" i="37"/>
  <c r="S452" i="37"/>
  <c r="T452" i="37" s="1"/>
  <c r="U452" i="37"/>
  <c r="S448" i="37"/>
  <c r="T448" i="37" s="1"/>
  <c r="U448" i="37"/>
  <c r="S322" i="37"/>
  <c r="T322" i="37" s="1"/>
  <c r="U322" i="37"/>
  <c r="S318" i="37"/>
  <c r="T318" i="37" s="1"/>
  <c r="U318" i="37"/>
  <c r="S358" i="37"/>
  <c r="T358" i="37" s="1"/>
  <c r="U358" i="37"/>
  <c r="S354" i="37"/>
  <c r="T354" i="37" s="1"/>
  <c r="U354" i="37"/>
  <c r="S350" i="37"/>
  <c r="T350" i="37" s="1"/>
  <c r="U350" i="37"/>
  <c r="S346" i="37"/>
  <c r="T346" i="37" s="1"/>
  <c r="U346" i="37"/>
  <c r="S341" i="37"/>
  <c r="T341" i="37" s="1"/>
  <c r="U341" i="37"/>
  <c r="S337" i="37"/>
  <c r="T337" i="37" s="1"/>
  <c r="U337" i="37"/>
  <c r="S333" i="37"/>
  <c r="T333" i="37" s="1"/>
  <c r="U333" i="37"/>
  <c r="S329" i="37"/>
  <c r="T329" i="37" s="1"/>
  <c r="U329" i="37"/>
  <c r="S325" i="37"/>
  <c r="T325" i="37" s="1"/>
  <c r="U325" i="37"/>
  <c r="S162" i="37"/>
  <c r="T162" i="37" s="1"/>
  <c r="U162" i="37"/>
  <c r="S158" i="37"/>
  <c r="T158" i="37" s="1"/>
  <c r="U158" i="37"/>
  <c r="S154" i="37"/>
  <c r="T154" i="37" s="1"/>
  <c r="U154" i="37"/>
  <c r="S150" i="37"/>
  <c r="T150" i="37" s="1"/>
  <c r="U150" i="37"/>
  <c r="S146" i="37"/>
  <c r="T146" i="37" s="1"/>
  <c r="U146" i="37"/>
  <c r="S142" i="37"/>
  <c r="T142" i="37" s="1"/>
  <c r="U142" i="37"/>
  <c r="S138" i="37"/>
  <c r="T138" i="37" s="1"/>
  <c r="U138" i="37"/>
  <c r="S134" i="37"/>
  <c r="T134" i="37" s="1"/>
  <c r="U134" i="37"/>
  <c r="S240" i="37"/>
  <c r="T240" i="37" s="1"/>
  <c r="U240" i="37"/>
  <c r="S252" i="37"/>
  <c r="T252" i="37" s="1"/>
  <c r="U252" i="37"/>
  <c r="S268" i="37"/>
  <c r="T268" i="37" s="1"/>
  <c r="U268" i="37"/>
  <c r="S311" i="37"/>
  <c r="T311" i="37" s="1"/>
  <c r="U311" i="37"/>
  <c r="S367" i="37"/>
  <c r="T367" i="37" s="1"/>
  <c r="U367" i="37"/>
  <c r="S383" i="37"/>
  <c r="T383" i="37" s="1"/>
  <c r="U383" i="37"/>
  <c r="S403" i="37"/>
  <c r="T403" i="37" s="1"/>
  <c r="U403" i="37"/>
  <c r="S433" i="37"/>
  <c r="T433" i="37" s="1"/>
  <c r="U433" i="37"/>
  <c r="S231" i="37"/>
  <c r="T231" i="37" s="1"/>
  <c r="U231" i="37"/>
  <c r="S235" i="37"/>
  <c r="T235" i="37" s="1"/>
  <c r="U235" i="37"/>
  <c r="S239" i="37"/>
  <c r="T239" i="37" s="1"/>
  <c r="U239" i="37"/>
  <c r="S243" i="37"/>
  <c r="T243" i="37" s="1"/>
  <c r="U243" i="37"/>
  <c r="S247" i="37"/>
  <c r="T247" i="37" s="1"/>
  <c r="U247" i="37"/>
  <c r="S251" i="37"/>
  <c r="T251" i="37" s="1"/>
  <c r="U251" i="37"/>
  <c r="S255" i="37"/>
  <c r="T255" i="37" s="1"/>
  <c r="U255" i="37"/>
  <c r="S259" i="37"/>
  <c r="T259" i="37" s="1"/>
  <c r="U259" i="37"/>
  <c r="S263" i="37"/>
  <c r="T263" i="37" s="1"/>
  <c r="U263" i="37"/>
  <c r="S267" i="37"/>
  <c r="T267" i="37" s="1"/>
  <c r="U267" i="37"/>
  <c r="S271" i="37"/>
  <c r="T271" i="37" s="1"/>
  <c r="U271" i="37"/>
  <c r="S275" i="37"/>
  <c r="T275" i="37" s="1"/>
  <c r="U275" i="37"/>
  <c r="S279" i="37"/>
  <c r="T279" i="37" s="1"/>
  <c r="U279" i="37"/>
  <c r="S283" i="37"/>
  <c r="T283" i="37" s="1"/>
  <c r="U283" i="37"/>
  <c r="S297" i="37"/>
  <c r="T297" i="37" s="1"/>
  <c r="U297" i="37"/>
  <c r="S302" i="37"/>
  <c r="T302" i="37" s="1"/>
  <c r="U302" i="37"/>
  <c r="S306" i="37"/>
  <c r="T306" i="37" s="1"/>
  <c r="U306" i="37"/>
  <c r="S310" i="37"/>
  <c r="T310" i="37" s="1"/>
  <c r="U310" i="37"/>
  <c r="S314" i="37"/>
  <c r="T314" i="37" s="1"/>
  <c r="U314" i="37"/>
  <c r="S362" i="37"/>
  <c r="T362" i="37" s="1"/>
  <c r="U362" i="37"/>
  <c r="S366" i="37"/>
  <c r="T366" i="37" s="1"/>
  <c r="U366" i="37"/>
  <c r="S370" i="37"/>
  <c r="T370" i="37" s="1"/>
  <c r="U370" i="37"/>
  <c r="S374" i="37"/>
  <c r="T374" i="37" s="1"/>
  <c r="U374" i="37"/>
  <c r="S378" i="37"/>
  <c r="T378" i="37" s="1"/>
  <c r="U378" i="37"/>
  <c r="S382" i="37"/>
  <c r="T382" i="37" s="1"/>
  <c r="U382" i="37"/>
  <c r="S386" i="37"/>
  <c r="T386" i="37" s="1"/>
  <c r="U386" i="37"/>
  <c r="S390" i="37"/>
  <c r="T390" i="37" s="1"/>
  <c r="U390" i="37"/>
  <c r="S394" i="37"/>
  <c r="T394" i="37" s="1"/>
  <c r="U394" i="37"/>
  <c r="S398" i="37"/>
  <c r="T398" i="37" s="1"/>
  <c r="U398" i="37"/>
  <c r="S402" i="37"/>
  <c r="T402" i="37" s="1"/>
  <c r="U402" i="37"/>
  <c r="S410" i="37"/>
  <c r="T410" i="37" s="1"/>
  <c r="U410" i="37"/>
  <c r="S414" i="37"/>
  <c r="T414" i="37" s="1"/>
  <c r="U414" i="37"/>
  <c r="S420" i="37"/>
  <c r="T420" i="37" s="1"/>
  <c r="U420" i="37"/>
  <c r="S432" i="37"/>
  <c r="T432" i="37" s="1"/>
  <c r="U432" i="37"/>
  <c r="S444" i="37"/>
  <c r="T444" i="37" s="1"/>
  <c r="U444" i="37"/>
  <c r="S171" i="37"/>
  <c r="T171" i="37" s="1"/>
  <c r="U171" i="37"/>
  <c r="S175" i="37"/>
  <c r="T175" i="37" s="1"/>
  <c r="U175" i="37"/>
  <c r="S179" i="37"/>
  <c r="T179" i="37" s="1"/>
  <c r="U179" i="37"/>
  <c r="S183" i="37"/>
  <c r="T183" i="37" s="1"/>
  <c r="U183" i="37"/>
  <c r="S218" i="37"/>
  <c r="T218" i="37" s="1"/>
  <c r="U218" i="37"/>
  <c r="S529" i="37"/>
  <c r="T529" i="37" s="1"/>
  <c r="U529" i="37"/>
  <c r="S524" i="37"/>
  <c r="T524" i="37" s="1"/>
  <c r="U524" i="37"/>
  <c r="S520" i="37"/>
  <c r="T520" i="37" s="1"/>
  <c r="U520" i="37"/>
  <c r="S516" i="37"/>
  <c r="T516" i="37" s="1"/>
  <c r="U516" i="37"/>
  <c r="S512" i="37"/>
  <c r="T512" i="37" s="1"/>
  <c r="U512" i="37"/>
  <c r="S508" i="37"/>
  <c r="T508" i="37" s="1"/>
  <c r="U508" i="37"/>
  <c r="S503" i="37"/>
  <c r="T503" i="37" s="1"/>
  <c r="U503" i="37"/>
  <c r="S499" i="37"/>
  <c r="T499" i="37" s="1"/>
  <c r="U499" i="37"/>
  <c r="S495" i="37"/>
  <c r="T495" i="37" s="1"/>
  <c r="U495" i="37"/>
  <c r="S491" i="37"/>
  <c r="T491" i="37" s="1"/>
  <c r="U491" i="37"/>
  <c r="S487" i="37"/>
  <c r="T487" i="37" s="1"/>
  <c r="U487" i="37"/>
  <c r="S483" i="37"/>
  <c r="T483" i="37" s="1"/>
  <c r="U483" i="37"/>
  <c r="S479" i="37"/>
  <c r="T479" i="37" s="1"/>
  <c r="U479" i="37"/>
  <c r="S475" i="37"/>
  <c r="T475" i="37" s="1"/>
  <c r="U475" i="37"/>
  <c r="S471" i="37"/>
  <c r="T471" i="37" s="1"/>
  <c r="U471" i="37"/>
  <c r="S463" i="37"/>
  <c r="T463" i="37" s="1"/>
  <c r="U463" i="37"/>
  <c r="S459" i="37"/>
  <c r="T459" i="37" s="1"/>
  <c r="U459" i="37"/>
  <c r="S455" i="37"/>
  <c r="T455" i="37" s="1"/>
  <c r="U455" i="37"/>
  <c r="S451" i="37"/>
  <c r="T451" i="37" s="1"/>
  <c r="U451" i="37"/>
  <c r="S447" i="37"/>
  <c r="T447" i="37" s="1"/>
  <c r="U447" i="37"/>
  <c r="S321" i="37"/>
  <c r="T321" i="37" s="1"/>
  <c r="U321" i="37"/>
  <c r="S317" i="37"/>
  <c r="T317" i="37" s="1"/>
  <c r="U317" i="37"/>
  <c r="S357" i="37"/>
  <c r="T357" i="37" s="1"/>
  <c r="U357" i="37"/>
  <c r="S353" i="37"/>
  <c r="T353" i="37" s="1"/>
  <c r="U353" i="37"/>
  <c r="S349" i="37"/>
  <c r="T349" i="37" s="1"/>
  <c r="U349" i="37"/>
  <c r="S345" i="37"/>
  <c r="T345" i="37" s="1"/>
  <c r="U345" i="37"/>
  <c r="S340" i="37"/>
  <c r="T340" i="37" s="1"/>
  <c r="U340" i="37"/>
  <c r="S336" i="37"/>
  <c r="T336" i="37" s="1"/>
  <c r="U336" i="37"/>
  <c r="S332" i="37"/>
  <c r="T332" i="37" s="1"/>
  <c r="U332" i="37"/>
  <c r="S328" i="37"/>
  <c r="T328" i="37" s="1"/>
  <c r="U328" i="37"/>
  <c r="S324" i="37"/>
  <c r="T324" i="37" s="1"/>
  <c r="U324" i="37"/>
  <c r="S165" i="37"/>
  <c r="T165" i="37" s="1"/>
  <c r="U165" i="37"/>
  <c r="S157" i="37"/>
  <c r="T157" i="37" s="1"/>
  <c r="U157" i="37"/>
  <c r="S153" i="37"/>
  <c r="T153" i="37" s="1"/>
  <c r="U153" i="37"/>
  <c r="S149" i="37"/>
  <c r="T149" i="37" s="1"/>
  <c r="U149" i="37"/>
  <c r="S145" i="37"/>
  <c r="T145" i="37" s="1"/>
  <c r="U145" i="37"/>
  <c r="S141" i="37"/>
  <c r="T141" i="37" s="1"/>
  <c r="U141" i="37"/>
  <c r="S137" i="37"/>
  <c r="T137" i="37" s="1"/>
  <c r="U137" i="37"/>
  <c r="S133" i="37"/>
  <c r="T133" i="37" s="1"/>
  <c r="U133" i="37"/>
  <c r="S168" i="37"/>
  <c r="T168" i="37" s="1"/>
  <c r="U168" i="37"/>
  <c r="S172" i="37"/>
  <c r="T172" i="37" s="1"/>
  <c r="U172" i="37"/>
  <c r="S176" i="37"/>
  <c r="T176" i="37" s="1"/>
  <c r="U176" i="37"/>
  <c r="S180" i="37"/>
  <c r="T180" i="37" s="1"/>
  <c r="U180" i="37"/>
  <c r="S184" i="37"/>
  <c r="T184" i="37" s="1"/>
  <c r="U184" i="37"/>
  <c r="S219" i="37"/>
  <c r="T219" i="37" s="1"/>
  <c r="U219" i="37"/>
  <c r="S223" i="37"/>
  <c r="T223" i="37" s="1"/>
  <c r="U223" i="37"/>
  <c r="S536" i="37"/>
  <c r="T536" i="37" s="1"/>
  <c r="U536" i="37"/>
  <c r="S532" i="37"/>
  <c r="T532" i="37" s="1"/>
  <c r="U532" i="37"/>
  <c r="S527" i="37"/>
  <c r="T527" i="37" s="1"/>
  <c r="U527" i="37"/>
  <c r="S523" i="37"/>
  <c r="T523" i="37" s="1"/>
  <c r="U523" i="37"/>
  <c r="S519" i="37"/>
  <c r="T519" i="37" s="1"/>
  <c r="U519" i="37"/>
  <c r="S507" i="37"/>
  <c r="T507" i="37" s="1"/>
  <c r="U507" i="37"/>
  <c r="S502" i="37"/>
  <c r="T502" i="37" s="1"/>
  <c r="U502" i="37"/>
  <c r="S498" i="37"/>
  <c r="T498" i="37" s="1"/>
  <c r="U498" i="37"/>
  <c r="S494" i="37"/>
  <c r="T494" i="37" s="1"/>
  <c r="U494" i="37"/>
  <c r="S490" i="37"/>
  <c r="T490" i="37" s="1"/>
  <c r="U490" i="37"/>
  <c r="S486" i="37"/>
  <c r="T486" i="37" s="1"/>
  <c r="U486" i="37"/>
  <c r="S482" i="37"/>
  <c r="T482" i="37" s="1"/>
  <c r="U482" i="37"/>
  <c r="S478" i="37"/>
  <c r="T478" i="37" s="1"/>
  <c r="U478" i="37"/>
  <c r="S474" i="37"/>
  <c r="T474" i="37" s="1"/>
  <c r="U474" i="37"/>
  <c r="S458" i="37"/>
  <c r="T458" i="37" s="1"/>
  <c r="U458" i="37"/>
  <c r="S454" i="37"/>
  <c r="T454" i="37" s="1"/>
  <c r="U454" i="37"/>
  <c r="S450" i="37"/>
  <c r="T450" i="37" s="1"/>
  <c r="U450" i="37"/>
  <c r="S320" i="37"/>
  <c r="T320" i="37" s="1"/>
  <c r="U320" i="37"/>
  <c r="S356" i="37"/>
  <c r="T356" i="37" s="1"/>
  <c r="U356" i="37"/>
  <c r="S352" i="37"/>
  <c r="T352" i="37" s="1"/>
  <c r="U352" i="37"/>
  <c r="S348" i="37"/>
  <c r="T348" i="37" s="1"/>
  <c r="U348" i="37"/>
  <c r="S339" i="37"/>
  <c r="T339" i="37" s="1"/>
  <c r="U339" i="37"/>
  <c r="S335" i="37"/>
  <c r="T335" i="37" s="1"/>
  <c r="U335" i="37"/>
  <c r="S331" i="37"/>
  <c r="T331" i="37" s="1"/>
  <c r="U331" i="37"/>
  <c r="S327" i="37"/>
  <c r="T327" i="37" s="1"/>
  <c r="U327" i="37"/>
  <c r="S323" i="37"/>
  <c r="T323" i="37" s="1"/>
  <c r="U323" i="37"/>
  <c r="S160" i="37"/>
  <c r="T160" i="37" s="1"/>
  <c r="U160" i="37"/>
  <c r="S156" i="37"/>
  <c r="T156" i="37" s="1"/>
  <c r="U156" i="37"/>
  <c r="S152" i="37"/>
  <c r="T152" i="37" s="1"/>
  <c r="U152" i="37"/>
  <c r="S148" i="37"/>
  <c r="T148" i="37" s="1"/>
  <c r="U148" i="37"/>
  <c r="S144" i="37"/>
  <c r="T144" i="37" s="1"/>
  <c r="U144" i="37"/>
  <c r="S140" i="37"/>
  <c r="T140" i="37" s="1"/>
  <c r="U140" i="37"/>
  <c r="S136" i="37"/>
  <c r="T136" i="37" s="1"/>
  <c r="U136" i="37"/>
  <c r="S236" i="37"/>
  <c r="T236" i="37" s="1"/>
  <c r="U236" i="37"/>
  <c r="S256" i="37"/>
  <c r="T256" i="37" s="1"/>
  <c r="U256" i="37"/>
  <c r="S264" i="37"/>
  <c r="T264" i="37" s="1"/>
  <c r="U264" i="37"/>
  <c r="S276" i="37"/>
  <c r="T276" i="37" s="1"/>
  <c r="U276" i="37"/>
  <c r="S284" i="37"/>
  <c r="T284" i="37" s="1"/>
  <c r="U284" i="37"/>
  <c r="S299" i="37"/>
  <c r="T299" i="37" s="1"/>
  <c r="U299" i="37"/>
  <c r="S307" i="37"/>
  <c r="T307" i="37" s="1"/>
  <c r="U307" i="37"/>
  <c r="S363" i="37"/>
  <c r="T363" i="37" s="1"/>
  <c r="U363" i="37"/>
  <c r="S379" i="37"/>
  <c r="T379" i="37" s="1"/>
  <c r="U379" i="37"/>
  <c r="S387" i="37"/>
  <c r="T387" i="37" s="1"/>
  <c r="U387" i="37"/>
  <c r="S395" i="37"/>
  <c r="T395" i="37" s="1"/>
  <c r="U395" i="37"/>
  <c r="S407" i="37"/>
  <c r="T407" i="37" s="1"/>
  <c r="U407" i="37"/>
  <c r="S415" i="37"/>
  <c r="T415" i="37" s="1"/>
  <c r="U415" i="37"/>
  <c r="S429" i="37"/>
  <c r="T429" i="37" s="1"/>
  <c r="U429" i="37"/>
  <c r="S233" i="37"/>
  <c r="T233" i="37" s="1"/>
  <c r="U233" i="37"/>
  <c r="S237" i="37"/>
  <c r="T237" i="37" s="1"/>
  <c r="U237" i="37"/>
  <c r="S241" i="37"/>
  <c r="T241" i="37" s="1"/>
  <c r="U241" i="37"/>
  <c r="S245" i="37"/>
  <c r="T245" i="37" s="1"/>
  <c r="U245" i="37"/>
  <c r="S249" i="37"/>
  <c r="T249" i="37" s="1"/>
  <c r="U249" i="37"/>
  <c r="S253" i="37"/>
  <c r="T253" i="37" s="1"/>
  <c r="U253" i="37"/>
  <c r="S257" i="37"/>
  <c r="T257" i="37" s="1"/>
  <c r="U257" i="37"/>
  <c r="S265" i="37"/>
  <c r="T265" i="37" s="1"/>
  <c r="U265" i="37"/>
  <c r="S269" i="37"/>
  <c r="T269" i="37" s="1"/>
  <c r="U269" i="37"/>
  <c r="S273" i="37"/>
  <c r="T273" i="37" s="1"/>
  <c r="U273" i="37"/>
  <c r="S277" i="37"/>
  <c r="T277" i="37" s="1"/>
  <c r="U277" i="37"/>
  <c r="S281" i="37"/>
  <c r="T281" i="37" s="1"/>
  <c r="U281" i="37"/>
  <c r="S285" i="37"/>
  <c r="T285" i="37" s="1"/>
  <c r="U285" i="37"/>
  <c r="S291" i="37"/>
  <c r="T291" i="37" s="1"/>
  <c r="U291" i="37"/>
  <c r="S295" i="37"/>
  <c r="T295" i="37" s="1"/>
  <c r="U295" i="37"/>
  <c r="S300" i="37"/>
  <c r="T300" i="37" s="1"/>
  <c r="U300" i="37"/>
  <c r="S304" i="37"/>
  <c r="T304" i="37" s="1"/>
  <c r="U304" i="37"/>
  <c r="S308" i="37"/>
  <c r="T308" i="37" s="1"/>
  <c r="U308" i="37"/>
  <c r="S312" i="37"/>
  <c r="T312" i="37" s="1"/>
  <c r="U312" i="37"/>
  <c r="S360" i="37"/>
  <c r="T360" i="37" s="1"/>
  <c r="U360" i="37"/>
  <c r="S364" i="37"/>
  <c r="T364" i="37" s="1"/>
  <c r="U364" i="37"/>
  <c r="S368" i="37"/>
  <c r="T368" i="37" s="1"/>
  <c r="U368" i="37"/>
  <c r="S372" i="37"/>
  <c r="T372" i="37" s="1"/>
  <c r="U372" i="37"/>
  <c r="S376" i="37"/>
  <c r="T376" i="37" s="1"/>
  <c r="U376" i="37"/>
  <c r="S380" i="37"/>
  <c r="T380" i="37" s="1"/>
  <c r="U380" i="37"/>
  <c r="S384" i="37"/>
  <c r="T384" i="37" s="1"/>
  <c r="U384" i="37"/>
  <c r="S388" i="37"/>
  <c r="T388" i="37" s="1"/>
  <c r="U388" i="37"/>
  <c r="S392" i="37"/>
  <c r="T392" i="37" s="1"/>
  <c r="U392" i="37"/>
  <c r="S396" i="37"/>
  <c r="T396" i="37" s="1"/>
  <c r="U396" i="37"/>
  <c r="S400" i="37"/>
  <c r="T400" i="37" s="1"/>
  <c r="U400" i="37"/>
  <c r="S404" i="37"/>
  <c r="T404" i="37" s="1"/>
  <c r="U404" i="37"/>
  <c r="S408" i="37"/>
  <c r="T408" i="37" s="1"/>
  <c r="U408" i="37"/>
  <c r="S412" i="37"/>
  <c r="T412" i="37" s="1"/>
  <c r="U412" i="37"/>
  <c r="S416" i="37"/>
  <c r="T416" i="37" s="1"/>
  <c r="U416" i="37"/>
  <c r="S422" i="37"/>
  <c r="T422" i="37" s="1"/>
  <c r="U422" i="37"/>
  <c r="S430" i="37"/>
  <c r="T430" i="37" s="1"/>
  <c r="U430" i="37"/>
  <c r="S442" i="37"/>
  <c r="T442" i="37" s="1"/>
  <c r="U442" i="37"/>
  <c r="S173" i="37"/>
  <c r="T173" i="37" s="1"/>
  <c r="U173" i="37"/>
  <c r="S181" i="37"/>
  <c r="T181" i="37" s="1"/>
  <c r="U181" i="37"/>
  <c r="S185" i="37"/>
  <c r="T185" i="37" s="1"/>
  <c r="U185" i="37"/>
  <c r="S220" i="37"/>
  <c r="T220" i="37" s="1"/>
  <c r="U220" i="37"/>
  <c r="S224" i="37"/>
  <c r="T224" i="37" s="1"/>
  <c r="U224" i="37"/>
  <c r="S535" i="37"/>
  <c r="T535" i="37" s="1"/>
  <c r="U535" i="37"/>
  <c r="S531" i="37"/>
  <c r="T531" i="37" s="1"/>
  <c r="U531" i="37"/>
  <c r="S526" i="37"/>
  <c r="T526" i="37" s="1"/>
  <c r="U526" i="37"/>
  <c r="S522" i="37"/>
  <c r="T522" i="37" s="1"/>
  <c r="U522" i="37"/>
  <c r="S518" i="37"/>
  <c r="T518" i="37" s="1"/>
  <c r="U518" i="37"/>
  <c r="S510" i="37"/>
  <c r="T510" i="37" s="1"/>
  <c r="U510" i="37"/>
  <c r="S506" i="37"/>
  <c r="T506" i="37" s="1"/>
  <c r="U506" i="37"/>
  <c r="S497" i="37"/>
  <c r="T497" i="37" s="1"/>
  <c r="U497" i="37"/>
  <c r="S493" i="37"/>
  <c r="T493" i="37" s="1"/>
  <c r="U493" i="37"/>
  <c r="S489" i="37"/>
  <c r="T489" i="37" s="1"/>
  <c r="U489" i="37"/>
  <c r="S485" i="37"/>
  <c r="T485" i="37" s="1"/>
  <c r="U485" i="37"/>
  <c r="S481" i="37"/>
  <c r="T481" i="37" s="1"/>
  <c r="U481" i="37"/>
  <c r="S477" i="37"/>
  <c r="T477" i="37" s="1"/>
  <c r="U477" i="37"/>
  <c r="S457" i="37"/>
  <c r="T457" i="37" s="1"/>
  <c r="U457" i="37"/>
  <c r="S453" i="37"/>
  <c r="T453" i="37" s="1"/>
  <c r="U453" i="37"/>
  <c r="S449" i="37"/>
  <c r="T449" i="37" s="1"/>
  <c r="U449" i="37"/>
  <c r="S359" i="37"/>
  <c r="T359" i="37" s="1"/>
  <c r="U359" i="37"/>
  <c r="S355" i="37"/>
  <c r="T355" i="37" s="1"/>
  <c r="U355" i="37"/>
  <c r="S351" i="37"/>
  <c r="T351" i="37" s="1"/>
  <c r="U351" i="37"/>
  <c r="S347" i="37"/>
  <c r="T347" i="37" s="1"/>
  <c r="U347" i="37"/>
  <c r="S342" i="37"/>
  <c r="T342" i="37" s="1"/>
  <c r="U342" i="37"/>
  <c r="S338" i="37"/>
  <c r="T338" i="37" s="1"/>
  <c r="U338" i="37"/>
  <c r="S330" i="37"/>
  <c r="T330" i="37" s="1"/>
  <c r="U330" i="37"/>
  <c r="S326" i="37"/>
  <c r="T326" i="37" s="1"/>
  <c r="U326" i="37"/>
  <c r="S163" i="37"/>
  <c r="T163" i="37" s="1"/>
  <c r="U163" i="37"/>
  <c r="S159" i="37"/>
  <c r="T159" i="37" s="1"/>
  <c r="U159" i="37"/>
  <c r="S155" i="37"/>
  <c r="T155" i="37" s="1"/>
  <c r="U155" i="37"/>
  <c r="S151" i="37"/>
  <c r="T151" i="37" s="1"/>
  <c r="U151" i="37"/>
  <c r="S147" i="37"/>
  <c r="T147" i="37" s="1"/>
  <c r="U147" i="37"/>
  <c r="S143" i="37"/>
  <c r="T143" i="37" s="1"/>
  <c r="U143" i="37"/>
  <c r="S139" i="37"/>
  <c r="T139" i="37" s="1"/>
  <c r="U139" i="37"/>
  <c r="S135" i="37"/>
  <c r="T135" i="37" s="1"/>
  <c r="U135" i="37"/>
  <c r="AB548" i="37"/>
  <c r="AC3" i="37"/>
  <c r="AD3" i="37" s="1"/>
  <c r="X3" i="37" s="1"/>
  <c r="AC7" i="37"/>
  <c r="AD7" i="37" s="1"/>
  <c r="AC5" i="37"/>
  <c r="AD5" i="37" s="1"/>
  <c r="AC9" i="37"/>
  <c r="AD9" i="37" s="1"/>
  <c r="AC4" i="37"/>
  <c r="AC8" i="37"/>
  <c r="AC6" i="37"/>
  <c r="U2" i="37"/>
  <c r="T2" i="37"/>
  <c r="W2" i="37"/>
  <c r="AC2" i="37" s="1"/>
  <c r="AD2" i="37" s="1"/>
  <c r="X2" i="37" s="1"/>
  <c r="AC95" i="37"/>
  <c r="AD95" i="37" s="1"/>
  <c r="X95" i="37" s="1"/>
  <c r="AC118" i="37"/>
  <c r="AD118" i="37" s="1"/>
  <c r="X118" i="37" s="1"/>
  <c r="AC87" i="37"/>
  <c r="AC88" i="37"/>
  <c r="AC11" i="37"/>
  <c r="AD11" i="37" s="1"/>
  <c r="AC13" i="37"/>
  <c r="AD13" i="37" s="1"/>
  <c r="AC15" i="37"/>
  <c r="AC17" i="37"/>
  <c r="AD17" i="37" s="1"/>
  <c r="X17" i="37" s="1"/>
  <c r="AC19" i="37"/>
  <c r="AD19" i="37" s="1"/>
  <c r="X19" i="37" s="1"/>
  <c r="AC21" i="37"/>
  <c r="AD21" i="37" s="1"/>
  <c r="AC23" i="37"/>
  <c r="AC25" i="37"/>
  <c r="AD25" i="37" s="1"/>
  <c r="AC27" i="37"/>
  <c r="AC29" i="37"/>
  <c r="AC31" i="37"/>
  <c r="AD31" i="37" s="1"/>
  <c r="AC33" i="37"/>
  <c r="AC35" i="37"/>
  <c r="AC37" i="37"/>
  <c r="AD37" i="37" s="1"/>
  <c r="AC39" i="37"/>
  <c r="AD39" i="37" s="1"/>
  <c r="X39" i="37" s="1"/>
  <c r="AC41" i="37"/>
  <c r="AC43" i="37"/>
  <c r="AC45" i="37"/>
  <c r="AC47" i="37"/>
  <c r="AC49" i="37"/>
  <c r="AC51" i="37"/>
  <c r="AD51" i="37" s="1"/>
  <c r="X51" i="37" s="1"/>
  <c r="AC53" i="37"/>
  <c r="AD53" i="37" s="1"/>
  <c r="AC55" i="37"/>
  <c r="AD55" i="37" s="1"/>
  <c r="AC57" i="37"/>
  <c r="AC59" i="37"/>
  <c r="AC61" i="37"/>
  <c r="AD61" i="37" s="1"/>
  <c r="AC63" i="37"/>
  <c r="AC65" i="37"/>
  <c r="AD65" i="37" s="1"/>
  <c r="AC67" i="37"/>
  <c r="AC69" i="37"/>
  <c r="AC71" i="37"/>
  <c r="AC73" i="37"/>
  <c r="AD73" i="37" s="1"/>
  <c r="AC75" i="37"/>
  <c r="AC77" i="37"/>
  <c r="AC79" i="37"/>
  <c r="AC81" i="37"/>
  <c r="AC83" i="37"/>
  <c r="AC85" i="37"/>
  <c r="AD85" i="37" s="1"/>
  <c r="X85" i="37" s="1"/>
  <c r="AC89" i="37"/>
  <c r="AD89" i="37" s="1"/>
  <c r="AC91" i="37"/>
  <c r="AD91" i="37" s="1"/>
  <c r="X91" i="37" s="1"/>
  <c r="AC93" i="37"/>
  <c r="AC97" i="37"/>
  <c r="AD97" i="37" s="1"/>
  <c r="AC90" i="37"/>
  <c r="AD90" i="37" s="1"/>
  <c r="X90" i="37" s="1"/>
  <c r="AC94" i="37"/>
  <c r="AD94" i="37" s="1"/>
  <c r="AC99" i="37"/>
  <c r="AD99" i="37" s="1"/>
  <c r="AC101" i="37"/>
  <c r="AD101" i="37" s="1"/>
  <c r="X101" i="37" s="1"/>
  <c r="AC34" i="37"/>
  <c r="AD34" i="37" s="1"/>
  <c r="AC66" i="37"/>
  <c r="AC82" i="37"/>
  <c r="AD82" i="37" s="1"/>
  <c r="AC96" i="37"/>
  <c r="AC108" i="37"/>
  <c r="AC110" i="37"/>
  <c r="AD110" i="37" s="1"/>
  <c r="X110" i="37" s="1"/>
  <c r="AC112" i="37"/>
  <c r="AD112" i="37" s="1"/>
  <c r="AC114" i="37"/>
  <c r="AD114" i="37" s="1"/>
  <c r="AC116" i="37"/>
  <c r="AD116" i="37" s="1"/>
  <c r="X116" i="37" s="1"/>
  <c r="AC120" i="37"/>
  <c r="AD120" i="37" s="1"/>
  <c r="X120" i="37" s="1"/>
  <c r="AC122" i="37"/>
  <c r="AD122" i="37" s="1"/>
  <c r="AC124" i="37"/>
  <c r="AD124" i="37" s="1"/>
  <c r="X124" i="37" s="1"/>
  <c r="AC126" i="37"/>
  <c r="AD126" i="37" s="1"/>
  <c r="X126" i="37" s="1"/>
  <c r="AC128" i="37"/>
  <c r="AD128" i="37" s="1"/>
  <c r="X128" i="37" s="1"/>
  <c r="AC130" i="37"/>
  <c r="AD130" i="37" s="1"/>
  <c r="X130" i="37" s="1"/>
  <c r="AC132" i="37"/>
  <c r="AD132" i="37" s="1"/>
  <c r="X132" i="37" s="1"/>
  <c r="AC134" i="37"/>
  <c r="AD134" i="37" s="1"/>
  <c r="X134" i="37" s="1"/>
  <c r="AC136" i="37"/>
  <c r="AD136" i="37" s="1"/>
  <c r="X136" i="37" s="1"/>
  <c r="AC138" i="37"/>
  <c r="AD138" i="37" s="1"/>
  <c r="X138" i="37" s="1"/>
  <c r="AC140" i="37"/>
  <c r="AD140" i="37" s="1"/>
  <c r="X140" i="37" s="1"/>
  <c r="AC142" i="37"/>
  <c r="AD142" i="37" s="1"/>
  <c r="X142" i="37" s="1"/>
  <c r="AC144" i="37"/>
  <c r="AD144" i="37" s="1"/>
  <c r="X144" i="37" s="1"/>
  <c r="AC146" i="37"/>
  <c r="AD146" i="37" s="1"/>
  <c r="X146" i="37" s="1"/>
  <c r="AC148" i="37"/>
  <c r="AD148" i="37" s="1"/>
  <c r="X148" i="37" s="1"/>
  <c r="AC150" i="37"/>
  <c r="AD150" i="37" s="1"/>
  <c r="X150" i="37" s="1"/>
  <c r="AC152" i="37"/>
  <c r="AD152" i="37" s="1"/>
  <c r="X152" i="37" s="1"/>
  <c r="AC154" i="37"/>
  <c r="AD154" i="37" s="1"/>
  <c r="X154" i="37" s="1"/>
  <c r="AC156" i="37"/>
  <c r="AD156" i="37" s="1"/>
  <c r="X156" i="37" s="1"/>
  <c r="AC158" i="37"/>
  <c r="AD158" i="37" s="1"/>
  <c r="X158" i="37" s="1"/>
  <c r="AC164" i="37"/>
  <c r="AD164" i="37" s="1"/>
  <c r="X164" i="37" s="1"/>
  <c r="AC166" i="37"/>
  <c r="AD166" i="37" s="1"/>
  <c r="X166" i="37" s="1"/>
  <c r="AC170" i="37"/>
  <c r="AD170" i="37" s="1"/>
  <c r="X170" i="37" s="1"/>
  <c r="AC172" i="37"/>
  <c r="AD172" i="37" s="1"/>
  <c r="X172" i="37" s="1"/>
  <c r="AC174" i="37"/>
  <c r="AD174" i="37" s="1"/>
  <c r="X174" i="37" s="1"/>
  <c r="AC178" i="37"/>
  <c r="AD178" i="37" s="1"/>
  <c r="X178" i="37" s="1"/>
  <c r="AC186" i="37"/>
  <c r="AD186" i="37" s="1"/>
  <c r="X186" i="37" s="1"/>
  <c r="AC189" i="37"/>
  <c r="AD189" i="37" s="1"/>
  <c r="X189" i="37" s="1"/>
  <c r="AC195" i="37"/>
  <c r="AD195" i="37" s="1"/>
  <c r="X195" i="37" s="1"/>
  <c r="AC197" i="37"/>
  <c r="AD197" i="37" s="1"/>
  <c r="X197" i="37" s="1"/>
  <c r="AC199" i="37"/>
  <c r="AD199" i="37" s="1"/>
  <c r="X199" i="37" s="1"/>
  <c r="AC203" i="37"/>
  <c r="AD203" i="37" s="1"/>
  <c r="X203" i="37" s="1"/>
  <c r="AC207" i="37"/>
  <c r="AD207" i="37" s="1"/>
  <c r="X207" i="37" s="1"/>
  <c r="AC26" i="37"/>
  <c r="AC30" i="37"/>
  <c r="AC46" i="37"/>
  <c r="AD46" i="37" s="1"/>
  <c r="AC54" i="37"/>
  <c r="AC74" i="37"/>
  <c r="AC86" i="37"/>
  <c r="AD86" i="37" s="1"/>
  <c r="X86" i="37" s="1"/>
  <c r="AC103" i="37"/>
  <c r="AC50" i="37"/>
  <c r="AD50" i="37" s="1"/>
  <c r="AC213" i="37"/>
  <c r="AD213" i="37" s="1"/>
  <c r="X213" i="37" s="1"/>
  <c r="AC218" i="37"/>
  <c r="AD218" i="37" s="1"/>
  <c r="X218" i="37" s="1"/>
  <c r="AC222" i="37"/>
  <c r="AD222" i="37" s="1"/>
  <c r="X222" i="37" s="1"/>
  <c r="AC226" i="37"/>
  <c r="AD226" i="37" s="1"/>
  <c r="X226" i="37" s="1"/>
  <c r="AC229" i="37"/>
  <c r="AD229" i="37" s="1"/>
  <c r="X229" i="37" s="1"/>
  <c r="AC233" i="37"/>
  <c r="AD233" i="37" s="1"/>
  <c r="X233" i="37" s="1"/>
  <c r="AC235" i="37"/>
  <c r="AD235" i="37" s="1"/>
  <c r="AC243" i="37"/>
  <c r="AD243" i="37" s="1"/>
  <c r="X243" i="37" s="1"/>
  <c r="AC247" i="37"/>
  <c r="AD247" i="37" s="1"/>
  <c r="X247" i="37" s="1"/>
  <c r="AC249" i="37"/>
  <c r="AD249" i="37" s="1"/>
  <c r="X249" i="37" s="1"/>
  <c r="AC251" i="37"/>
  <c r="AD251" i="37" s="1"/>
  <c r="AC261" i="37"/>
  <c r="AD261" i="37" s="1"/>
  <c r="X261" i="37" s="1"/>
  <c r="AC265" i="37"/>
  <c r="AD265" i="37" s="1"/>
  <c r="X265" i="37" s="1"/>
  <c r="AC281" i="37"/>
  <c r="AD281" i="37" s="1"/>
  <c r="X281" i="37" s="1"/>
  <c r="AC283" i="37"/>
  <c r="AD283" i="37" s="1"/>
  <c r="X283" i="37" s="1"/>
  <c r="AC285" i="37"/>
  <c r="AD285" i="37" s="1"/>
  <c r="X285" i="37" s="1"/>
  <c r="AC287" i="37"/>
  <c r="AD287" i="37" s="1"/>
  <c r="X287" i="37" s="1"/>
  <c r="AC293" i="37"/>
  <c r="AC295" i="37"/>
  <c r="AD295" i="37" s="1"/>
  <c r="AC319" i="37"/>
  <c r="AD319" i="37" s="1"/>
  <c r="X319" i="37" s="1"/>
  <c r="AC323" i="37"/>
  <c r="AD323" i="37" s="1"/>
  <c r="X323" i="37" s="1"/>
  <c r="AC325" i="37"/>
  <c r="AD325" i="37" s="1"/>
  <c r="X325" i="37" s="1"/>
  <c r="AC329" i="37"/>
  <c r="AD329" i="37" s="1"/>
  <c r="AD328" i="37" s="1"/>
  <c r="AD327" i="37" s="1"/>
  <c r="X327" i="37" s="1"/>
  <c r="AC331" i="37"/>
  <c r="AD331" i="37" s="1"/>
  <c r="X331" i="37" s="1"/>
  <c r="AC337" i="37"/>
  <c r="AC339" i="37"/>
  <c r="AD339" i="37" s="1"/>
  <c r="AC343" i="37"/>
  <c r="AD343" i="37" s="1"/>
  <c r="X343" i="37" s="1"/>
  <c r="AC346" i="37"/>
  <c r="AD346" i="37" s="1"/>
  <c r="X346" i="37" s="1"/>
  <c r="AC348" i="37"/>
  <c r="AD348" i="37" s="1"/>
  <c r="X348" i="37" s="1"/>
  <c r="AC364" i="37"/>
  <c r="AD364" i="37" s="1"/>
  <c r="X364" i="37" s="1"/>
  <c r="AC42" i="37"/>
  <c r="AD42" i="37" s="1"/>
  <c r="AC58" i="37"/>
  <c r="AC98" i="37"/>
  <c r="AC28" i="37"/>
  <c r="AD28" i="37" s="1"/>
  <c r="AC38" i="37"/>
  <c r="AD38" i="37" s="1"/>
  <c r="X38" i="37" s="1"/>
  <c r="AC62" i="37"/>
  <c r="AC106" i="37"/>
  <c r="AD106" i="37" s="1"/>
  <c r="AC113" i="37"/>
  <c r="AC133" i="37"/>
  <c r="AD133" i="37" s="1"/>
  <c r="X133" i="37" s="1"/>
  <c r="AC143" i="37"/>
  <c r="AD143" i="37" s="1"/>
  <c r="X143" i="37" s="1"/>
  <c r="AC147" i="37"/>
  <c r="AD147" i="37" s="1"/>
  <c r="X147" i="37" s="1"/>
  <c r="AC151" i="37"/>
  <c r="AD151" i="37" s="1"/>
  <c r="X151" i="37" s="1"/>
  <c r="AC155" i="37"/>
  <c r="AD155" i="37" s="1"/>
  <c r="X155" i="37" s="1"/>
  <c r="AC159" i="37"/>
  <c r="AD159" i="37" s="1"/>
  <c r="X159" i="37" s="1"/>
  <c r="AC161" i="37"/>
  <c r="AD161" i="37" s="1"/>
  <c r="X161" i="37" s="1"/>
  <c r="AC177" i="37"/>
  <c r="AD177" i="37" s="1"/>
  <c r="X177" i="37" s="1"/>
  <c r="AC201" i="37"/>
  <c r="AD201" i="37" s="1"/>
  <c r="X201" i="37" s="1"/>
  <c r="AC209" i="37"/>
  <c r="AD209" i="37" s="1"/>
  <c r="X209" i="37" s="1"/>
  <c r="AC211" i="37"/>
  <c r="AD211" i="37" s="1"/>
  <c r="X211" i="37" s="1"/>
  <c r="AC221" i="37"/>
  <c r="AD221" i="37" s="1"/>
  <c r="X221" i="37" s="1"/>
  <c r="AC381" i="37"/>
  <c r="AD381" i="37" s="1"/>
  <c r="X381" i="37" s="1"/>
  <c r="AC383" i="37"/>
  <c r="AD383" i="37" s="1"/>
  <c r="X383" i="37" s="1"/>
  <c r="AC385" i="37"/>
  <c r="AD385" i="37" s="1"/>
  <c r="X385" i="37" s="1"/>
  <c r="AC389" i="37"/>
  <c r="AD389" i="37" s="1"/>
  <c r="X389" i="37" s="1"/>
  <c r="AC399" i="37"/>
  <c r="AD399" i="37" s="1"/>
  <c r="X399" i="37" s="1"/>
  <c r="AC407" i="37"/>
  <c r="AD407" i="37" s="1"/>
  <c r="X407" i="37" s="1"/>
  <c r="AC409" i="37"/>
  <c r="AD409" i="37" s="1"/>
  <c r="X409" i="37" s="1"/>
  <c r="AC411" i="37"/>
  <c r="AD411" i="37" s="1"/>
  <c r="AC413" i="37"/>
  <c r="AD413" i="37" s="1"/>
  <c r="X413" i="37" s="1"/>
  <c r="AC417" i="37"/>
  <c r="AD417" i="37" s="1"/>
  <c r="X417" i="37" s="1"/>
  <c r="AC423" i="37"/>
  <c r="AD423" i="37" s="1"/>
  <c r="X423" i="37" s="1"/>
  <c r="AC425" i="37"/>
  <c r="AD425" i="37" s="1"/>
  <c r="X425" i="37" s="1"/>
  <c r="AC427" i="37"/>
  <c r="AD427" i="37" s="1"/>
  <c r="X427" i="37" s="1"/>
  <c r="AC436" i="37"/>
  <c r="AD436" i="37" s="1"/>
  <c r="X436" i="37" s="1"/>
  <c r="AC440" i="37"/>
  <c r="AD440" i="37" s="1"/>
  <c r="X440" i="37" s="1"/>
  <c r="AC443" i="37"/>
  <c r="AD443" i="37" s="1"/>
  <c r="X443" i="37" s="1"/>
  <c r="AC445" i="37"/>
  <c r="AD445" i="37" s="1"/>
  <c r="X445" i="37" s="1"/>
  <c r="AC449" i="37"/>
  <c r="AD449" i="37" s="1"/>
  <c r="AC453" i="37"/>
  <c r="AD453" i="37" s="1"/>
  <c r="X453" i="37" s="1"/>
  <c r="AC455" i="37"/>
  <c r="AD455" i="37" s="1"/>
  <c r="X455" i="37" s="1"/>
  <c r="AC461" i="37"/>
  <c r="AD461" i="37" s="1"/>
  <c r="X461" i="37" s="1"/>
  <c r="AC465" i="37"/>
  <c r="AD465" i="37" s="1"/>
  <c r="X465" i="37" s="1"/>
  <c r="AC467" i="37"/>
  <c r="AD467" i="37" s="1"/>
  <c r="X467" i="37" s="1"/>
  <c r="AC469" i="37"/>
  <c r="AD469" i="37" s="1"/>
  <c r="X469" i="37" s="1"/>
  <c r="AC473" i="37"/>
  <c r="AD473" i="37" s="1"/>
  <c r="X473" i="37" s="1"/>
  <c r="AC491" i="37"/>
  <c r="AD491" i="37" s="1"/>
  <c r="X491" i="37" s="1"/>
  <c r="AC493" i="37"/>
  <c r="AD493" i="37" s="1"/>
  <c r="AD492" i="37" s="1"/>
  <c r="X492" i="37" s="1"/>
  <c r="AC495" i="37"/>
  <c r="AD495" i="37" s="1"/>
  <c r="X495" i="37" s="1"/>
  <c r="AC497" i="37"/>
  <c r="AD497" i="37" s="1"/>
  <c r="X497" i="37" s="1"/>
  <c r="AC499" i="37"/>
  <c r="AD499" i="37" s="1"/>
  <c r="X499" i="37" s="1"/>
  <c r="AC501" i="37"/>
  <c r="AC503" i="37"/>
  <c r="AD503" i="37" s="1"/>
  <c r="X503" i="37" s="1"/>
  <c r="AC508" i="37"/>
  <c r="AD508" i="37" s="1"/>
  <c r="X508" i="37" s="1"/>
  <c r="AC510" i="37"/>
  <c r="AD510" i="37" s="1"/>
  <c r="AC515" i="37"/>
  <c r="AD515" i="37" s="1"/>
  <c r="X515" i="37" s="1"/>
  <c r="AC517" i="37"/>
  <c r="AD517" i="37" s="1"/>
  <c r="X517" i="37" s="1"/>
  <c r="AC533" i="37"/>
  <c r="AD533" i="37" s="1"/>
  <c r="X533" i="37" s="1"/>
  <c r="AC141" i="37"/>
  <c r="AD141" i="37" s="1"/>
  <c r="X141" i="37" s="1"/>
  <c r="AC153" i="37"/>
  <c r="AD153" i="37" s="1"/>
  <c r="X153" i="37" s="1"/>
  <c r="AC157" i="37"/>
  <c r="AD157" i="37" s="1"/>
  <c r="X157" i="37" s="1"/>
  <c r="AC181" i="37"/>
  <c r="AD181" i="37" s="1"/>
  <c r="X181" i="37" s="1"/>
  <c r="AC193" i="37"/>
  <c r="AD193" i="37" s="1"/>
  <c r="X193" i="37" s="1"/>
  <c r="AC205" i="37"/>
  <c r="AD205" i="37" s="1"/>
  <c r="X205" i="37" s="1"/>
  <c r="AC217" i="37"/>
  <c r="AD217" i="37" s="1"/>
  <c r="X217" i="37" s="1"/>
  <c r="AC224" i="37"/>
  <c r="AD224" i="37" s="1"/>
  <c r="X224" i="37" s="1"/>
  <c r="AC225" i="37"/>
  <c r="AD225" i="37" s="1"/>
  <c r="X225" i="37" s="1"/>
  <c r="AC294" i="37"/>
  <c r="AC322" i="37"/>
  <c r="AD322" i="37" s="1"/>
  <c r="X322" i="37" s="1"/>
  <c r="AC326" i="37"/>
  <c r="AD326" i="37" s="1"/>
  <c r="X326" i="37" s="1"/>
  <c r="AC342" i="37"/>
  <c r="AD342" i="37" s="1"/>
  <c r="AD341" i="37" s="1"/>
  <c r="AD340" i="37" s="1"/>
  <c r="X340" i="37" s="1"/>
  <c r="AC345" i="37"/>
  <c r="AD345" i="37" s="1"/>
  <c r="X345" i="37" s="1"/>
  <c r="AC349" i="37"/>
  <c r="AD349" i="37" s="1"/>
  <c r="X349" i="37" s="1"/>
  <c r="AC367" i="37"/>
  <c r="AD367" i="37" s="1"/>
  <c r="X367" i="37" s="1"/>
  <c r="AC380" i="37"/>
  <c r="AD380" i="37" s="1"/>
  <c r="X380" i="37" s="1"/>
  <c r="AC412" i="37"/>
  <c r="AD412" i="37" s="1"/>
  <c r="X412" i="37" s="1"/>
  <c r="AC416" i="37"/>
  <c r="AD416" i="37" s="1"/>
  <c r="X416" i="37" s="1"/>
  <c r="AC123" i="37"/>
  <c r="AD123" i="37" s="1"/>
  <c r="X123" i="37" s="1"/>
  <c r="AC139" i="37"/>
  <c r="AD139" i="37" s="1"/>
  <c r="X139" i="37" s="1"/>
  <c r="AC121" i="37"/>
  <c r="AD121" i="37" s="1"/>
  <c r="X121" i="37" s="1"/>
  <c r="AC145" i="37"/>
  <c r="AD145" i="37" s="1"/>
  <c r="X145" i="37" s="1"/>
  <c r="AC149" i="37"/>
  <c r="AD149" i="37" s="1"/>
  <c r="X149" i="37" s="1"/>
  <c r="AC179" i="37"/>
  <c r="AD179" i="37" s="1"/>
  <c r="X179" i="37" s="1"/>
  <c r="AC266" i="37"/>
  <c r="AD266" i="37" s="1"/>
  <c r="X266" i="37" s="1"/>
  <c r="AC408" i="37"/>
  <c r="AD408" i="37" s="1"/>
  <c r="X408" i="37" s="1"/>
  <c r="AC410" i="37"/>
  <c r="AC70" i="37"/>
  <c r="AC131" i="37"/>
  <c r="AD131" i="37" s="1"/>
  <c r="X131" i="37" s="1"/>
  <c r="AC12" i="37"/>
  <c r="AD12" i="37" s="1"/>
  <c r="X12" i="37" s="1"/>
  <c r="AC378" i="37"/>
  <c r="AD378" i="37" s="1"/>
  <c r="X378" i="37" s="1"/>
  <c r="AC448" i="37"/>
  <c r="AC466" i="37"/>
  <c r="AD466" i="37" s="1"/>
  <c r="X466" i="37" s="1"/>
  <c r="AC456" i="37"/>
  <c r="AD456" i="37" s="1"/>
  <c r="X456" i="37" s="1"/>
  <c r="AC472" i="37"/>
  <c r="AD472" i="37" s="1"/>
  <c r="X472" i="37" s="1"/>
  <c r="AC496" i="37"/>
  <c r="AD496" i="37" s="1"/>
  <c r="X496" i="37" s="1"/>
  <c r="AC504" i="37"/>
  <c r="AD504" i="37" s="1"/>
  <c r="X504" i="37" s="1"/>
  <c r="AC530" i="37"/>
  <c r="AD530" i="37" s="1"/>
  <c r="X530" i="37" s="1"/>
  <c r="AC330" i="37"/>
  <c r="AD330" i="37" s="1"/>
  <c r="X330" i="37" s="1"/>
  <c r="AC111" i="37"/>
  <c r="AC256" i="37"/>
  <c r="AD256" i="37" s="1"/>
  <c r="X256" i="37" s="1"/>
  <c r="AC351" i="37"/>
  <c r="AD351" i="37" s="1"/>
  <c r="X351" i="37" s="1"/>
  <c r="AC470" i="37"/>
  <c r="AD470" i="37" s="1"/>
  <c r="X470" i="37" s="1"/>
  <c r="AC528" i="37"/>
  <c r="AD528" i="37" s="1"/>
  <c r="X528" i="37" s="1"/>
  <c r="AC78" i="37"/>
  <c r="AD78" i="37" s="1"/>
  <c r="AC107" i="37"/>
  <c r="AD107" i="37" s="1"/>
  <c r="X107" i="37" s="1"/>
  <c r="AC490" i="37"/>
  <c r="AD490" i="37" s="1"/>
  <c r="X490" i="37" s="1"/>
  <c r="AC494" i="37"/>
  <c r="AD494" i="37" s="1"/>
  <c r="X494" i="37" s="1"/>
  <c r="AC498" i="37"/>
  <c r="AD498" i="37" s="1"/>
  <c r="X498" i="37" s="1"/>
  <c r="AC502" i="37"/>
  <c r="AD502" i="37" s="1"/>
  <c r="AC509" i="37"/>
  <c r="AC382" i="37"/>
  <c r="AD382" i="37" s="1"/>
  <c r="X382" i="37" s="1"/>
  <c r="AC262" i="37"/>
  <c r="AD262" i="37" s="1"/>
  <c r="X262" i="37" s="1"/>
  <c r="AC384" i="37"/>
  <c r="AD384" i="37" s="1"/>
  <c r="X384" i="37" s="1"/>
  <c r="AC514" i="37"/>
  <c r="AD514" i="37" s="1"/>
  <c r="X514" i="37" s="1"/>
  <c r="AC462" i="37"/>
  <c r="AD462" i="37" s="1"/>
  <c r="X462" i="37" s="1"/>
  <c r="AC434" i="37"/>
  <c r="AD434" i="37" s="1"/>
  <c r="X434" i="37" s="1"/>
  <c r="AC338" i="37"/>
  <c r="AC373" i="37"/>
  <c r="AD373" i="37" s="1"/>
  <c r="X373" i="37" s="1"/>
  <c r="AC424" i="37"/>
  <c r="AD424" i="37" s="1"/>
  <c r="X424" i="37" s="1"/>
  <c r="AC248" i="37"/>
  <c r="AD248" i="37" s="1"/>
  <c r="X248" i="37" s="1"/>
  <c r="AC167" i="37"/>
  <c r="AD167" i="37" s="1"/>
  <c r="X167" i="37" s="1"/>
  <c r="AC76" i="37"/>
  <c r="AC165" i="37"/>
  <c r="AD165" i="37" s="1"/>
  <c r="X165" i="37" s="1"/>
  <c r="AC215" i="37"/>
  <c r="AD215" i="37" s="1"/>
  <c r="X215" i="37" s="1"/>
  <c r="AC169" i="37"/>
  <c r="AD169" i="37" s="1"/>
  <c r="X169" i="37" s="1"/>
  <c r="AC219" i="37"/>
  <c r="AD219" i="37" s="1"/>
  <c r="X219" i="37" s="1"/>
  <c r="AC187" i="37"/>
  <c r="AD187" i="37" s="1"/>
  <c r="X187" i="37" s="1"/>
  <c r="AC135" i="37"/>
  <c r="AD135" i="37" s="1"/>
  <c r="X135" i="37" s="1"/>
  <c r="AC64" i="37"/>
  <c r="AC100" i="37"/>
  <c r="AD100" i="37" s="1"/>
  <c r="X100" i="37" s="1"/>
  <c r="AC32" i="37"/>
  <c r="AC48" i="37"/>
  <c r="AD48" i="37" s="1"/>
  <c r="AC68" i="37"/>
  <c r="AD68" i="37" s="1"/>
  <c r="AC22" i="37"/>
  <c r="AD22" i="37" s="1"/>
  <c r="X22" i="37" s="1"/>
  <c r="AC44" i="37"/>
  <c r="AD44" i="37" s="1"/>
  <c r="AC14" i="37"/>
  <c r="AC242" i="37"/>
  <c r="AD242" i="37" s="1"/>
  <c r="X242" i="37" s="1"/>
  <c r="AC228" i="37"/>
  <c r="AD228" i="37" s="1"/>
  <c r="X228" i="37" s="1"/>
  <c r="AC334" i="37"/>
  <c r="AD334" i="37" s="1"/>
  <c r="X334" i="37" s="1"/>
  <c r="AC282" i="37"/>
  <c r="AD282" i="37" s="1"/>
  <c r="X282" i="37" s="1"/>
  <c r="AC230" i="37"/>
  <c r="AD230" i="37" s="1"/>
  <c r="X230" i="37" s="1"/>
  <c r="AC115" i="37"/>
  <c r="AD115" i="37" s="1"/>
  <c r="X115" i="37" s="1"/>
  <c r="AC40" i="37"/>
  <c r="AC52" i="37"/>
  <c r="AC507" i="37"/>
  <c r="AD507" i="37" s="1"/>
  <c r="AD506" i="37" s="1"/>
  <c r="X506" i="37" s="1"/>
  <c r="AC232" i="37"/>
  <c r="AD232" i="37" s="1"/>
  <c r="X232" i="37" s="1"/>
  <c r="AC290" i="37"/>
  <c r="AD290" i="37" s="1"/>
  <c r="X290" i="37" s="1"/>
  <c r="AC284" i="37"/>
  <c r="AD284" i="37" s="1"/>
  <c r="X284" i="37" s="1"/>
  <c r="AC280" i="37"/>
  <c r="AD280" i="37" s="1"/>
  <c r="X280" i="37" s="1"/>
  <c r="AC513" i="37"/>
  <c r="AD513" i="37" s="1"/>
  <c r="X513" i="37" s="1"/>
  <c r="AC460" i="37"/>
  <c r="AD460" i="37" s="1"/>
  <c r="X460" i="37" s="1"/>
  <c r="AC438" i="37"/>
  <c r="AD438" i="37" s="1"/>
  <c r="X438" i="37" s="1"/>
  <c r="AC432" i="37"/>
  <c r="AD432" i="37" s="1"/>
  <c r="X432" i="37" s="1"/>
  <c r="AC163" i="37"/>
  <c r="AD163" i="37" s="1"/>
  <c r="AD162" i="37" s="1"/>
  <c r="X162" i="37" s="1"/>
  <c r="AC406" i="37"/>
  <c r="AD406" i="37" s="1"/>
  <c r="X406" i="37" s="1"/>
  <c r="AC127" i="37"/>
  <c r="AD127" i="37" s="1"/>
  <c r="X127" i="37" s="1"/>
  <c r="AC129" i="37"/>
  <c r="AD129" i="37" s="1"/>
  <c r="X129" i="37" s="1"/>
  <c r="AC119" i="37"/>
  <c r="AD119" i="37" s="1"/>
  <c r="X119" i="37" s="1"/>
  <c r="AC60" i="37"/>
  <c r="AC84" i="37"/>
  <c r="AD84" i="37" s="1"/>
  <c r="AC20" i="37"/>
  <c r="AD20" i="37" s="1"/>
  <c r="X20" i="37" s="1"/>
  <c r="AC361" i="37"/>
  <c r="AD361" i="37" s="1"/>
  <c r="X361" i="37" s="1"/>
  <c r="AC234" i="37"/>
  <c r="AC286" i="37"/>
  <c r="AD286" i="37" s="1"/>
  <c r="X286" i="37" s="1"/>
  <c r="AC478" i="37"/>
  <c r="AD478" i="37" s="1"/>
  <c r="X478" i="37" s="1"/>
  <c r="AC117" i="37"/>
  <c r="AD117" i="37" s="1"/>
  <c r="X117" i="37" s="1"/>
  <c r="AC308" i="37"/>
  <c r="AD308" i="37" s="1"/>
  <c r="X308" i="37" s="1"/>
  <c r="AC223" i="37"/>
  <c r="AD223" i="37" s="1"/>
  <c r="X223" i="37" s="1"/>
  <c r="AC105" i="37"/>
  <c r="AC102" i="37"/>
  <c r="AC16" i="37"/>
  <c r="AD16" i="37" s="1"/>
  <c r="AD15" i="37" s="1"/>
  <c r="AC511" i="37"/>
  <c r="AD511" i="37" s="1"/>
  <c r="X511" i="37" s="1"/>
  <c r="AC377" i="37"/>
  <c r="AD377" i="37" s="1"/>
  <c r="X377" i="37" s="1"/>
  <c r="AC316" i="37"/>
  <c r="AD316" i="37" s="1"/>
  <c r="X316" i="37" s="1"/>
  <c r="AC260" i="37"/>
  <c r="AD260" i="37" s="1"/>
  <c r="X260" i="37" s="1"/>
  <c r="AC137" i="37"/>
  <c r="AD137" i="37" s="1"/>
  <c r="X137" i="37" s="1"/>
  <c r="AC365" i="37"/>
  <c r="AD365" i="37" s="1"/>
  <c r="X365" i="37" s="1"/>
  <c r="AC80" i="37"/>
  <c r="AD80" i="37" s="1"/>
  <c r="AC518" i="37"/>
  <c r="AD518" i="37" s="1"/>
  <c r="X518" i="37" s="1"/>
  <c r="AC446" i="37"/>
  <c r="AD446" i="37" s="1"/>
  <c r="X446" i="37" s="1"/>
  <c r="AC420" i="37"/>
  <c r="AD420" i="37" s="1"/>
  <c r="X420" i="37" s="1"/>
  <c r="AC426" i="37"/>
  <c r="AD426" i="37" s="1"/>
  <c r="X426" i="37" s="1"/>
  <c r="AC398" i="37"/>
  <c r="AD398" i="37" s="1"/>
  <c r="X398" i="37" s="1"/>
  <c r="AC258" i="37"/>
  <c r="AD258" i="37" s="1"/>
  <c r="X258" i="37" s="1"/>
  <c r="AC250" i="37"/>
  <c r="AC109" i="37"/>
  <c r="AD109" i="37" s="1"/>
  <c r="AC173" i="37"/>
  <c r="AD173" i="37" s="1"/>
  <c r="X173" i="37" s="1"/>
  <c r="AC227" i="37"/>
  <c r="AD227" i="37" s="1"/>
  <c r="X227" i="37" s="1"/>
  <c r="AC191" i="37"/>
  <c r="AD191" i="37" s="1"/>
  <c r="X191" i="37" s="1"/>
  <c r="AC185" i="37"/>
  <c r="AD185" i="37" s="1"/>
  <c r="X185" i="37" s="1"/>
  <c r="AC56" i="37"/>
  <c r="AD56" i="37" s="1"/>
  <c r="X56" i="37" s="1"/>
  <c r="AC104" i="37"/>
  <c r="AD104" i="37" s="1"/>
  <c r="AC24" i="37"/>
  <c r="AC36" i="37"/>
  <c r="AC72" i="37"/>
  <c r="AD72" i="37" s="1"/>
  <c r="AC18" i="37"/>
  <c r="AD18" i="37" s="1"/>
  <c r="X18" i="37" s="1"/>
  <c r="AC430" i="37"/>
  <c r="AD430" i="37" s="1"/>
  <c r="AD429" i="37" s="1"/>
  <c r="X429" i="37" s="1"/>
  <c r="AC442" i="37"/>
  <c r="AD442" i="37" s="1"/>
  <c r="X442" i="37" s="1"/>
  <c r="AC428" i="37"/>
  <c r="AD428" i="37" s="1"/>
  <c r="X428" i="37" s="1"/>
  <c r="AC171" i="37"/>
  <c r="AD171" i="37" s="1"/>
  <c r="X171" i="37" s="1"/>
  <c r="AC183" i="37"/>
  <c r="AD183" i="37" s="1"/>
  <c r="X183" i="37" s="1"/>
  <c r="AC92" i="37"/>
  <c r="AD92" i="37" s="1"/>
  <c r="X92" i="37" s="1"/>
  <c r="AB144" i="37"/>
  <c r="AC10" i="37"/>
  <c r="AD10" i="37" s="1"/>
  <c r="X10" i="37" s="1"/>
  <c r="AB632" i="37"/>
  <c r="AB590" i="37"/>
  <c r="AB597" i="37"/>
  <c r="AB604" i="37"/>
  <c r="AB639" i="37"/>
  <c r="AB576" i="37"/>
  <c r="AB569" i="37"/>
  <c r="AB611" i="37"/>
  <c r="AB618" i="37"/>
  <c r="AB583" i="37"/>
  <c r="AB625" i="37"/>
  <c r="AD111" i="37" l="1"/>
  <c r="X111" i="37" s="1"/>
  <c r="S537" i="37"/>
  <c r="AB550" i="37" s="1"/>
  <c r="AD60" i="37"/>
  <c r="AD54" i="37"/>
  <c r="X54" i="37" s="1"/>
  <c r="AD52" i="37"/>
  <c r="X52" i="37" s="1"/>
  <c r="AD36" i="37"/>
  <c r="AD35" i="37" s="1"/>
  <c r="X35" i="37" s="1"/>
  <c r="AD410" i="37"/>
  <c r="X410" i="37" s="1"/>
  <c r="AD30" i="37"/>
  <c r="AD29" i="37" s="1"/>
  <c r="X29" i="37" s="1"/>
  <c r="AD24" i="37"/>
  <c r="AD23" i="37" s="1"/>
  <c r="X23" i="37" s="1"/>
  <c r="AD64" i="37"/>
  <c r="AD63" i="37" s="1"/>
  <c r="AD62" i="37" s="1"/>
  <c r="X62" i="37" s="1"/>
  <c r="AD250" i="37"/>
  <c r="X250" i="37" s="1"/>
  <c r="AD448" i="37"/>
  <c r="X448" i="37" s="1"/>
  <c r="AD234" i="37"/>
  <c r="X234" i="37" s="1"/>
  <c r="AD8" i="37"/>
  <c r="X8" i="37" s="1"/>
  <c r="AD105" i="37"/>
  <c r="X105" i="37" s="1"/>
  <c r="AD294" i="37"/>
  <c r="AD293" i="37" s="1"/>
  <c r="X293" i="37" s="1"/>
  <c r="AD113" i="37"/>
  <c r="X113" i="37" s="1"/>
  <c r="AD14" i="37"/>
  <c r="X14" i="37" s="1"/>
  <c r="AD4" i="37"/>
  <c r="X4" i="37" s="1"/>
  <c r="AD509" i="37"/>
  <c r="X509" i="37" s="1"/>
  <c r="AD6" i="37"/>
  <c r="X6" i="37" s="1"/>
  <c r="AD338" i="37"/>
  <c r="AD337" i="37" s="1"/>
  <c r="AD336" i="37" s="1"/>
  <c r="X336" i="37" s="1"/>
  <c r="AD98" i="37"/>
  <c r="X98" i="37" s="1"/>
  <c r="AD71" i="37"/>
  <c r="AD70" i="37" s="1"/>
  <c r="AD69" i="37" s="1"/>
  <c r="X69" i="37" s="1"/>
  <c r="AD67" i="37"/>
  <c r="AD66" i="37" s="1"/>
  <c r="X66" i="37" s="1"/>
  <c r="AD59" i="37"/>
  <c r="AD58" i="37" s="1"/>
  <c r="AD57" i="37" s="1"/>
  <c r="X57" i="37" s="1"/>
  <c r="AD77" i="37"/>
  <c r="AD76" i="37" s="1"/>
  <c r="AD75" i="37" s="1"/>
  <c r="AD74" i="37" s="1"/>
  <c r="X74" i="37" s="1"/>
  <c r="AD96" i="37"/>
  <c r="X96" i="37" s="1"/>
  <c r="AD93" i="37"/>
  <c r="X93" i="37" s="1"/>
  <c r="AD83" i="37"/>
  <c r="X83" i="37" s="1"/>
  <c r="AD79" i="37"/>
  <c r="X79" i="37" s="1"/>
  <c r="AD47" i="37"/>
  <c r="X47" i="37" s="1"/>
  <c r="AD43" i="37"/>
  <c r="X43" i="37" s="1"/>
  <c r="AD27" i="37"/>
  <c r="AD26" i="37" s="1"/>
  <c r="X26" i="37" s="1"/>
  <c r="AD88" i="37"/>
  <c r="AD87" i="37" s="1"/>
  <c r="X87" i="37" s="1"/>
  <c r="AD501" i="37"/>
  <c r="AD500" i="37" s="1"/>
  <c r="X500" i="37" s="1"/>
  <c r="AD103" i="37"/>
  <c r="AD102" i="37" s="1"/>
  <c r="X102" i="37" s="1"/>
  <c r="AD108" i="37"/>
  <c r="X108" i="37" s="1"/>
  <c r="AD81" i="37"/>
  <c r="X81" i="37" s="1"/>
  <c r="AD49" i="37"/>
  <c r="X49" i="37" s="1"/>
  <c r="AD45" i="37"/>
  <c r="X45" i="37" s="1"/>
  <c r="AD41" i="37"/>
  <c r="AD40" i="37" s="1"/>
  <c r="X40" i="37" s="1"/>
  <c r="AD33" i="37"/>
  <c r="AD32" i="37" s="1"/>
  <c r="X32" i="37" s="1"/>
  <c r="T537" i="37"/>
  <c r="AB554" i="37"/>
  <c r="AB556" i="37" s="1"/>
  <c r="N17" i="40" s="1"/>
  <c r="U537" i="37"/>
  <c r="AB547" i="37" s="1"/>
  <c r="AB561" i="37"/>
  <c r="AB563" i="37" s="1"/>
  <c r="N16" i="40" s="1"/>
  <c r="AB145" i="37"/>
  <c r="AB571" i="37"/>
  <c r="O15" i="40" s="1"/>
  <c r="AB592" i="37"/>
  <c r="O12" i="40" s="1"/>
  <c r="AB641" i="37"/>
  <c r="O5" i="40" s="1"/>
  <c r="AB627" i="37"/>
  <c r="O8" i="40" s="1"/>
  <c r="AB599" i="37"/>
  <c r="O11" i="40" s="1"/>
  <c r="AB585" i="37"/>
  <c r="O13" i="40" s="1"/>
  <c r="AB634" i="37"/>
  <c r="O6" i="40" s="1"/>
  <c r="AB613" i="37"/>
  <c r="O7" i="40" s="1"/>
  <c r="AB578" i="37"/>
  <c r="O14" i="40" s="1"/>
  <c r="AB139" i="37"/>
  <c r="AB620" i="37"/>
  <c r="O9" i="40" s="1"/>
  <c r="AB606" i="37"/>
  <c r="O10" i="40" s="1"/>
  <c r="AB568" i="37"/>
  <c r="AB570" i="37" s="1"/>
  <c r="AB638" i="37"/>
  <c r="AB640" i="37" s="1"/>
  <c r="N5" i="40" s="1"/>
  <c r="AB617" i="37"/>
  <c r="AB619" i="37" s="1"/>
  <c r="N9" i="40" s="1"/>
  <c r="AB596" i="37"/>
  <c r="AB631" i="37"/>
  <c r="AB633" i="37" s="1"/>
  <c r="N6" i="40" s="1"/>
  <c r="AB610" i="37"/>
  <c r="AB612" i="37" s="1"/>
  <c r="N7" i="40" s="1"/>
  <c r="AB575" i="37"/>
  <c r="AB624" i="37"/>
  <c r="AB626" i="37" s="1"/>
  <c r="N8" i="40" s="1"/>
  <c r="AB589" i="37"/>
  <c r="AB603" i="37"/>
  <c r="AB605" i="37" s="1"/>
  <c r="N10" i="40" s="1"/>
  <c r="AB582" i="37"/>
  <c r="AB577" i="37" l="1"/>
  <c r="N14" i="40" s="1"/>
  <c r="AB146" i="37"/>
  <c r="N15" i="40"/>
  <c r="AB591" i="37"/>
  <c r="N12" i="40" s="1"/>
  <c r="AB549" i="37"/>
  <c r="N18" i="40" s="1"/>
  <c r="AB584" i="37"/>
  <c r="N13" i="40" s="1"/>
  <c r="O18" i="40"/>
  <c r="K5" i="40"/>
  <c r="AB598" i="37"/>
  <c r="N11" i="40" s="1"/>
  <c r="AB147" i="37" l="1"/>
  <c r="K4" i="40"/>
  <c r="AB148" i="37" l="1"/>
  <c r="AB149" i="37" l="1"/>
  <c r="AB150" i="37" l="1"/>
  <c r="AB151" i="37" l="1"/>
  <c r="AB152" i="37" l="1"/>
  <c r="AB153" i="37" l="1"/>
  <c r="AB154" i="37" l="1"/>
  <c r="AB155" i="37" l="1"/>
  <c r="AB156" i="37" l="1"/>
  <c r="AB157" i="37" l="1"/>
  <c r="AB158" i="37" l="1"/>
  <c r="AB159" i="37" l="1"/>
  <c r="AB160" i="37" l="1"/>
  <c r="AB161" i="37" l="1"/>
  <c r="AB162" i="37" l="1"/>
  <c r="AB163" i="37" l="1"/>
  <c r="AB164" i="37" l="1"/>
  <c r="AB165" i="37" l="1"/>
  <c r="AB166" i="37" l="1"/>
  <c r="AB167" i="37" l="1"/>
  <c r="AB168" i="37" l="1"/>
  <c r="AB169" i="37" l="1"/>
  <c r="AB170" i="37" l="1"/>
  <c r="AB171" i="37" l="1"/>
  <c r="AB172" i="37" l="1"/>
  <c r="AB173" i="37" l="1"/>
  <c r="AB174" i="37" l="1"/>
  <c r="AB175" i="37" l="1"/>
  <c r="AB176" i="37" l="1"/>
  <c r="AB177" i="37" l="1"/>
  <c r="AB178" i="37" l="1"/>
  <c r="AB179" i="37" l="1"/>
  <c r="AB180" i="37" l="1"/>
  <c r="AB181" i="37" l="1"/>
  <c r="AB182" i="37" l="1"/>
  <c r="AB183" i="37" l="1"/>
  <c r="AB184" i="37" l="1"/>
  <c r="AB185" i="37" l="1"/>
  <c r="AB186" i="37" l="1"/>
  <c r="AB187" i="37" l="1"/>
  <c r="AB189" i="37" l="1"/>
  <c r="AB191" i="37" l="1"/>
  <c r="AB192" i="37" l="1"/>
  <c r="AB193" i="37" l="1"/>
  <c r="AB195" i="37" l="1"/>
  <c r="AB196" i="37" l="1"/>
  <c r="AB197" i="37" l="1"/>
  <c r="AB198" i="37" l="1"/>
  <c r="AB199" i="37" l="1"/>
  <c r="AB201" i="37" l="1"/>
  <c r="AB203" i="37" l="1"/>
  <c r="AB205" i="37" l="1"/>
  <c r="AB207" i="37" l="1"/>
  <c r="AB209" i="37" l="1"/>
  <c r="AB211" i="37" l="1"/>
  <c r="AB213" i="37" l="1"/>
  <c r="AB215" i="37" l="1"/>
  <c r="AB216" i="37" l="1"/>
  <c r="AB217" i="37" l="1"/>
  <c r="AB218" i="37" l="1"/>
  <c r="AB219" i="37" l="1"/>
  <c r="AB220" i="37" l="1"/>
  <c r="AB221" i="37" l="1"/>
  <c r="AB222" i="37" l="1"/>
  <c r="AB223" i="37" l="1"/>
  <c r="AB224" i="37" l="1"/>
  <c r="AB225" i="37" l="1"/>
  <c r="AB226" i="37" l="1"/>
  <c r="AB227" i="37" l="1"/>
  <c r="AB228" i="37" l="1"/>
  <c r="AB229"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R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P504" authorId="3" shapeId="0" xr:uid="{00000000-0006-0000-0200-000010000000}">
      <text>
        <r>
          <rPr>
            <b/>
            <sz val="9"/>
            <color indexed="81"/>
            <rFont val="Tahoma"/>
            <family val="2"/>
          </rPr>
          <t xml:space="preserve">
Avance del 25% por acciones de Dirección Operativa.</t>
        </r>
      </text>
    </comment>
    <comment ref="P519" authorId="3" shapeId="0" xr:uid="{00000000-0006-0000-0200-000011000000}">
      <text>
        <r>
          <rPr>
            <b/>
            <sz val="9"/>
            <color indexed="81"/>
            <rFont val="Tahoma"/>
            <family val="2"/>
          </rPr>
          <t xml:space="preserve">
Avance del 33% por acciones de Dirección Operativa.</t>
        </r>
      </text>
    </comment>
    <comment ref="P525" authorId="3" shapeId="0" xr:uid="{00000000-0006-0000-0200-00001200000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<sst xmlns="http://schemas.openxmlformats.org/spreadsheetml/2006/main" count="5309" uniqueCount="2251">
  <si>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</si>
  <si>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</si>
  <si>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</si>
  <si>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</si>
  <si>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</si>
  <si>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</si>
  <si>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</si>
  <si>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</si>
  <si>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</si>
  <si>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</si>
  <si>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</si>
  <si>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EN TERMINO</t>
  </si>
  <si>
    <t>Total general</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</si>
  <si>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</si>
  <si>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</si>
  <si>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</si>
  <si>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</si>
  <si>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</si>
  <si>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</si>
  <si>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</si>
  <si>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</si>
  <si>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</si>
  <si>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</si>
  <si>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</si>
  <si>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</si>
  <si>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</si>
  <si>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</si>
  <si>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</si>
  <si>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</si>
  <si>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</si>
  <si>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</si>
  <si>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</si>
  <si>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</si>
  <si>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</si>
  <si>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</si>
  <si>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</si>
  <si>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</si>
  <si>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</si>
  <si>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</si>
  <si>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</si>
  <si>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</si>
  <si>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</si>
  <si>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</si>
  <si>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</si>
  <si>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</si>
  <si>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</si>
  <si>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</si>
  <si>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</si>
  <si>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</si>
  <si>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</si>
  <si>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</si>
  <si>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</si>
  <si>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</si>
  <si>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</si>
  <si>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</si>
  <si>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</si>
  <si>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</si>
  <si>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</si>
  <si>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</si>
  <si>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</si>
  <si>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</si>
  <si>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</si>
  <si>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</si>
  <si>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</si>
  <si>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</si>
  <si>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</si>
  <si>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</si>
  <si>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</si>
  <si>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</si>
  <si>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</si>
  <si>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</si>
  <si>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</si>
  <si>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</si>
  <si>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</si>
  <si>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</si>
  <si>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</si>
  <si>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</si>
  <si>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</si>
  <si>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</si>
  <si>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</si>
  <si>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</si>
  <si>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</si>
  <si>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</si>
  <si>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</si>
  <si>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</si>
  <si>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</si>
  <si>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</si>
  <si>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</si>
  <si>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</si>
  <si>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</si>
  <si>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</si>
  <si>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</si>
  <si>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</si>
  <si>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</si>
  <si>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</si>
  <si>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</si>
  <si>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</si>
  <si>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</si>
  <si>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</si>
  <si>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</si>
  <si>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</si>
  <si>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</si>
  <si>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</si>
  <si>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</si>
  <si>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</si>
  <si>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</si>
  <si>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</si>
  <si>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</si>
  <si>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</si>
  <si>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</si>
  <si>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</si>
  <si>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</si>
  <si>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</si>
  <si>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</si>
  <si>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</si>
  <si>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</si>
  <si>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</si>
  <si>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</si>
  <si>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</si>
  <si>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</si>
  <si>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</si>
  <si>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</si>
  <si>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</si>
  <si>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</si>
  <si>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</si>
  <si>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</si>
  <si>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</si>
  <si>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</si>
  <si>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</si>
  <si>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</si>
  <si>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</si>
  <si>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</si>
  <si>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</si>
  <si>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</si>
  <si>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</si>
  <si>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</si>
  <si>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</si>
  <si>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</si>
  <si>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</si>
  <si>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</si>
  <si>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</si>
  <si>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</si>
  <si>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</si>
  <si>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</si>
  <si>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</si>
  <si>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</si>
  <si>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</si>
  <si>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</si>
  <si>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</si>
  <si>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</si>
  <si>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</si>
  <si>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</si>
  <si>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El Instituto Nacional de Vías no hizo una supervisión adecuada del manejo de los recursos asignados por el convenio interadministrativo,</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</si>
  <si>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</si>
  <si>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</si>
  <si>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</si>
  <si>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</si>
  <si>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</si>
  <si>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</si>
  <si>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</si>
  <si>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</si>
  <si>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</si>
  <si>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</si>
  <si>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</si>
  <si>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</si>
  <si>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</si>
  <si>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</si>
  <si>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</si>
  <si>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</si>
  <si>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</si>
  <si>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</si>
  <si>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</si>
  <si>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</si>
  <si>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</si>
  <si>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</si>
  <si>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</si>
  <si>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</si>
  <si>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</si>
  <si>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</si>
  <si>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</si>
  <si>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</si>
  <si>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</si>
  <si>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</si>
  <si>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</si>
  <si>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</si>
  <si>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</si>
  <si>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</si>
  <si>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</si>
  <si>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</si>
  <si>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</si>
  <si>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</si>
  <si>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</si>
  <si>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</si>
  <si>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</si>
  <si>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</si>
  <si>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</si>
  <si>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</si>
  <si>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</si>
  <si>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</si>
  <si>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</si>
  <si>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</si>
  <si>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</si>
  <si>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</si>
  <si>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PRÓXIMO A VENCER</t>
  </si>
  <si>
    <t>Traducción a número</t>
  </si>
  <si>
    <t>Menor número</t>
  </si>
  <si>
    <t>Auditoria</t>
  </si>
  <si>
    <t>R2014</t>
  </si>
  <si>
    <t>R2015</t>
  </si>
  <si>
    <t>D2016</t>
  </si>
  <si>
    <t xml:space="preserve">   </t>
  </si>
  <si>
    <t>RESUMEN PLAN DE MEJORAMIENTO</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</si>
  <si>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</si>
  <si>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</si>
  <si>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</si>
  <si>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</si>
  <si>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</si>
  <si>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</si>
  <si>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</si>
  <si>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</si>
  <si>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</si>
  <si>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</si>
  <si>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</si>
  <si>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</si>
  <si>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</si>
  <si>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</si>
  <si>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</si>
  <si>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</si>
  <si>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</si>
  <si>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</si>
  <si>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</si>
  <si>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</si>
  <si>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</si>
  <si>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</si>
  <si>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</si>
  <si>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</si>
  <si>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</si>
  <si>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</si>
  <si>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</si>
  <si>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</si>
  <si>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</si>
  <si>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</si>
  <si>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</si>
  <si>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</si>
  <si>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</si>
  <si>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</si>
  <si>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</si>
  <si>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</si>
  <si>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</si>
  <si>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</si>
  <si>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</si>
  <si>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</si>
  <si>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</si>
  <si>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</si>
  <si>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</si>
  <si>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</si>
  <si>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</si>
  <si>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</si>
  <si>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</si>
  <si>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</si>
  <si>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</si>
  <si>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</si>
  <si>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</si>
  <si>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</si>
  <si>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</si>
  <si>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</si>
  <si>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</si>
  <si>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</si>
  <si>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</si>
  <si>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</si>
  <si>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</si>
  <si>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</si>
  <si>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</si>
  <si>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</si>
  <si>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Deficiencias en la señalización para acceder a la vía Buga- Buenaventura, lo cual afecta la seguridad vial del corredor y de los usuarios de los pasos deprimidos.</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</si>
  <si>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</si>
  <si>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</si>
  <si>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</si>
  <si>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</si>
  <si>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</si>
  <si>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</si>
  <si>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</si>
  <si>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</si>
  <si>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</si>
  <si>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</si>
  <si>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</si>
  <si>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</si>
  <si>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</si>
  <si>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</si>
  <si>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</si>
  <si>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No confiabilidad de la información registrada en los indicadores de gestión, lo cual genera incertidumbre respecto del cumplimiento reportado por el Instituto en el seguimiento al Plan Estratégico.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</si>
  <si>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</si>
  <si>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</si>
  <si>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</si>
  <si>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</si>
  <si>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</si>
  <si>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</si>
  <si>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</si>
  <si>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</si>
  <si>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</si>
  <si>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</si>
  <si>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</si>
  <si>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</si>
  <si>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</si>
  <si>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</si>
  <si>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</si>
  <si>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</si>
  <si>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</si>
  <si>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</si>
  <si>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</si>
  <si>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</si>
  <si>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</si>
  <si>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</si>
  <si>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</si>
  <si>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</si>
  <si>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</si>
  <si>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</si>
  <si>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</si>
  <si>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</si>
  <si>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</si>
  <si>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</si>
  <si>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</si>
  <si>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</si>
  <si>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</si>
  <si>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</si>
  <si>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</si>
  <si>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</si>
  <si>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</si>
  <si>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</si>
  <si>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</si>
  <si>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</si>
  <si>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</si>
  <si>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</si>
  <si>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</si>
  <si>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</si>
  <si>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</si>
  <si>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</si>
  <si>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</si>
  <si>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</si>
  <si>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</si>
  <si>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</si>
  <si>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</si>
  <si>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</si>
  <si>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</si>
  <si>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</si>
  <si>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</si>
  <si>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</si>
  <si>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</si>
  <si>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</si>
  <si>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</si>
  <si>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</si>
  <si>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</si>
  <si>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</si>
  <si>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</si>
  <si>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</si>
  <si>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</si>
  <si>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</si>
  <si>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</si>
  <si>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</si>
  <si>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</si>
  <si>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</si>
  <si>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</si>
  <si>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</si>
  <si>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</si>
  <si>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</si>
  <si>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</si>
  <si>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</si>
  <si>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</si>
  <si>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</si>
  <si>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</si>
  <si>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</si>
  <si>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</si>
  <si>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</si>
  <si>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</si>
  <si>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</si>
  <si>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</si>
  <si>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</si>
  <si>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</si>
  <si>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</si>
  <si>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</si>
  <si>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</si>
  <si>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</si>
  <si>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</si>
  <si>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</si>
  <si>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</si>
  <si>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</si>
  <si>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</si>
  <si>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</si>
  <si>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</si>
  <si>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</si>
  <si>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</si>
  <si>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</si>
  <si>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</si>
  <si>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</si>
  <si>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</si>
  <si>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</si>
  <si>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</si>
  <si>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</si>
  <si>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</si>
  <si>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</si>
  <si>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</si>
  <si>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</si>
  <si>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</si>
  <si>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</si>
  <si>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</si>
  <si>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</si>
  <si>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</si>
  <si>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</si>
  <si>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</si>
  <si>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</si>
  <si>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</si>
  <si>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</si>
  <si>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</si>
  <si>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</si>
  <si>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</si>
  <si>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</si>
  <si>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</si>
  <si>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</si>
  <si>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</si>
  <si>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</si>
  <si>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</si>
  <si>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</si>
  <si>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</si>
  <si>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</si>
  <si>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</si>
  <si>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</si>
  <si>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</si>
  <si>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</si>
  <si>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</si>
  <si>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</si>
  <si>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</si>
  <si>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</si>
  <si>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</si>
  <si>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</si>
  <si>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</si>
  <si>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</si>
  <si>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</si>
  <si>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</si>
  <si>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</si>
  <si>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</si>
  <si>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</si>
  <si>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</si>
  <si>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</si>
  <si>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</si>
  <si>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</si>
  <si>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</si>
  <si>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</si>
  <si>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</si>
  <si>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</si>
  <si>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</si>
  <si>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</si>
  <si>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</si>
  <si>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</si>
  <si>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</si>
  <si>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</si>
  <si>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</si>
  <si>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</si>
  <si>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</si>
  <si>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</si>
  <si>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</si>
  <si>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</si>
  <si>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</si>
  <si>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</si>
  <si>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</si>
  <si>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</si>
  <si>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</si>
  <si>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</si>
  <si>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</si>
  <si>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</si>
  <si>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</si>
  <si>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</si>
  <si>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</si>
  <si>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</si>
  <si>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</si>
  <si>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</si>
  <si>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</si>
  <si>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</si>
  <si>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</si>
  <si>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</si>
  <si>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</si>
  <si>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</si>
  <si>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</si>
  <si>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</si>
  <si>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</si>
  <si>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</si>
  <si>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</si>
  <si>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</si>
  <si>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</si>
  <si>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</si>
  <si>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</si>
  <si>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</si>
  <si>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Reporte de conciliación.</t>
  </si>
  <si>
    <t>Reporte de conciliación</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</si>
  <si>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</si>
  <si>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</si>
  <si>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</si>
  <si>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</si>
  <si>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</si>
  <si>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</si>
  <si>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</si>
  <si>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</si>
  <si>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</si>
  <si>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</si>
  <si>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</si>
  <si>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</si>
  <si>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</si>
  <si>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</si>
  <si>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</si>
  <si>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</si>
  <si>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</si>
  <si>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</si>
  <si>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</si>
  <si>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</si>
  <si>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</si>
  <si>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</si>
  <si>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</si>
  <si>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</si>
  <si>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</si>
  <si>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</si>
  <si>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</si>
  <si>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</si>
  <si>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</si>
  <si>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</si>
  <si>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</si>
  <si>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</si>
  <si>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</si>
  <si>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</si>
  <si>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</si>
  <si>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</si>
  <si>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</si>
  <si>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</si>
  <si>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</si>
  <si>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</si>
  <si>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</si>
  <si>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</si>
  <si>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</si>
  <si>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</si>
  <si>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</si>
  <si>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</si>
  <si>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</si>
  <si>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</si>
  <si>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</si>
  <si>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</si>
  <si>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</si>
  <si>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</si>
  <si>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</si>
  <si>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</si>
  <si>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</si>
  <si>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</si>
  <si>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</si>
  <si>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</si>
  <si>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</si>
  <si>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</si>
  <si>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</si>
  <si>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</si>
  <si>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</si>
  <si>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</si>
  <si>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</si>
  <si>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</si>
  <si>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</si>
  <si>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</si>
  <si>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</si>
  <si>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</si>
  <si>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</si>
  <si>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</si>
  <si>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</si>
  <si>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</si>
  <si>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</si>
  <si>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</si>
  <si>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</si>
  <si>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</si>
  <si>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</si>
  <si>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</si>
  <si>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</si>
  <si>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</si>
  <si>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</si>
  <si>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</si>
  <si>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</si>
  <si>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</si>
  <si>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</si>
  <si>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</si>
  <si>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</si>
  <si>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</si>
  <si>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</si>
  <si>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</si>
  <si>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</si>
  <si>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</si>
  <si>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</si>
  <si>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</si>
  <si>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</si>
  <si>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</si>
  <si>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</si>
  <si>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</si>
  <si>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</si>
  <si>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</si>
  <si>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</si>
  <si>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</si>
  <si>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</si>
  <si>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</si>
  <si>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</si>
  <si>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</si>
  <si>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</si>
  <si>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</si>
  <si>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</si>
  <si>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</si>
  <si>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</si>
  <si>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</si>
  <si>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</si>
  <si>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</si>
  <si>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</si>
  <si>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</si>
  <si>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</si>
  <si>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</si>
  <si>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</si>
  <si>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</si>
  <si>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</si>
  <si>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</si>
  <si>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</si>
  <si>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</si>
  <si>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</si>
  <si>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</si>
  <si>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</si>
  <si>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</si>
  <si>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</si>
  <si>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</si>
  <si>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</si>
  <si>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</si>
  <si>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</si>
  <si>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</si>
  <si>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</si>
  <si>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</si>
  <si>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</si>
  <si>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</si>
  <si>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</si>
  <si>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</si>
  <si>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</si>
  <si>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</si>
  <si>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</si>
  <si>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</si>
  <si>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</si>
  <si>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</si>
  <si>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</si>
  <si>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</si>
  <si>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</si>
  <si>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</si>
  <si>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</si>
  <si>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</si>
  <si>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</si>
  <si>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</si>
  <si>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</si>
  <si>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</si>
  <si>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</si>
  <si>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</si>
  <si>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</si>
  <si>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</si>
  <si>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</si>
  <si>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</si>
  <si>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</si>
  <si>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</si>
  <si>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</si>
  <si>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</si>
  <si>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</si>
  <si>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</si>
  <si>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</si>
  <si>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</si>
  <si>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</si>
  <si>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</si>
  <si>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</si>
  <si>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</si>
  <si>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</si>
  <si>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</si>
  <si>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</si>
  <si>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</si>
  <si>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</si>
  <si>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</si>
  <si>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</si>
  <si>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</si>
  <si>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</si>
  <si>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</si>
  <si>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</si>
  <si>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</si>
  <si>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</si>
  <si>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</si>
  <si>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</si>
  <si>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</si>
  <si>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</si>
  <si>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</si>
  <si>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</si>
  <si>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</si>
  <si>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</si>
  <si>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</si>
  <si>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</si>
  <si>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</si>
  <si>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</si>
  <si>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</si>
  <si>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</si>
  <si>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</si>
  <si>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</si>
  <si>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</si>
  <si>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</si>
  <si>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</si>
  <si>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</si>
  <si>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</si>
  <si>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</si>
  <si>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</si>
  <si>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</si>
  <si>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</si>
  <si>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</si>
  <si>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</si>
  <si>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</si>
  <si>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</si>
  <si>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</si>
  <si>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</si>
  <si>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</si>
  <si>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</si>
  <si>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</si>
  <si>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</si>
  <si>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</si>
  <si>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</si>
  <si>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</si>
  <si>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</si>
  <si>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</si>
  <si>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</si>
  <si>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</si>
  <si>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</si>
  <si>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</si>
  <si>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</si>
  <si>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</si>
  <si>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</si>
  <si>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</si>
  <si>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</si>
  <si>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</si>
  <si>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</si>
  <si>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</si>
  <si>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</si>
  <si>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</si>
  <si>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</si>
  <si>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</si>
  <si>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</si>
  <si>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</si>
  <si>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</si>
  <si>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</si>
  <si>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</si>
  <si>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</si>
  <si>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</si>
  <si>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</si>
  <si>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</si>
  <si>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</si>
  <si>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</si>
  <si>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</si>
  <si>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</si>
  <si>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</si>
  <si>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</si>
  <si>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</si>
  <si>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</si>
  <si>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</si>
  <si>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</si>
  <si>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</si>
  <si>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</si>
  <si>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</si>
  <si>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</si>
  <si>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</si>
  <si>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</si>
  <si>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</si>
  <si>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</si>
  <si>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</si>
  <si>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</si>
  <si>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</si>
  <si>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</si>
  <si>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</si>
  <si>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</si>
  <si>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</si>
  <si>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</si>
  <si>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</si>
  <si>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</si>
  <si>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 xml:space="preserve">Memorando de Respuesta </t>
  </si>
  <si>
    <t>Verificación de los requisitos legales previos para la orden de iniciación.</t>
  </si>
  <si>
    <t>Informe de seguimiento de la verificación</t>
  </si>
  <si>
    <t xml:space="preserve">informe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</si>
  <si>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</si>
  <si>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</si>
  <si>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</si>
  <si>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</si>
  <si>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</si>
  <si>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</si>
  <si>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</si>
  <si>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</si>
  <si>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</si>
  <si>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</si>
  <si>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</si>
  <si>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</si>
  <si>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</si>
  <si>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</si>
  <si>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</si>
  <si>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</si>
  <si>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</si>
  <si>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</si>
  <si>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</si>
  <si>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</si>
  <si>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</si>
  <si>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</si>
  <si>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</si>
  <si>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</si>
  <si>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</si>
  <si>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</si>
  <si>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</si>
  <si>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</si>
  <si>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</si>
  <si>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</si>
  <si>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</si>
  <si>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</si>
  <si>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</si>
  <si>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</si>
  <si>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</si>
  <si>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</si>
  <si>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</si>
  <si>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</si>
  <si>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</si>
  <si>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</si>
  <si>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</si>
  <si>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</si>
  <si>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</si>
  <si>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</si>
  <si>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</si>
  <si>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</si>
  <si>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</si>
  <si>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</si>
  <si>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</si>
  <si>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</si>
  <si>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</si>
  <si>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</si>
  <si>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</si>
  <si>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</si>
  <si>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</si>
  <si>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</si>
  <si>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</si>
  <si>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</si>
  <si>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</si>
  <si>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</si>
  <si>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</si>
  <si>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</si>
  <si>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</si>
  <si>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</si>
  <si>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</si>
  <si>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</si>
  <si>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</si>
  <si>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</si>
  <si>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</si>
  <si>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</si>
  <si>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</si>
  <si>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</si>
  <si>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</si>
  <si>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</si>
  <si>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</si>
  <si>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</si>
  <si>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</si>
  <si>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</si>
  <si>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</si>
  <si>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</si>
  <si>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</si>
  <si>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</si>
  <si>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</si>
  <si>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</si>
  <si>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</si>
  <si>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</si>
  <si>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</si>
  <si>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</si>
  <si>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</si>
  <si>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</si>
  <si>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</si>
  <si>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</si>
  <si>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</si>
  <si>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</si>
  <si>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</si>
  <si>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</si>
  <si>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</si>
  <si>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</si>
  <si>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</si>
  <si>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</si>
  <si>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</si>
  <si>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</si>
  <si>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</si>
  <si>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</si>
  <si>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</si>
  <si>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</si>
  <si>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</si>
  <si>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</si>
  <si>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</si>
  <si>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</si>
  <si>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</si>
  <si>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</si>
  <si>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</si>
  <si>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</si>
  <si>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</si>
  <si>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</si>
  <si>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</si>
  <si>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</si>
  <si>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</si>
  <si>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</si>
  <si>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</si>
  <si>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</si>
  <si>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</si>
  <si>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</si>
  <si>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</si>
  <si>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</si>
  <si>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</si>
  <si>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</si>
  <si>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</si>
  <si>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</si>
  <si>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</si>
  <si>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</si>
  <si>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</si>
  <si>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</si>
  <si>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</si>
  <si>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</si>
  <si>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</si>
  <si>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</si>
  <si>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</si>
  <si>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</si>
  <si>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</si>
  <si>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</si>
  <si>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</si>
  <si>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</si>
  <si>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</si>
  <si>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</si>
  <si>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</si>
  <si>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</si>
  <si>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</si>
  <si>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</si>
  <si>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</si>
  <si>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</si>
  <si>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</si>
  <si>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</si>
  <si>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</si>
  <si>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</si>
  <si>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</si>
  <si>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</si>
  <si>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</si>
  <si>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</si>
  <si>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</si>
  <si>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</si>
  <si>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</si>
  <si>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</si>
  <si>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</si>
  <si>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</si>
  <si>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</si>
  <si>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</si>
  <si>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</si>
  <si>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</si>
  <si>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</si>
  <si>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</si>
  <si>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</si>
  <si>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</si>
  <si>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</si>
  <si>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</si>
  <si>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</si>
  <si>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</si>
  <si>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</si>
  <si>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</si>
  <si>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</si>
  <si>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</si>
  <si>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</si>
  <si>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</si>
  <si>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</si>
  <si>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</si>
  <si>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</si>
  <si>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</si>
  <si>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</si>
  <si>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</si>
  <si>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</si>
  <si>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</si>
  <si>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</si>
  <si>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</si>
  <si>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</si>
  <si>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</si>
  <si>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</si>
  <si>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</si>
  <si>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</si>
  <si>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</si>
  <si>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</si>
  <si>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</si>
  <si>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</si>
  <si>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</si>
  <si>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</si>
  <si>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</si>
  <si>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</si>
  <si>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</si>
  <si>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</si>
  <si>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</si>
  <si>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</si>
  <si>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</si>
  <si>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</si>
  <si>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</si>
  <si>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</si>
  <si>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</si>
  <si>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</si>
  <si>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</si>
  <si>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</si>
  <si>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</si>
  <si>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</si>
  <si>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</si>
  <si>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</si>
  <si>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</si>
  <si>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</si>
  <si>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</si>
  <si>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</si>
  <si>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</si>
  <si>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</si>
  <si>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</si>
  <si>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</si>
  <si>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</si>
  <si>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</si>
  <si>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</si>
  <si>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</si>
  <si>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</si>
  <si>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</si>
  <si>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</si>
  <si>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</si>
  <si>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</si>
  <si>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</si>
  <si>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</si>
  <si>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</si>
  <si>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</si>
  <si>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</si>
  <si>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</si>
  <si>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</si>
  <si>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</si>
  <si>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</si>
  <si>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</si>
  <si>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</si>
  <si>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</si>
  <si>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</si>
  <si>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</si>
  <si>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</si>
  <si>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</si>
  <si>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</si>
  <si>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</si>
  <si>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</si>
  <si>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</si>
  <si>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</si>
  <si>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</si>
  <si>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</si>
  <si>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</si>
  <si>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</si>
  <si>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</si>
  <si>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</si>
  <si>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</si>
  <si>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</si>
  <si>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</si>
  <si>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</si>
  <si>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</si>
  <si>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</si>
  <si>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</si>
  <si>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</si>
  <si>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</si>
  <si>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</si>
  <si>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</si>
  <si>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</si>
  <si>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</si>
  <si>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</si>
  <si>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</si>
  <si>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</si>
  <si>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</si>
  <si>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</si>
  <si>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</si>
  <si>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</si>
  <si>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</si>
  <si>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</si>
  <si>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</si>
  <si>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</si>
  <si>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</si>
  <si>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</si>
  <si>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</si>
  <si>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</si>
  <si>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</si>
  <si>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</si>
  <si>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</si>
  <si>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</si>
  <si>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</si>
  <si>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</si>
  <si>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</si>
  <si>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</si>
  <si>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</si>
  <si>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</si>
  <si>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</si>
  <si>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</si>
  <si>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</si>
  <si>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</si>
  <si>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</si>
  <si>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</si>
  <si>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</si>
  <si>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</si>
  <si>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</si>
  <si>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</si>
  <si>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</si>
  <si>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</si>
  <si>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CUMPLIDO</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</si>
  <si>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</si>
  <si>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</si>
  <si>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</si>
  <si>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 AVANCE</t>
  </si>
  <si>
    <t>VENCIDO</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</si>
  <si>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</si>
  <si>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</si>
  <si>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</si>
  <si>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</si>
  <si>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</si>
  <si>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</si>
  <si>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</si>
  <si>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</si>
  <si>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</si>
  <si>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</si>
  <si>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</si>
  <si>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</si>
  <si>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</si>
  <si>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</si>
  <si>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</si>
  <si>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</si>
  <si>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</si>
  <si>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</si>
  <si>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</si>
  <si>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</si>
  <si>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</si>
  <si>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</si>
  <si>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</si>
  <si>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</si>
  <si>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 xml:space="preserve">Procedimiento </t>
  </si>
  <si>
    <t>Se enviará un equipo de trabajo para la organización de la misma.</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</si>
  <si>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</si>
  <si>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</si>
  <si>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</si>
  <si>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</si>
  <si>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</si>
  <si>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</si>
  <si>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</si>
  <si>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</si>
  <si>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</si>
  <si>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</si>
  <si>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</si>
  <si>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</si>
  <si>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</si>
  <si>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</si>
  <si>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</si>
  <si>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</si>
  <si>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</si>
  <si>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</si>
  <si>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</si>
  <si>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</si>
  <si>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INSTITUTO NACIONAL DE VÍAS - CONTRALORÍA GENERAL DE LA REPÚBLICA</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</si>
  <si>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</si>
  <si>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</si>
  <si>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</si>
  <si>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</si>
  <si>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</si>
  <si>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</si>
  <si>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</si>
  <si>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</si>
  <si>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</si>
  <si>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DG</t>
  </si>
  <si>
    <t>DO-DTEC</t>
  </si>
  <si>
    <t>DO-DTEC-SG</t>
  </si>
  <si>
    <t>DTEC</t>
  </si>
  <si>
    <t>PORCENTAJES POR AUDITORIA</t>
  </si>
  <si>
    <t>CUMPLIMIENTO DEL PLAN DE MEJORAMIENTO</t>
  </si>
  <si>
    <t>AVANCE EN EL PLAN DE MEJORAMIENTO</t>
  </si>
  <si>
    <t>AUDITORIA</t>
  </si>
  <si>
    <t>TOTAL GENERAL</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</si>
  <si>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</si>
  <si>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</si>
  <si>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</si>
  <si>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</si>
  <si>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</si>
  <si>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</si>
  <si>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</si>
  <si>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</si>
  <si>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</si>
  <si>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</si>
  <si>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</si>
  <si>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</si>
  <si>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</si>
  <si>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</si>
  <si>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</si>
  <si>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</si>
  <si>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</si>
  <si>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</si>
  <si>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</si>
  <si>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</si>
  <si>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</si>
  <si>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</si>
  <si>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</si>
  <si>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</si>
  <si>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</si>
  <si>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</si>
  <si>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</si>
  <si>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</si>
  <si>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</si>
  <si>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</si>
  <si>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</si>
  <si>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</si>
  <si>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</si>
  <si>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</si>
  <si>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</si>
  <si>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</si>
  <si>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</si>
  <si>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</si>
  <si>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</si>
  <si>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</si>
  <si>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</si>
  <si>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</si>
  <si>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</si>
  <si>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</si>
  <si>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</si>
  <si>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</si>
  <si>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</si>
  <si>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</si>
  <si>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</si>
  <si>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</si>
  <si>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</si>
  <si>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</si>
  <si>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</si>
  <si>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</si>
  <si>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</si>
  <si>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</si>
  <si>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</si>
  <si>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</si>
  <si>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</si>
  <si>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</si>
  <si>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</si>
  <si>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</si>
  <si>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</si>
  <si>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</si>
  <si>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</si>
  <si>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</si>
  <si>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</si>
  <si>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</si>
  <si>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Falta de seguimiento en el cumplimiento del artículo 78  del Decreto 111 de 1996 y el artículo 40 de la Ley 1815 de 2016 apropiación vigencia 2017.</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</si>
  <si>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</si>
  <si>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</si>
  <si>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</si>
  <si>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</si>
  <si>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</si>
  <si>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</si>
  <si>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</si>
  <si>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</si>
  <si>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</si>
  <si>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</si>
  <si>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</si>
  <si>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</si>
  <si>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</si>
  <si>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</si>
  <si>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</si>
  <si>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</si>
  <si>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</si>
  <si>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</si>
  <si>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</si>
  <si>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</si>
  <si>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</si>
  <si>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</si>
  <si>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</si>
  <si>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</si>
  <si>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</si>
  <si>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</si>
  <si>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</si>
  <si>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</si>
  <si>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</si>
  <si>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</si>
  <si>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</si>
  <si>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</si>
  <si>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</si>
  <si>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</si>
  <si>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</si>
  <si>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</si>
  <si>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</si>
  <si>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</si>
  <si>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</si>
  <si>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</si>
  <si>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</si>
  <si>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</si>
  <si>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</si>
  <si>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</si>
  <si>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</si>
  <si>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</si>
  <si>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</si>
  <si>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</si>
  <si>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</si>
  <si>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</si>
  <si>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</si>
  <si>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</si>
  <si>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</si>
  <si>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</si>
  <si>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</si>
  <si>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</si>
  <si>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</si>
  <si>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</si>
  <si>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</si>
  <si>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</si>
  <si>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</si>
  <si>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</si>
  <si>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</si>
  <si>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</si>
  <si>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</si>
  <si>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</si>
  <si>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</si>
  <si>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</si>
  <si>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</si>
  <si>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</si>
  <si>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</si>
  <si>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</si>
  <si>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</si>
  <si>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</si>
  <si>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</si>
  <si>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</si>
  <si>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</si>
  <si>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</si>
  <si>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</si>
  <si>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</si>
  <si>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</si>
  <si>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</si>
  <si>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</si>
  <si>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</si>
  <si>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</si>
  <si>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</si>
  <si>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</si>
  <si>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</si>
  <si>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</si>
  <si>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</si>
  <si>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</si>
  <si>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</si>
  <si>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</si>
  <si>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</si>
  <si>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</si>
  <si>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</si>
  <si>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</si>
  <si>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</si>
  <si>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</si>
  <si>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</si>
  <si>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</si>
  <si>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</si>
  <si>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connotación disciplinaria y fiscal.</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</si>
  <si>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</si>
  <si>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</si>
  <si>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</si>
  <si>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</si>
  <si>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</si>
  <si>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</si>
  <si>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</si>
  <si>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</si>
  <si>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</si>
  <si>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</si>
  <si>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</si>
  <si>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</si>
  <si>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</si>
  <si>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</si>
  <si>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</si>
  <si>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</si>
  <si>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</si>
  <si>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</si>
  <si>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</si>
  <si>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</si>
  <si>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</si>
  <si>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</si>
  <si>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</si>
  <si>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</si>
  <si>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</si>
  <si>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</si>
  <si>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</si>
  <si>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</si>
  <si>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</si>
  <si>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</si>
  <si>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</si>
  <si>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</si>
  <si>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</si>
  <si>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</si>
  <si>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</si>
  <si>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</si>
  <si>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</si>
  <si>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</si>
  <si>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</si>
  <si>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</si>
  <si>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</si>
  <si>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</si>
  <si>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</si>
  <si>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</si>
  <si>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</si>
  <si>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</si>
  <si>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</si>
  <si>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</si>
  <si>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</si>
  <si>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</si>
  <si>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</si>
  <si>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</si>
  <si>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</si>
  <si>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</si>
  <si>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</si>
  <si>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</si>
  <si>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</si>
  <si>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</si>
  <si>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</si>
  <si>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</si>
  <si>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DO-OAJ</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</si>
  <si>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</si>
  <si>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</si>
  <si>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</si>
  <si>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</si>
  <si>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</si>
  <si>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</si>
  <si>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</si>
  <si>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</si>
  <si>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</si>
  <si>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</si>
  <si>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</si>
  <si>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</si>
  <si>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</si>
  <si>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</si>
  <si>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</si>
  <si>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Se asignó cumplimiento producto del concepto de la Oficina Asesora Jurídica que señaló la no necesidad de modificar el Manual de Interventoría y formatos. Se recomendó incluir la obligación en los pliegos de condiciones y minutas.</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</si>
  <si>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</si>
  <si>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</si>
  <si>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</si>
  <si>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</si>
  <si>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</si>
  <si>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</si>
  <si>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</si>
  <si>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</si>
  <si>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</si>
  <si>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</si>
  <si>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</si>
  <si>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</si>
  <si>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</si>
  <si>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</si>
  <si>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</si>
  <si>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</si>
  <si>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</si>
  <si>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</si>
  <si>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</si>
  <si>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</si>
  <si>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</si>
  <si>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</si>
  <si>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</si>
  <si>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</si>
  <si>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</si>
  <si>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</si>
  <si>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</si>
  <si>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</si>
  <si>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</si>
  <si>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</si>
  <si>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</si>
  <si>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</si>
  <si>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</si>
  <si>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</si>
  <si>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</si>
  <si>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</si>
  <si>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</si>
  <si>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</si>
  <si>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</si>
  <si>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</si>
  <si>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</si>
  <si>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</si>
  <si>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</si>
  <si>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</si>
  <si>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</si>
  <si>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</si>
  <si>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</si>
  <si>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</si>
  <si>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</si>
  <si>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</si>
  <si>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</si>
  <si>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</si>
  <si>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</si>
  <si>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</si>
  <si>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</si>
  <si>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</si>
  <si>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</si>
  <si>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</si>
  <si>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</si>
  <si>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</si>
  <si>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</si>
  <si>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</si>
  <si>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</si>
  <si>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</si>
  <si>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</si>
  <si>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</si>
  <si>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</si>
  <si>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</si>
  <si>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</si>
  <si>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</si>
  <si>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</si>
  <si>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</si>
  <si>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</si>
  <si>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</si>
  <si>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</si>
  <si>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</si>
  <si>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</si>
  <si>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</si>
  <si>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</si>
  <si>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</si>
  <si>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</si>
  <si>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</si>
  <si>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</si>
  <si>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</si>
  <si>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</si>
  <si>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</si>
  <si>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</si>
  <si>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</si>
  <si>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</si>
  <si>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</si>
  <si>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</si>
  <si>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</si>
  <si>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</si>
  <si>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</si>
  <si>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</si>
  <si>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</si>
  <si>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</si>
  <si>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</si>
  <si>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</si>
  <si>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</si>
  <si>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</si>
  <si>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</si>
  <si>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</si>
  <si>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</si>
  <si>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</si>
  <si>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</si>
  <si>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</si>
  <si>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</si>
  <si>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</si>
  <si>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</si>
  <si>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</si>
  <si>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</si>
  <si>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</si>
  <si>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</si>
  <si>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</si>
  <si>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</si>
  <si>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</si>
  <si>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</si>
  <si>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</si>
  <si>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</si>
  <si>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</si>
  <si>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</si>
  <si>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</si>
  <si>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</si>
  <si>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</si>
  <si>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</si>
  <si>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</si>
  <si>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</si>
  <si>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</si>
  <si>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</si>
  <si>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</si>
  <si>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</si>
  <si>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</si>
  <si>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</si>
  <si>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</si>
  <si>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</si>
  <si>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</si>
  <si>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</si>
  <si>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</si>
  <si>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</si>
  <si>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</si>
  <si>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</si>
  <si>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</si>
  <si>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</si>
  <si>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</si>
  <si>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</si>
  <si>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</si>
  <si>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</si>
  <si>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</si>
  <si>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</si>
  <si>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</si>
  <si>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</si>
  <si>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</si>
  <si>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</si>
  <si>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</si>
  <si>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</si>
  <si>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</si>
  <si>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</si>
  <si>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</si>
  <si>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</si>
  <si>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</si>
  <si>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</si>
  <si>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</si>
  <si>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</si>
  <si>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</si>
  <si>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</si>
  <si>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</si>
  <si>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</si>
  <si>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</si>
  <si>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</si>
  <si>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</si>
  <si>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</si>
  <si>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</si>
  <si>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H156R14.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</si>
  <si>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</si>
  <si>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</si>
  <si>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</si>
  <si>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</si>
  <si>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</si>
  <si>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FECHA DE SUSCRIPCIÓN PLANES DE MEJORAMIENTO</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</si>
  <si>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</si>
  <si>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</si>
  <si>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</si>
  <si>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</si>
  <si>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</si>
  <si>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</si>
  <si>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</si>
  <si>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</si>
  <si>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</si>
  <si>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</si>
  <si>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</si>
  <si>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</si>
  <si>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t>
  </si>
  <si>
    <t xml:space="preserve">Revisión y actualización de la lista de chequeo que utiliza el profesional jurídico acerca de los documentos que hacen parte de los procesos de evaluación contractual. </t>
  </si>
  <si>
    <t>Implementar formato de lista de chequeo para la revisión de aspectos jurídicos en los procesos de evaluación contractual.</t>
  </si>
  <si>
    <t>Formato de lista de chequeo para la revisión de aspectos jurídicos en los procesos de evaluación contractual.</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</si>
  <si>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</si>
  <si>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</si>
  <si>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</si>
  <si>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</si>
  <si>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</si>
  <si>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</si>
  <si>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</si>
  <si>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</si>
  <si>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</si>
  <si>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</si>
  <si>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</si>
  <si>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</si>
  <si>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14 01 010   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</si>
  <si>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</si>
  <si>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</si>
  <si>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</si>
  <si>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</si>
  <si>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</si>
  <si>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</si>
  <si>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</si>
  <si>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</si>
  <si>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</si>
  <si>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</si>
  <si>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</si>
  <si>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</si>
  <si>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</si>
  <si>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</si>
  <si>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</si>
  <si>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</si>
  <si>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</si>
  <si>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</si>
  <si>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</si>
  <si>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</si>
  <si>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AUDITORIA PETICIÓN CIUDADANA 2018 - APCSMF18</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</si>
  <si>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</si>
  <si>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</si>
  <si>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</si>
  <si>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</si>
  <si>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Acuerdo de Servicio con la Subdirección Administrativa</t>
  </si>
  <si>
    <t>Actualizar la política contable en lo relacionado a los bienes fiscales</t>
  </si>
  <si>
    <t>Política Contable actualizada</t>
  </si>
  <si>
    <t>Por tanto, la CGR ratifica que no existe revelación en los Estados Financieros, que permitan establecer un cambio en esta estimación, por lo cual se genera presunto incumplimiento a la determinación de la vida útil de las propiedades, planta y equipos en los términos definidos en la Resolución 484 de 2017</t>
  </si>
  <si>
    <t>Unificar en un documento las vidas útiles aplicadas al Instituto Nacional de vías, para la propiedad planta y equipo</t>
  </si>
  <si>
    <t>Derogar la Resolución 6360 del 14 de noviembre de 2008</t>
  </si>
  <si>
    <t>Resolución Derogada</t>
  </si>
  <si>
    <t>Actualizar el Manual de Estimaciones con las vidas útiles aplicadas para la propiedad, planta y equipo</t>
  </si>
  <si>
    <t>Manual de Estimaciones actualizado</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</si>
  <si>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</si>
  <si>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</si>
  <si>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</si>
  <si>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</si>
  <si>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Reconocer contablemente el bien con  matricula inmobiliaria FMI 176-73663, ubicado en el municipio de Nemocón (Cundinamarca), con base en los soportes remitidos por la Subdirección Administrativa</t>
  </si>
  <si>
    <t>Registro Contable</t>
  </si>
  <si>
    <t>Documentar criterios para el flujo de información con el área encargada</t>
  </si>
  <si>
    <t xml:space="preserve">H4AF18. Depreciación de inmuebles incorporados como ajustes de las Propiedades, Planta y Equipo. Administrativo con presunta incidencia disciplinaria.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</si>
  <si>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</si>
  <si>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</si>
  <si>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</si>
  <si>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 xml:space="preserve">H5AF18. Materialidad para el deterioro de los activos generadores de efectivo. Administrativo con presunta incidencia disciplinaria.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</si>
  <si>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</si>
  <si>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</si>
  <si>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</si>
  <si>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</si>
  <si>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</si>
  <si>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</si>
  <si>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</si>
  <si>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</si>
  <si>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</si>
  <si>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</si>
  <si>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</si>
  <si>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Acuerdos de Servicio con las áreas responsables</t>
  </si>
  <si>
    <t>H8AF18. Bienes de uso público en construcción sin depurar. Administrativo con presunta incidencia disciplinaria.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</si>
  <si>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se establece que la entidad inobservó el plazo otorgado por la Resolución 523 de noviembre de 2018 para ajustar los saldos iniciales.</t>
  </si>
  <si>
    <t>Reflejar la realidad económica y financiera de la Entidad</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</si>
  <si>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</si>
  <si>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</si>
  <si>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</si>
  <si>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</si>
  <si>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Acuerdo de servicio con la Subdirección de Medio Ambiente</t>
  </si>
  <si>
    <t>Para la CGR el Instituto cuenta es con un auxiliar donde se encuentran relacionados los bienes que están registrados en la contabilidad, pero no con un inventario físico que le permita cruzar cifras para determinar su consistencia y razonabilidad.</t>
  </si>
  <si>
    <t>Acuerdo de servicio con las áreas responsables</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</si>
  <si>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</si>
  <si>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</si>
  <si>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</si>
  <si>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</si>
  <si>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</si>
  <si>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</si>
  <si>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Aplicar la depreciación según  las vidas útiles establecidas para los Bienes de Uso Público</t>
  </si>
  <si>
    <t>Realizar el recálculo de la depreciación de los Bienes de Uso Público red carretero</t>
  </si>
  <si>
    <t>H15AF18. Deterioro – Bienes de Uso Público en servicio. Administrativo con presunta incidencia disciplinaria.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</si>
  <si>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</si>
  <si>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</si>
  <si>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</si>
  <si>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</si>
  <si>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</si>
  <si>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</si>
  <si>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</si>
  <si>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</si>
  <si>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</si>
  <si>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</si>
  <si>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</si>
  <si>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</si>
  <si>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</si>
  <si>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</si>
  <si>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Reporte de verificación del aplicativo Ekogui</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</si>
  <si>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</si>
  <si>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</si>
  <si>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</si>
  <si>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</si>
  <si>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</si>
  <si>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</si>
  <si>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</si>
  <si>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</si>
  <si>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</si>
  <si>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</si>
  <si>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</si>
  <si>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</si>
  <si>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</si>
  <si>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</si>
  <si>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</si>
  <si>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</si>
  <si>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</si>
  <si>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</si>
  <si>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</si>
  <si>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</si>
  <si>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</si>
  <si>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</si>
  <si>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</si>
  <si>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</si>
  <si>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</si>
  <si>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Disciplinario y solicitud de Proceso Administrativo Sancionatorio (PAS).</t>
  </si>
  <si>
    <t>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t>
  </si>
  <si>
    <t>Establecer el protocolo para fortalecer la efectividad de las respuestas a la CGR, de tal manera que estas solo sean atendidas por la oficina de control interno a través del "Grupo de relaciones con entes externos y reportes de ley"; en atención a lo establecido en el Decreto 648 de 2017 - articulo 17 "Rol Relación con Entes externos de control", lineamientos (Guía Rol de las Oficinas de Control Interno, Auditoría Interna o quien haga sus veces - diciembre de 2018) del DAFP.</t>
  </si>
  <si>
    <t xml:space="preserve">Elaborar y socializar el protocolo de atención a requerimientos de la CGR, en atención a lo establecido en el Decreto 648 de 2017 - articulo 17 "Rol Relación con Entes externos de control", lineamientos (Guía Rol de las Oficinas de Control Interno, Auditoría Interna o quien haga sus veces - diciembre de 2018) del DAFP.                                 </t>
  </si>
  <si>
    <t>DG-OCI</t>
  </si>
  <si>
    <t>Establecer una caja de herramientas estándar para el manejo de la información que suministran todas las áreas a los requerimientos de la CGR en los ejercicios de las auditorías, previamente concertada con el ente de control.</t>
  </si>
  <si>
    <t xml:space="preserve">Concertar con la CGR la caja de herramientas estándar para el manejo de información a suministrar (por tipología)  en los diferentes requerimientos que realice el ente de control.
</t>
  </si>
  <si>
    <t xml:space="preserve">Caja de herramientas estándar para el manejo de información a suministrar (por tipología)  en los diferentes requerimientos que realice el ente de control.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</si>
  <si>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</si>
  <si>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</si>
  <si>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</si>
  <si>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</si>
  <si>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</si>
  <si>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</si>
  <si>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</si>
  <si>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</si>
  <si>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</si>
  <si>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</si>
  <si>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</si>
  <si>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</si>
  <si>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</si>
  <si>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</si>
  <si>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</si>
  <si>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</si>
  <si>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</si>
  <si>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</si>
  <si>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</si>
  <si>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</si>
  <si>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</si>
  <si>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</si>
  <si>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</si>
  <si>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</si>
  <si>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</si>
  <si>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</si>
  <si>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</si>
  <si>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</si>
  <si>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H33AF18. Variación en actividades y en cantidades en Análisis de Precios Unitarios, Contrato de Obra 1516 de 2015.  Administrativo con presunta incidencia fiscal y disciplinaria.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</si>
  <si>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</si>
  <si>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</si>
  <si>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</si>
  <si>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</si>
  <si>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H34AF18. Hundimiento de la calzada, Contrato de Obra 1516 de 2015. Administrativo.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</si>
  <si>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</si>
  <si>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</si>
  <si>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</si>
  <si>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</si>
  <si>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</si>
  <si>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</si>
  <si>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1. Fortalecer la supervisión mediante un protocolo inmerso en el manual de contratación ejerciendo mas control sobre la garantía de la interventoría.</t>
  </si>
  <si>
    <t xml:space="preserve">1. protocolo técnico de avance creado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</si>
  <si>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</si>
  <si>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</si>
  <si>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2. informes de auditoria de avance técnico de las obras en ejecución.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</si>
  <si>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</si>
  <si>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</si>
  <si>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 xml:space="preserve">H36AF18. Contrato de Obra 943 de 2017. Reducción de la capacidad estructural. Administrativo.
El Contrato de Obra 943 de 2017, tenía por objeto el “Mejoramiento de la vía cruce Puerto Rico – Yé de Granada, mediante una variante entre el PR38+000 y el PR41+000 de la ruta 65 tramo 6508, en el departamento del Meta”. 
En visita de la CGR al lugar de ejecución de las obras, se evidenció que en el sector de empalme de la vía actual, pavimento antiguo, con el pavimento de la variante de la obra nueva,  en el sitio del mojón del PR 69 del tramo 6508, se encuentra falla en la superficie del pavimento, consistente  en piel de cocodrilo de severidad media que podría evolucionar a daño mayor como deformaciones y baches  disminuyendo así, tanto la operación de la vía como la capacidad estructural del pavimento en este sector y propagarse al nuevo pavimento.   </t>
  </si>
  <si>
    <t>Lo anterior por deficiencias en el seguimiento y mantenimiento del corredor vial y por fatiga de la carpeta por el envejecimiento del asfalto, de igual manera por problemas de drenaje que pueden afectar las capas granulares subyacentes de la estructura.</t>
  </si>
  <si>
    <t xml:space="preserve">Informe técnico  de la interventoría con registro fotográfico que demuestre que la unión entre los dos pavimentos ( nuevo y viejo) no afectara el pavimento nuevo. </t>
  </si>
  <si>
    <t>H37AF18. Contrato de Obra 544 de 2012. Pago correspondiente a derechos de botadero. Administrativo con presunta a incidencia fiscal y disciplinaria.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</si>
  <si>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</si>
  <si>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 xml:space="preserve">H38AF18. Contrato de Obra 544 de 2012. Elaboración de estudios y diseños nuevos. Administrativo con presunta a incidencia fiscal y disciplinaria.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</si>
  <si>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</si>
  <si>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</si>
  <si>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 xml:space="preserve">
1, Desligar el tema contractivo del tema operativo mediante la suscripción de contratos exclusivamente para operación vigilancia y mantenimiento de los túneles, lo cual se incorporará en el anexo técnico para futuros contratos.</t>
  </si>
  <si>
    <t>Anexo técnico ajustado</t>
  </si>
  <si>
    <t xml:space="preserve">H40AF18. Contrato de Obra 1651 de 2015. Obras inconclusas. Administrativo con presunto alcance disciplinario.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</si>
  <si>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</si>
  <si>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 xml:space="preserve"> 
1 Anteproyecto etapa 2 y final, estructurado.
</t>
  </si>
  <si>
    <t>De la información referida se establece que desde mayo de 2018 no se ejecutaron más actividades de obra por parte del Contratista, a pesar de existir los recursos financieros disponibles del contrato para garantizar su pago (…)</t>
  </si>
  <si>
    <t xml:space="preserve">Acto administrativo que ponga fin al proceso </t>
  </si>
  <si>
    <t>Incorporar en el anteproyecto de presupuesto la necesidad de los recursos para la culminación de las obras.</t>
  </si>
  <si>
    <t>Realizar las gestiones para la solicitud de recursos dentro del anteproyecto de presupuesto para la culminación de las obras.</t>
  </si>
  <si>
    <t>Anteproyecto de presupuesto con la incorporación del proyecto para terminación de las obras</t>
  </si>
  <si>
    <t>(…) se establece una deficiente gestión de planificación y ejecución del contrato, al no garantizar la ejecución de los recursos destinados a la señalización vial en los tramos construidos y/o mejorados, dejando vías terminadas pero sin la señalización correspondiente.</t>
  </si>
  <si>
    <t>Señalizar la vía en los tramos que fueron construidos y/o mejorados con el contrato No. 1533 de 2015.</t>
  </si>
  <si>
    <t xml:space="preserve">H43AF18. Mantenimiento a las Obras. Contrato de Obra 1696 de 11-12-2015. Administrativo.
Como resultado de la visita practicada por la CGR el 12 de marzo de 2019 a las obras en ejecución, se estableció que entre el K0+000 y K6+800, el pavimento flexible en varios sectores presentaba fisuramiento longitudinal y grietas sobre los bordes de la vía. 
</t>
  </si>
  <si>
    <t>(…) falta de mantenimiento oportuno por parte del contratista y la aplicación de controles por parte de la interventoría, con lo cual podrían generar daños mayores y reprocesos que originan demoras en la terminación de las obras y dificultades en la operación.</t>
  </si>
  <si>
    <t xml:space="preserve">H44AF18. Mantenimiento a las Obras. Contrato de Obra 1192 de 14-09-2016. Administrativo.
Como resultado de la visita practicada por la CGR el 13 de marzo del 2019 a las obras ejecutadas, se estableció que desde el K7+000 en el sentido Coveñas - Sabaneta – Momil, el pavimento flexible presenta fisuramientos longitudinales de borde en varios tramos rehabilitados. Algunos de estos tramos se han venido reparando con emulsión asfáltica modificada con polímero, procedimiento que según el contratista y la interventoría se seguirá aplicando a las nuevas fisuras que se han presentado desde el k7+000 sentido Coveñas – Sabaneta – Momil.
Así mismo, en el tramo Coveñas – Sabaneta, las cunetas en concreto y Box Culvert presentan invasión de maleza y material de suelo. Obstrucción que además de impedir el normal drenaje de las aguas lluvias, pone en riesgo la circulación vehicular y durabilidad de los sectores de pavimento de la vía intervenida. Situación que muestra deficiencias en el adecuado mantenimiento rutinario.
</t>
  </si>
  <si>
    <t>Situación, por debilidades en el proceso constructivo y/o calidad de los materiales empleados por el Contratista, así como en el mantenimiento rutinario de la vía, con lo cual se genera riesgo de presentar deterioro progresivo del pavimento con posible afectación de los recursos ejecutados.</t>
  </si>
  <si>
    <t>Realizar las reparaciones de los defectos constructivos encontrados por la Contraloría y evidenciar que se realizó el mantenimiento de la vía,</t>
  </si>
  <si>
    <t>Informe de la interventoría con registro fotográfico del recibo a satisfacción de las reparaciones con PRS. E informe del Administrador vial del  mantenimiento rutinario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</si>
  <si>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</si>
  <si>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</si>
  <si>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</si>
  <si>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por deficiencias en la instalación, calidad y funcionalidad de los estoperoles, con lo cual se genera riesgo en la seguridad operacional del corredor.</t>
  </si>
  <si>
    <t xml:space="preserve">
1. Se requerirá a la interventoría y al contratista para efectuar las respectivas correcciones, los defectos y deficiencias constructivos detectados por la contraloría, de igual manera. </t>
  </si>
  <si>
    <t xml:space="preserve">H47AF18. Mantenimiento al Corredor Vial. Contrato de Obra 1639 de 30-11-2015. Administrativo.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</si>
  <si>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</si>
  <si>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</si>
  <si>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</si>
  <si>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</si>
  <si>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</si>
  <si>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</si>
  <si>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H49AF18. Construcción de Muros en Mampostería para Centro de Control – Contrato 1759/2015 (Equipos Electromecánicos). Administrativo con presunta incidencia disciplinaria.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</si>
  <si>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</si>
  <si>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</si>
  <si>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</si>
  <si>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</si>
  <si>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</si>
  <si>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</si>
  <si>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</si>
  <si>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</si>
  <si>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H52AF18. Alcance Contrato 806 de 2017 y Adición de Cláusula Compromisoria. Administrativo.
(…) disminución del alcance contractual inicial y aumento de los recursos necesarios para la terminación del proyecto. </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</si>
  <si>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</si>
  <si>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</si>
  <si>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</si>
  <si>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</si>
  <si>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 xml:space="preserve">H53AF18. Transitabilidad Quebrada Agua Blanca – Otanche. Administrativo con presunta incidencia disciplinaria.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</si>
  <si>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</si>
  <si>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</si>
  <si>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 xml:space="preserve">Guía Metodológica de Cooperación </t>
  </si>
  <si>
    <t>Una (1) Guía Metodológica</t>
  </si>
  <si>
    <t xml:space="preserve">
H54AF18. Reasentamiento comunidad en Ciénaga por trazado de la Variante de Ciénaga. Administrativo con presunta incidencia disciplinaria.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</si>
  <si>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</si>
  <si>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xml:space="preserve">
1. Mesa de trabajo con INVIAS, Municipio de Ciénaga
</t>
  </si>
  <si>
    <t xml:space="preserve">
1 . Acta de mesa de trabajo 
</t>
  </si>
  <si>
    <t>Disciplinaria - Indagación Preliminar</t>
  </si>
  <si>
    <t xml:space="preserve">H55AF18. Conexión Variante de Ciénaga con Ruta del Sol III. Administrativo con presunta incidencia disciplinaria.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</si>
  <si>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se debe a las deficiencias en planeación que presenta el proyecto, al partir de supuestos que no se iban a realizar (…).</t>
  </si>
  <si>
    <t xml:space="preserve">
1. Acta de Mesa de trabajo </t>
  </si>
  <si>
    <t>H56AF18. Cuota de gerencia Convenio 267 de 2009 y ejecución de trabajos en Transversal de la Macarena. Administrativo con presunta incidencia disciplinaria y para Indagación Preliminar - IP.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</si>
  <si>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</si>
  <si>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</si>
  <si>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</si>
  <si>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xml:space="preserve">H57AF18. Cumplimiento Contrato Obra 2179 de 2016. Administrativo.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</si>
  <si>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</si>
  <si>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</si>
  <si>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</si>
  <si>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</si>
  <si>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</si>
  <si>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</si>
  <si>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</si>
  <si>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</si>
  <si>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</si>
  <si>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</si>
  <si>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</si>
  <si>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</si>
  <si>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</si>
  <si>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</si>
  <si>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</si>
  <si>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</si>
  <si>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</si>
  <si>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</si>
  <si>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</si>
  <si>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</si>
  <si>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</si>
  <si>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</si>
  <si>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</si>
  <si>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</si>
  <si>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</si>
  <si>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SF- DTEC- DO</t>
  </si>
  <si>
    <t>SF-SRT-DTEC-GC-SMA</t>
  </si>
  <si>
    <t>SF-DTEC-DO</t>
  </si>
  <si>
    <t>DO-SF-DTEC</t>
  </si>
  <si>
    <t>SF-DTEC</t>
  </si>
  <si>
    <t>OAP-DG-DO-DTEC-SF</t>
  </si>
  <si>
    <t>OAP-DO-DTEC</t>
  </si>
  <si>
    <t>DO-DTEC-OAP</t>
  </si>
  <si>
    <t>DTEC-GGP</t>
  </si>
  <si>
    <t>DTEC-DO-GGP</t>
  </si>
  <si>
    <t xml:space="preserve">DTEC-GGP
</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</si>
  <si>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</si>
  <si>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</si>
  <si>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</si>
  <si>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</si>
  <si>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</si>
  <si>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</si>
  <si>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</si>
  <si>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</si>
  <si>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</si>
  <si>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</si>
  <si>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</si>
  <si>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</si>
  <si>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</si>
  <si>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</si>
  <si>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</si>
  <si>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</si>
  <si>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</si>
  <si>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</si>
  <si>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</si>
  <si>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</si>
  <si>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</si>
  <si>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</si>
  <si>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</si>
  <si>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Política Contable actualizada.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</si>
  <si>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</si>
  <si>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</si>
  <si>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</si>
  <si>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</si>
  <si>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</si>
  <si>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</si>
  <si>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</si>
  <si>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</si>
  <si>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</si>
  <si>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2.</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</si>
  <si>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1.</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</si>
  <si>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2.</t>
  </si>
  <si>
    <t>H3AF18. Terrenos (Bienes Inmuebles). Administrativo. 
Según las notas a los Estados Financieros, existen 62 bienes que no cuentan con avalúo de reconocido valor técnico para reconocerlos contablemente, que se detallan en el anexo 8 del mismo documento.
Acción 1.</t>
  </si>
  <si>
    <t>H3AF18. Terrenos (Bienes Inmuebles). Administrativo. 
Según las notas a los Estados Financieros, existen 62 bienes que no cuentan con avalúo de reconocido valor técnico para reconocerlos contablemente, que se detallan en el anexo 8 del mismo documento.
Acción 2.</t>
  </si>
  <si>
    <t>H3AF18. Terrenos (Bienes Inmuebles). Administrativo. 
Según las notas a los Estados Financieros, existen 62 bienes que no cuentan con avalúo de reconocido valor técnico para reconocerlos contablemente, que se detallan en el anexo 8 del mismo documento.
Acción 3.</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</si>
  <si>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</si>
  <si>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</si>
  <si>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</si>
  <si>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</si>
  <si>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</si>
  <si>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</si>
  <si>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</si>
  <si>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</si>
  <si>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</si>
  <si>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</si>
  <si>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</si>
  <si>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</si>
  <si>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</si>
  <si>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</si>
  <si>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</si>
  <si>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</si>
  <si>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</si>
  <si>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</si>
  <si>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</si>
  <si>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</si>
  <si>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</si>
  <si>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</si>
  <si>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</si>
  <si>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</si>
  <si>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</si>
  <si>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</si>
  <si>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</si>
  <si>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</si>
  <si>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</si>
  <si>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</si>
  <si>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</si>
  <si>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</si>
  <si>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Administrativo con presunta incidencia disciplinaria.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</si>
  <si>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</si>
  <si>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</si>
  <si>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</si>
  <si>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</si>
  <si>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</si>
  <si>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</si>
  <si>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</si>
  <si>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</si>
  <si>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</si>
  <si>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1.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</si>
  <si>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2.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</si>
  <si>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</si>
  <si>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</si>
  <si>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</si>
  <si>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</si>
  <si>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</si>
  <si>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</si>
  <si>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</si>
  <si>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</si>
  <si>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</si>
  <si>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</si>
  <si>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</si>
  <si>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</si>
  <si>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</si>
  <si>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</si>
  <si>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</si>
  <si>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</si>
  <si>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</si>
  <si>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</si>
  <si>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</si>
  <si>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1.</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</si>
  <si>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</si>
  <si>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1.</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</si>
  <si>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2.</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</si>
  <si>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</si>
  <si>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</si>
  <si>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</si>
  <si>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1.</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</si>
  <si>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</si>
  <si>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</si>
  <si>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</si>
  <si>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</si>
  <si>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</si>
  <si>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</si>
  <si>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</si>
  <si>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</si>
  <si>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</si>
  <si>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</si>
  <si>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</si>
  <si>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</si>
  <si>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</si>
  <si>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</si>
  <si>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</si>
  <si>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</si>
  <si>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</si>
  <si>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</si>
  <si>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 xml:space="preserve">H14AF18. Depreciación Bienes de Uso Público en Servicio. Administrativo.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</si>
  <si>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</si>
  <si>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</si>
  <si>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</si>
  <si>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</si>
  <si>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</si>
  <si>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</si>
  <si>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</si>
  <si>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</si>
  <si>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procedimiento con las actividades a desarrollar para la legalización de los anticipos y recursos entregados en Administración</t>
  </si>
  <si>
    <t>Procedimiento de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</si>
  <si>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1.
</t>
  </si>
  <si>
    <t>Acción 1.
Establecer el procedimiento para la legalización de los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</si>
  <si>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2.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</si>
  <si>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3.
</t>
  </si>
  <si>
    <t>Informe trimestral de avance</t>
  </si>
  <si>
    <t>Acción 2.
Identificar, clasificar y/o depurar los Avances y Anticipos.</t>
  </si>
  <si>
    <t>Acción 3.
Identificar, clasificar y/o depurar los Recursos entregados en Administración.</t>
  </si>
  <si>
    <t xml:space="preserve">Hacer la revisión y conciliación de 135 inmuebles observados por la CGR de la información entre la subdirección administrativa y financiera respecto a los predios fiscales en cuanto a cantidad y valor. </t>
  </si>
  <si>
    <t xml:space="preserve">1. Realizar conciliación de los predios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</si>
  <si>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Reporte trimestral (135 inmuebles ) que evidencia el grado de avance conciliado. </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</si>
  <si>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</si>
  <si>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</si>
  <si>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</si>
  <si>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1.</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</si>
  <si>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2.</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</si>
  <si>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3.</t>
  </si>
  <si>
    <t xml:space="preserve">Elaborar procedimiento con las actividades a desarrollar para la depuración de Bienes de Uso Público </t>
  </si>
  <si>
    <t>Procedimiento de depuración de Bienes de Uso Público</t>
  </si>
  <si>
    <t>Acción 2.
Establecer el procedimiento para la depuración de los Bienes de Uso Público.</t>
  </si>
  <si>
    <t>Elaborar procedimiento con las actividades a desarrollar para la depuración de Bienes Fiscales</t>
  </si>
  <si>
    <t>Procedimiento de depuración de Bienes fiscales</t>
  </si>
  <si>
    <t>Acción 3.
Establecer el procedimiento con los requisitos de información para la depuración de Bienes fiscales.</t>
  </si>
  <si>
    <t>Establecer en la Política Contable directrices claras para la clasificación de la Propiedad, planta y equipo, Bienes de Uso Público y Bienes Históricos y Culturales</t>
  </si>
  <si>
    <t>Ajustar la política contable con la definición del reconocimiento  Propiedad, planta y equipo, Bienes de Uso Público y Bienes Históricos y Culturales</t>
  </si>
  <si>
    <t>Política Ajustada</t>
  </si>
  <si>
    <t>Elaborar procedimiento de conciliación con las áreas de la Entidad, que originan la información.</t>
  </si>
  <si>
    <t>Elaborar procedimiento de conciliación con las áreas origen de información</t>
  </si>
  <si>
    <t xml:space="preserve">procedimiento </t>
  </si>
  <si>
    <t>Establecer el procedimiento de cierre contable, donde se fijen los criterios de información necesarios para incluir en los Estados Contables  y revelarlos</t>
  </si>
  <si>
    <t>Elaborar procedimiento de cierre</t>
  </si>
  <si>
    <t>Actualizar la mapa de Riesgos.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</si>
  <si>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</si>
  <si>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</si>
  <si>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</si>
  <si>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Identificar, clasificar y/o depurar los Avances y Anticipos.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</si>
  <si>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</si>
  <si>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</si>
  <si>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Informe semestral (580 predios) que evidencie el numero de predios conciliados</t>
  </si>
  <si>
    <t>Oficios remitidos y Reporte cuatrimestral</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</si>
  <si>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</si>
  <si>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</si>
  <si>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</si>
  <si>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</si>
  <si>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</si>
  <si>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</si>
  <si>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</si>
  <si>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</si>
  <si>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</si>
  <si>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</si>
  <si>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</si>
  <si>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</si>
  <si>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</si>
  <si>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</si>
  <si>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</si>
  <si>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</si>
  <si>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</si>
  <si>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1.</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</si>
  <si>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2.</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</si>
  <si>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</si>
  <si>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</si>
  <si>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</si>
  <si>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</si>
  <si>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</si>
  <si>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</si>
  <si>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</si>
  <si>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</si>
  <si>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</si>
  <si>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</si>
  <si>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</si>
  <si>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</si>
  <si>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</si>
  <si>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1.</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</si>
  <si>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2.</t>
  </si>
  <si>
    <t>Actas de socialización (Una por cada unidad ejecutora capacitada - DT (4), DO (4) y SG (1).</t>
  </si>
  <si>
    <t>DTEC-DO-SG</t>
  </si>
  <si>
    <t>Informe semestral de seguimiento y evaluación. (Uno semestral por cada unidad DT (2), DO (2), SG (2).</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</si>
  <si>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</si>
  <si>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</si>
  <si>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</si>
  <si>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</si>
  <si>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</si>
  <si>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</si>
  <si>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</si>
  <si>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</si>
  <si>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</si>
  <si>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</si>
  <si>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</si>
  <si>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</si>
  <si>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</si>
  <si>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</si>
  <si>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</si>
  <si>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</si>
  <si>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</si>
  <si>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</si>
  <si>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</si>
  <si>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</si>
  <si>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</si>
  <si>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</si>
  <si>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</si>
  <si>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</si>
  <si>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</si>
  <si>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</si>
  <si>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Aprobación por parte de las Direcciones Técnica y Operativa e  implementación por parte de las unidades ejecutoras  de una Formato de verificación de estudios y diseños</t>
  </si>
  <si>
    <t xml:space="preserve">Base de datos implementada </t>
  </si>
  <si>
    <t xml:space="preserve">Reporte mensual de consulta y verificación de base de datos </t>
  </si>
  <si>
    <t>Remitir la información por parte de las unidades ejecutoras de acuerdo a lo requerido por el comité de sostenibilidad contable.</t>
  </si>
  <si>
    <t>SIN OBSERVACIONES</t>
  </si>
  <si>
    <t xml:space="preserve">H21AF18. Demandas en contra del INVÍAS.  Administrativo con presunta incidencia disciplinaria.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</si>
  <si>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</si>
  <si>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El actual plan de mejoramiento suscrito con la Contraloría General de la República está conformado por 416 hallazgos y 119 acciones complementarias producto de tres auditorías regulares (2014, 2015, 2016), tres de cumplimiento (2017, Red Terciaria INVIAS, Túnel de la Línea), dos especiales (Contratos Plan y Vías de la Prosperidad), una denuncia (2016), dos auditorias financieras (2017 y 2018), una auditoría producto del Derecho de Petición 2017-125068-80204-D y una ante la Petición Ciudadana 2016-100263-80914-D (2018).</t>
  </si>
  <si>
    <t>La Subdirección Administrativa concilió los 20 bienes fiscales a su cargo (100%), de los 173 inmuebles observados por la Contraloría. Está pendiente las gestiones relacionadas con los bienes de uso público por parte de SMA.</t>
  </si>
  <si>
    <t>SA-SF (GC)</t>
  </si>
  <si>
    <t>La Dirección de Contratación presentó 12 actas del Comité Mensual de Liquidaciones, vigencia 2019.</t>
  </si>
  <si>
    <t>Plan de mejoramiento Auditoría de Cumplimiento Proyecto Construcción de la Nueva Vía Ibagué - Armenia - Túnel de la Línea. Vigencia 2018 (ACTL): 02 de septiembre de 2019.
Plan de mejoramiento Auditoría Financiera. Vigencia 2018 (AF18): 12 de agosto de 2019.
Plan de mejoramiento Auditoria Petición Ciudadana 2016-100263-80914-D (APCSMF18): 30 de enero de 2019.
Plan de mejoramiento Auditoria de Cumplimiento Red Terciaría INVIAS. Vigencia 2017 (ACSRT17): 08 de enero de 2019.
Plan de mejoramiento Auditoria Derecho de Petición 2017-125068-80204-D (ADP2017): 18 de septiembre de 2018.   
Plan de mejoramiento Auditoria Financiera. Vigencia 2017 (AF2017): 27 de julio de 2018. 
Plan de mejoramiento Auditoria de Cumplimiento programa de seguridad en carreteras nacionales, inventario bienes muebles e inmuebles, insumo y suministro. Vigencia 2017 (AC2017): 23 de enero de 2018.      
Plan de mejoramiento Auditorias Regulares (2014, 2015 y 2016), Especiales (Contratos Plan y Vía de la Prosperidad) y Denuncia 2016ER0023723: 30 de octubre de 2017. 
Plan de mejoramiento Auditoria Denuncia 2018 (ADSPA2018): 03 de diciembre de 2018. (Hallazgo excluido del plan de mejoramiento – acción de mejora efectiva).</t>
  </si>
  <si>
    <t xml:space="preserve">La inclusión de la política dentro del Manual de Interventoría </t>
  </si>
  <si>
    <t>Actualizar los avalúos de los 580 bienes fiscales identificados por la CGR para su registro contable.</t>
  </si>
  <si>
    <t xml:space="preserve">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3. Actualizar los valores de los predios y reflejarlos en los estados financieros del INVIAS.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</si>
  <si>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</si>
  <si>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</si>
  <si>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</si>
  <si>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</si>
  <si>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</si>
  <si>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</si>
  <si>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</si>
  <si>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1. Enviar oficios por parte de las Direcciones Territoriales del INVIAS a las oficinas del  IGAC Delegadas en cada ciudad donde están los terminales para solicitar cambio nombre del propietario a nombre del INVIAS.  
2. la consecución de las Resoluciones expedidas por el IGAC con la constancia de cambio nombre a INVIAS.</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</si>
  <si>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</si>
  <si>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</si>
  <si>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</si>
  <si>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 xml:space="preserve">bitácora de verificación de estudios y diseños  aprobada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</si>
  <si>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</si>
  <si>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</si>
  <si>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</si>
  <si>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</si>
  <si>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t>
  </si>
  <si>
    <t>Iniciar proceso  Judicial para demandar el incumplimiento del contrato por la acción de controversias contractuales y  afectar amparo de estabilidad y calidad de la obra del puente Orquídea 1, construido dentro del alcance del contrato de obra 807 de 2009.</t>
  </si>
  <si>
    <t xml:space="preserve">H6AF18. Oportunidad en la entrega de Auxiliares Contables de los Bienes de Uso Público del INVIAS. Administrativo con presunta incidencia disciplinaria.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</si>
  <si>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Reparar los defectos constructivos detectados por la Contraloría por parte del contratista bajo la supervisión de la interventoría.</t>
  </si>
  <si>
    <t>Informe de la interventoría con registro fotográfico del recibo a satisfacción de las reparaciones indicando los PR.</t>
  </si>
  <si>
    <t>Se consolidó en un informe.</t>
  </si>
  <si>
    <t>Concluir el proceso sancionatorio por incumplimiento definitivo actualmente en curso, solicitado por la Subdirección de la Red Nacional de Carreteras y adelantado por la Oficina Asesora Jurídica.</t>
  </si>
  <si>
    <t>Acto administrativo que ponga fin al proceso.</t>
  </si>
  <si>
    <t>Concluir el proceso sancionatorio por incumplimiento definitivo del contrato 518 de 2012, actualmente en curso, solicitado por la Subdirección de la Red Nacional de Carreteras y adelantado por la Oficina Asesora Jurídica.</t>
  </si>
  <si>
    <t>Informe con registro fotográfico de la señalización de la vía  en los tramos que fueron construidos y/o mejorados con el contrato No. 1533 de 2015.</t>
  </si>
  <si>
    <t>Informe con registro fotográfico indicando los PR</t>
  </si>
  <si>
    <t>Unificar en un documento las vidas útiles aplicadas al Instituto Nacional de vías, para la propiedad planta y equipo.</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</si>
  <si>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</si>
  <si>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</si>
  <si>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Realizar análisis y depuración de la cuenta 17051286 - Saldos Pendientes por Depurar.</t>
  </si>
  <si>
    <t>DO (SRT) - DTEC (GGP)</t>
  </si>
  <si>
    <t>Mediante memorando DC 22989 del 24 de abril de 2020 se excluye a la Dirección de Contratación dado que se evidenció la gestión realizada para el alcance de la acción de mejora propuesta, dentro de sus competencias.
Está pendiente de liquidación, tres contratos a cargo del GGP y un convenio a cargo de la SRT.</t>
  </si>
  <si>
    <t>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
Soportes: Memorando DT 24047 del 29 de abril de 2020 y papel de trabajo elaborado el 06 de mayo de 2020.</t>
  </si>
  <si>
    <t>Se asigna 100% a la actividad a cargo de la Dirección Técnica. La acción de mejora como tal se reporta con un avance del 44% en el Plan de Mejoramiento, teniendo en cuenta que dicha acción comparte responsabilidad con la Dirección Operativa y la Secretaría General, quienes tienen pendiente la presentación de cinco actas de la socialización de la Guía Metodológica Ciclo Presupuestal” EDEPI-GUI-1 al interior de sus respectivos equipos de trabajo.
Soportes: Memorando DT 24047 del 29 de abril de 2020 y papel de trabajo elaborado el 06 de mayo de 2020.</t>
  </si>
  <si>
    <t>Deficiencia en el seguimiento y control.</t>
  </si>
  <si>
    <t>Liquidación del convenio</t>
  </si>
  <si>
    <t>Se consolidó la respuesta en un único reporte.</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</si>
  <si>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</si>
  <si>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 xml:space="preserve">
1.  Gestionar  la estructuración de la segunda y última etapa del puente Benito Hernández y construcción, de acuerdo a los recursos presupuestales de la anualidad 2021 o posteriores.</t>
  </si>
  <si>
    <t xml:space="preserve">
Fortalecer la planeación presupuestal mediante la elaboración de un instructivo de la metodología de cálculo de las proyecciones de ingresos de los recursos propios del INVIAS.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</si>
  <si>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</si>
  <si>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</si>
  <si>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</si>
  <si>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</si>
  <si>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</si>
  <si>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 xml:space="preserve">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</si>
  <si>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</si>
  <si>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Control y seguimiento de predios mediante mesas de trabajo y check list.</t>
  </si>
  <si>
    <t>Gestionar por las Direcciones Territoriales de Bolívar ,  Magdalena y Atlántico la actualización del  nombre del propietario (INVIAS) en el IGAC de esas ciudades,  de los predios localizados en los terminales marítimos en los Distritos Especiales de Cartagena  Santa Marta y Barranquilla  y que figuran a nombre de terceros.</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</si>
  <si>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</si>
  <si>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</si>
  <si>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 xml:space="preserve">1. Identificar los predios observados por la contraloría  en cuanto a cantidad, valor y estado actual. 
2. Crear mecanismo interinstitucional (formato) que permita al Invías tener conocimiento de los predios no utilizados, por parte de la ANI, en una periodicidad de cada tres (3) meses. </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</si>
  <si>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t>
  </si>
  <si>
    <t>Por deficiencias en la instalación, calidad y funcionalidad de los estoperoles, con lo cual se genera riesgo en la seguridad operacional del corredor.</t>
  </si>
  <si>
    <t>1. Informe de la interventoría con registro fotográfico.</t>
  </si>
  <si>
    <t>1. Informe técnico  de la interventoría con registro fotográfico que demuestre la corrección al problema presentado con los estoperoles instalados por el contratista.</t>
  </si>
  <si>
    <t>Incluir un numeral al  Formato del "Acta de Recibo definitivo contrato por prestación de servicios profesionales y de apoyo a la gestión No. ACONTR-FR-37", con los productos objeto del contrato y sus anexos y su ubicación.</t>
  </si>
  <si>
    <t>Adoptar y formalizar la herramienta metodológica en aplicativo del Sistema de Calidad de la Entidad.</t>
  </si>
  <si>
    <t>Socialización de la herramienta metodológica.</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</si>
  <si>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</si>
  <si>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</si>
  <si>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</si>
  <si>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</si>
  <si>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Protocolo elaborado y socializado</t>
  </si>
  <si>
    <t>Designar el Coordinador del Grupo de Relación con Entes externos.</t>
  </si>
  <si>
    <t>Coordinar capacitación en la MGA.</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</si>
  <si>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</si>
  <si>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</si>
  <si>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</si>
  <si>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Informe de la interventoría con registro fotográfico.</t>
  </si>
  <si>
    <t>Evidenciar técnicamente que no habrá afectación en la junta entre el pavimento nuevo por efectos del pavimento viejo.</t>
  </si>
  <si>
    <t>1, Anexo técnico en el cuál se desliga el tema constructivo del tema operativo.</t>
  </si>
  <si>
    <t xml:space="preserve">
2. descuento de mayor valor pagado en acta  liquidación.</t>
  </si>
  <si>
    <t xml:space="preserve">2. Acta de liquidación </t>
  </si>
  <si>
    <r>
      <t xml:space="preserve">
</t>
    </r>
    <r>
      <rPr>
        <sz val="8"/>
        <rFont val="Arial"/>
        <family val="2"/>
      </rPr>
      <t xml:space="preserve">
2. Los recursos pagados incorrectamente se descontaran en la correspondiente acta  liquidación.</t>
    </r>
  </si>
  <si>
    <t xml:space="preserve">
1, estructurar anteproyecto etapa 2 y final, puente Benito Hernández, que posibilite la construcción de los ejes viales 11 y 14.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</si>
  <si>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</si>
  <si>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</si>
  <si>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</si>
  <si>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</si>
  <si>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</si>
  <si>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</si>
  <si>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</si>
  <si>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</si>
  <si>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Auditoria de obra, posventa.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</si>
  <si>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</si>
  <si>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</si>
  <si>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</si>
  <si>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</si>
  <si>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De acuerdo con informe presentado por la Subdirección de Medio Ambiente y Gestión Social, mediante memorando SMA 33831 del 18 de junio de 2020, de 148 acuerdos, producto de 21 procesos de consulta previa, 91 presentan cierre de consulta por parte de la Dirección de Consultas Previas del Ministerio del Interior.</t>
  </si>
  <si>
    <t xml:space="preserve">H21ECP. Cronograma de adquisición predial. Contrato de Obra 1787 de 2014. 
Se determinó que no se requirió al contratista para la presentación del cronograma de adquisición predial en consonancia con lo indicado en el Anexo Predial.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</si>
</sst>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00"/>
    <numFmt numFmtId="169" formatCode="0.0&quot;%&quot;"/>
    <numFmt numFmtId="171" formatCode="yyyy/mm/dd"/>
  </numFmts>
  <fonts count="37" x14ac:knownFonts="1">
    <font>
      <sz val="10"/>
      <name val="Arial"/>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sz val="8"/>
      <color theme="3" tint="-0.499984740745262"/>
      <name val="Arial"/>
      <family val="2"/>
    </font>
    <font>
      <sz val="9"/>
      <color theme="3" tint="-0.499984740745262"/>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10"/>
      <color rgb="FFFF0000"/>
      <name val="Arial"/>
      <family val="2"/>
    </font>
    <font>
      <sz val="10"/>
      <color theme="1"/>
      <name val="Arial"/>
      <family val="2"/>
    </font>
    <font>
      <b/>
      <sz val="18"/>
      <color theme="1"/>
      <name val="Arial"/>
      <family val="2"/>
    </font>
    <font>
      <sz val="8"/>
      <color rgb="FFFF0000"/>
      <name val="Arial"/>
      <family val="2"/>
    </font>
    <font>
      <b/>
      <sz val="8"/>
      <color rgb="FFFF0000"/>
      <name val="Arial"/>
      <family val="2"/>
    </font>
    <font>
      <sz val="9"/>
      <name val="Arial"/>
    </font>
    <font>
      <sz val="8"/>
      <name val="Arial"/>
    </font>
    <font>
      <sz val="8"/>
      <color theme="0"/>
      <name val="Arial"/>
    </font>
    <font>
      <sz val="9"/>
      <color theme="0"/>
      <name val="Arial"/>
    </font>
    <font>
      <sz val="9"/>
      <color theme="1"/>
      <name val="Arial"/>
    </font>
  </fonts>
  <fills count="13">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rgb="FFA38EBC"/>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A9DA74"/>
        <bgColor indexed="64"/>
      </patternFill>
    </fill>
  </fills>
  <borders count="36">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0"/>
      </left>
      <right style="thin">
        <color theme="0"/>
      </right>
      <top style="thin">
        <color theme="0"/>
      </top>
      <bottom style="thin">
        <color theme="0"/>
      </bottom>
      <diagonal/>
    </border>
    <border>
      <left/>
      <right/>
      <top style="thin">
        <color theme="4" tint="0.79998168889431442"/>
      </top>
      <bottom style="thin">
        <color theme="4" tint="0.79998168889431442"/>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bottom style="thin">
        <color theme="0"/>
      </bottom>
      <diagonal/>
    </border>
    <border>
      <left style="thin">
        <color theme="4" tint="0.79998168889431442"/>
      </left>
      <right/>
      <top/>
      <bottom/>
      <diagonal/>
    </border>
    <border>
      <left style="thin">
        <color theme="4" tint="0.79998168889431442"/>
      </left>
      <right/>
      <top/>
      <bottom style="thin">
        <color theme="4" tint="0.79998168889431442"/>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right style="thin">
        <color theme="4" tint="0.79998168889431442"/>
      </right>
      <top/>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right style="thin">
        <color theme="0"/>
      </right>
      <top/>
      <bottom style="thin">
        <color theme="0"/>
      </bottom>
      <diagonal/>
    </border>
    <border>
      <left/>
      <right style="thin">
        <color theme="0"/>
      </right>
      <top/>
      <bottom/>
      <diagonal/>
    </border>
    <border>
      <left style="hair">
        <color theme="0" tint="-0.249977111117893"/>
      </left>
      <right style="hair">
        <color theme="0" tint="-0.249977111117893"/>
      </right>
      <top style="hair">
        <color theme="0" tint="-0.249977111117893"/>
      </top>
      <bottom/>
      <diagonal/>
    </border>
  </borders>
  <cellStyleXfs count="19">
    <xf numFmtId="0" fontId="0" fillId="0" borderId="0"/>
    <xf numFmtId="0" fontId="4" fillId="0" borderId="0"/>
    <xf numFmtId="0" fontId="8" fillId="0" borderId="0">
      <alignment vertical="top"/>
    </xf>
    <xf numFmtId="0" fontId="4" fillId="0" borderId="0"/>
    <xf numFmtId="0" fontId="4" fillId="0" borderId="0"/>
    <xf numFmtId="0" fontId="4" fillId="0" borderId="0"/>
    <xf numFmtId="0" fontId="11" fillId="0" borderId="0"/>
    <xf numFmtId="0" fontId="4" fillId="0" borderId="0"/>
    <xf numFmtId="0" fontId="9" fillId="0" borderId="0"/>
    <xf numFmtId="0" fontId="4" fillId="0" borderId="0"/>
    <xf numFmtId="0" fontId="11" fillId="0" borderId="0">
      <alignment vertical="top"/>
    </xf>
    <xf numFmtId="0" fontId="8" fillId="0" borderId="0"/>
    <xf numFmtId="0" fontId="10" fillId="0" borderId="0"/>
    <xf numFmtId="9" fontId="11" fillId="0" borderId="0" applyFont="0" applyFill="0" applyBorder="0" applyAlignment="0" applyProtection="0"/>
    <xf numFmtId="9" fontId="12" fillId="0" borderId="0" applyFont="0" applyFill="0" applyBorder="0" applyAlignment="0" applyProtection="0"/>
    <xf numFmtId="43" fontId="15" fillId="0" borderId="0" applyFont="0" applyFill="0" applyBorder="0" applyAlignment="0" applyProtection="0"/>
    <xf numFmtId="0" fontId="4" fillId="0" borderId="0"/>
    <xf numFmtId="0" fontId="1" fillId="0" borderId="0"/>
    <xf numFmtId="9" fontId="1" fillId="0" borderId="0" applyFont="0" applyFill="0" applyBorder="0" applyAlignment="0" applyProtection="0"/>
  </cellStyleXfs>
  <cellXfs count="251">
    <xf numFmtId="0" fontId="0" fillId="0" borderId="0" xfId="0"/>
    <xf numFmtId="0" fontId="3" fillId="0" borderId="0" xfId="0" applyFont="1" applyFill="1" applyBorder="1" applyAlignment="1">
      <alignment horizontal="justify" vertical="center"/>
    </xf>
    <xf numFmtId="0" fontId="3" fillId="0" borderId="0" xfId="0" applyFont="1" applyFill="1" applyBorder="1"/>
    <xf numFmtId="165" fontId="3" fillId="0" borderId="0" xfId="0" applyNumberFormat="1" applyFont="1" applyFill="1" applyBorder="1"/>
    <xf numFmtId="0" fontId="3" fillId="0" borderId="0" xfId="0" applyFont="1" applyFill="1" applyBorder="1" applyAlignment="1"/>
    <xf numFmtId="0" fontId="3" fillId="0" borderId="2" xfId="0" applyFont="1" applyFill="1" applyBorder="1" applyAlignment="1"/>
    <xf numFmtId="165" fontId="3" fillId="0" borderId="2" xfId="0" applyNumberFormat="1" applyFont="1" applyFill="1" applyBorder="1" applyAlignment="1"/>
    <xf numFmtId="0" fontId="3" fillId="4" borderId="0" xfId="0" applyFont="1" applyFill="1" applyBorder="1"/>
    <xf numFmtId="0" fontId="3" fillId="0" borderId="5" xfId="0" applyFont="1" applyFill="1" applyBorder="1"/>
    <xf numFmtId="0" fontId="3" fillId="0" borderId="5" xfId="0" applyFont="1" applyFill="1" applyBorder="1" applyAlignment="1">
      <alignment horizontal="justify" vertical="center"/>
    </xf>
    <xf numFmtId="0" fontId="3" fillId="0" borderId="7" xfId="0" applyFont="1" applyFill="1" applyBorder="1"/>
    <xf numFmtId="0" fontId="0" fillId="0" borderId="0" xfId="0" pivotButton="1" applyAlignment="1">
      <alignment horizontal="center"/>
    </xf>
    <xf numFmtId="0" fontId="0" fillId="0" borderId="0" xfId="0" applyAlignment="1">
      <alignment horizontal="center"/>
    </xf>
    <xf numFmtId="0" fontId="4" fillId="0" borderId="0" xfId="1"/>
    <xf numFmtId="0" fontId="0" fillId="2" borderId="0" xfId="0" applyFill="1"/>
    <xf numFmtId="0" fontId="4" fillId="2" borderId="0" xfId="1" applyFill="1"/>
    <xf numFmtId="0" fontId="0" fillId="2" borderId="0" xfId="0" applyFill="1" applyAlignment="1">
      <alignment horizontal="center" vertical="center"/>
    </xf>
    <xf numFmtId="0" fontId="18" fillId="2" borderId="0" xfId="0" applyFont="1" applyFill="1" applyAlignment="1">
      <alignment horizontal="left" vertical="center"/>
    </xf>
    <xf numFmtId="0" fontId="3" fillId="2" borderId="0" xfId="0" applyFont="1" applyFill="1" applyBorder="1" applyAlignment="1"/>
    <xf numFmtId="0" fontId="3" fillId="2" borderId="0" xfId="0" applyFont="1" applyFill="1" applyBorder="1"/>
    <xf numFmtId="0" fontId="3" fillId="2" borderId="5" xfId="0" applyFont="1" applyFill="1" applyBorder="1"/>
    <xf numFmtId="0" fontId="4" fillId="2" borderId="0" xfId="0" applyFont="1" applyFill="1"/>
    <xf numFmtId="0" fontId="20" fillId="2" borderId="0" xfId="0" applyFont="1" applyFill="1" applyAlignment="1">
      <alignment horizontal="center" vertical="center"/>
    </xf>
    <xf numFmtId="0" fontId="0" fillId="2" borderId="0" xfId="0" applyFill="1" applyAlignment="1">
      <alignment horizontal="center"/>
    </xf>
    <xf numFmtId="0" fontId="3" fillId="2" borderId="0" xfId="0" applyFont="1" applyFill="1" applyBorder="1" applyAlignment="1">
      <alignment horizontal="center" vertical="center"/>
    </xf>
    <xf numFmtId="0" fontId="3" fillId="2" borderId="5" xfId="0" applyFont="1" applyFill="1" applyBorder="1" applyAlignment="1">
      <alignment horizontal="center" vertical="center"/>
    </xf>
    <xf numFmtId="0" fontId="3" fillId="0" borderId="0" xfId="0" applyFont="1" applyFill="1" applyBorder="1" applyAlignment="1">
      <alignment horizontal="center" wrapText="1"/>
    </xf>
    <xf numFmtId="0" fontId="0" fillId="0" borderId="0" xfId="0" applyAlignment="1">
      <alignment horizontal="center" wrapText="1"/>
    </xf>
    <xf numFmtId="0" fontId="4" fillId="0" borderId="0" xfId="0" applyFont="1"/>
    <xf numFmtId="0" fontId="3" fillId="0" borderId="0" xfId="0" applyFont="1" applyFill="1" applyBorder="1" applyAlignment="1">
      <alignment horizontal="justify" vertical="center" wrapText="1"/>
    </xf>
    <xf numFmtId="0" fontId="0" fillId="0" borderId="0" xfId="0" applyAlignment="1">
      <alignment horizontal="justify" vertical="center" wrapText="1"/>
    </xf>
    <xf numFmtId="0" fontId="22" fillId="0" borderId="0" xfId="1" applyFont="1"/>
    <xf numFmtId="0" fontId="22" fillId="0" borderId="0" xfId="0" applyFont="1"/>
    <xf numFmtId="0" fontId="22" fillId="2" borderId="0" xfId="0" applyFont="1" applyFill="1"/>
    <xf numFmtId="0" fontId="5" fillId="0" borderId="6" xfId="0" applyFont="1" applyFill="1" applyBorder="1" applyAlignment="1"/>
    <xf numFmtId="0" fontId="5" fillId="0" borderId="7" xfId="0" applyFont="1" applyFill="1" applyBorder="1" applyAlignment="1"/>
    <xf numFmtId="0" fontId="22" fillId="0" borderId="0" xfId="1" applyFont="1" applyAlignment="1">
      <alignment horizontal="justify" vertical="center" wrapText="1"/>
    </xf>
    <xf numFmtId="0" fontId="4" fillId="0" borderId="0" xfId="1" applyAlignment="1">
      <alignment horizontal="justify" vertical="center" wrapText="1"/>
    </xf>
    <xf numFmtId="0" fontId="0" fillId="0" borderId="11" xfId="0" applyBorder="1" applyAlignment="1">
      <alignment vertical="center"/>
    </xf>
    <xf numFmtId="0" fontId="0" fillId="0" borderId="0" xfId="0" applyAlignment="1">
      <alignment horizontal="center"/>
    </xf>
    <xf numFmtId="9" fontId="13" fillId="0" borderId="0" xfId="14" applyFont="1" applyFill="1" applyBorder="1"/>
    <xf numFmtId="0" fontId="13" fillId="0" borderId="0" xfId="0" applyFont="1" applyFill="1" applyBorder="1"/>
    <xf numFmtId="0" fontId="28" fillId="0" borderId="0" xfId="0" applyFont="1" applyBorder="1" applyAlignment="1">
      <alignment horizontal="center" vertical="center" wrapText="1"/>
    </xf>
    <xf numFmtId="0" fontId="28" fillId="0" borderId="0" xfId="0" applyFont="1" applyBorder="1" applyAlignment="1">
      <alignment horizontal="center" vertical="center"/>
    </xf>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24" xfId="0" applyFont="1" applyBorder="1" applyAlignment="1">
      <alignment horizontal="center" vertical="center"/>
    </xf>
    <xf numFmtId="0" fontId="28" fillId="0" borderId="22" xfId="0" applyFont="1" applyBorder="1" applyAlignment="1">
      <alignment horizontal="center" vertical="center"/>
    </xf>
    <xf numFmtId="0" fontId="19" fillId="0" borderId="23" xfId="0" applyFont="1" applyFill="1" applyBorder="1" applyAlignment="1">
      <alignment vertical="center"/>
    </xf>
    <xf numFmtId="0" fontId="19" fillId="0" borderId="25" xfId="0" applyFont="1" applyFill="1" applyBorder="1" applyAlignment="1">
      <alignment vertical="center"/>
    </xf>
    <xf numFmtId="0" fontId="19" fillId="0" borderId="7" xfId="0" applyFont="1" applyFill="1" applyBorder="1" applyAlignment="1"/>
    <xf numFmtId="0" fontId="19" fillId="0" borderId="17" xfId="0" applyFont="1" applyFill="1" applyBorder="1" applyAlignment="1"/>
    <xf numFmtId="0" fontId="28" fillId="0" borderId="16" xfId="0" applyFont="1" applyBorder="1" applyAlignment="1">
      <alignment horizontal="center" vertical="center"/>
    </xf>
    <xf numFmtId="4" fontId="28" fillId="0" borderId="9" xfId="0" applyNumberFormat="1" applyFont="1" applyBorder="1" applyAlignment="1">
      <alignment horizontal="center" vertical="center"/>
    </xf>
    <xf numFmtId="10" fontId="29" fillId="8" borderId="9" xfId="14" applyNumberFormat="1" applyFont="1" applyFill="1" applyBorder="1" applyAlignment="1">
      <alignment horizontal="center" vertical="center"/>
    </xf>
    <xf numFmtId="10" fontId="29" fillId="7" borderId="9" xfId="14" applyNumberFormat="1" applyFont="1" applyFill="1" applyBorder="1" applyAlignment="1">
      <alignment horizontal="center" vertical="center"/>
    </xf>
    <xf numFmtId="9" fontId="28" fillId="0" borderId="0" xfId="14" applyFont="1"/>
    <xf numFmtId="0" fontId="28" fillId="0" borderId="0" xfId="0" applyFont="1"/>
    <xf numFmtId="10" fontId="29" fillId="5" borderId="9" xfId="14" applyNumberFormat="1" applyFont="1" applyFill="1" applyBorder="1" applyAlignment="1">
      <alignment horizontal="center" vertical="center"/>
    </xf>
    <xf numFmtId="0" fontId="13" fillId="2" borderId="3" xfId="0" applyFont="1" applyFill="1" applyBorder="1" applyAlignment="1">
      <alignment horizontal="center"/>
    </xf>
    <xf numFmtId="0" fontId="13" fillId="2" borderId="4" xfId="0" applyFont="1" applyFill="1" applyBorder="1" applyAlignment="1">
      <alignment horizontal="center"/>
    </xf>
    <xf numFmtId="0" fontId="13" fillId="2" borderId="0" xfId="0" applyFont="1" applyFill="1" applyBorder="1" applyAlignment="1">
      <alignment horizontal="center"/>
    </xf>
    <xf numFmtId="0" fontId="28" fillId="2" borderId="0" xfId="0" applyFont="1" applyFill="1" applyAlignment="1">
      <alignment horizontal="center"/>
    </xf>
    <xf numFmtId="0" fontId="3" fillId="0" borderId="0" xfId="0" applyFont="1" applyFill="1" applyBorder="1" applyAlignment="1">
      <alignment horizontal="center" vertical="center"/>
    </xf>
    <xf numFmtId="0" fontId="19" fillId="0" borderId="0" xfId="0" applyFont="1" applyFill="1" applyBorder="1" applyAlignment="1">
      <alignment horizontal="center" vertical="center"/>
    </xf>
    <xf numFmtId="10" fontId="29" fillId="2" borderId="0" xfId="14" applyNumberFormat="1" applyFont="1" applyFill="1" applyBorder="1" applyAlignment="1">
      <alignment horizontal="center" vertical="center"/>
    </xf>
    <xf numFmtId="0" fontId="0" fillId="0" borderId="0" xfId="0" applyAlignment="1">
      <alignment horizontal="center"/>
    </xf>
    <xf numFmtId="0" fontId="16" fillId="0" borderId="0" xfId="0" applyFont="1" applyFill="1" applyBorder="1" applyAlignment="1">
      <alignment horizontal="center" vertical="center"/>
    </xf>
    <xf numFmtId="0" fontId="27" fillId="2" borderId="0" xfId="0" applyFont="1" applyFill="1" applyBorder="1" applyAlignment="1">
      <alignment horizontal="center" vertical="center"/>
    </xf>
    <xf numFmtId="15" fontId="27" fillId="2" borderId="0" xfId="0" applyNumberFormat="1" applyFont="1" applyFill="1" applyBorder="1" applyAlignment="1">
      <alignment horizontal="center" vertical="center"/>
    </xf>
    <xf numFmtId="0" fontId="22" fillId="2" borderId="0" xfId="0" applyFont="1" applyFill="1" applyBorder="1" applyAlignment="1">
      <alignment horizontal="center"/>
    </xf>
    <xf numFmtId="0" fontId="30" fillId="2" borderId="0" xfId="0" applyFont="1" applyFill="1" applyBorder="1"/>
    <xf numFmtId="0" fontId="30" fillId="0" borderId="0" xfId="0" applyFont="1" applyFill="1" applyBorder="1"/>
    <xf numFmtId="0" fontId="22" fillId="2" borderId="15" xfId="0" applyFont="1" applyFill="1" applyBorder="1"/>
    <xf numFmtId="0" fontId="22" fillId="2" borderId="0" xfId="0" applyFont="1" applyFill="1" applyAlignment="1">
      <alignment horizontal="center"/>
    </xf>
    <xf numFmtId="0" fontId="3" fillId="0" borderId="0" xfId="0" applyFont="1" applyBorder="1" applyAlignment="1">
      <alignment horizontal="center" vertical="center" wrapText="1"/>
    </xf>
    <xf numFmtId="0" fontId="25" fillId="0" borderId="0" xfId="0" applyNumberFormat="1" applyFont="1" applyBorder="1" applyAlignment="1">
      <alignment horizontal="center" vertical="center"/>
    </xf>
    <xf numFmtId="0" fontId="4" fillId="0" borderId="31" xfId="1" applyBorder="1"/>
    <xf numFmtId="0" fontId="13" fillId="2" borderId="0" xfId="0" applyFont="1" applyFill="1" applyBorder="1" applyAlignment="1"/>
    <xf numFmtId="0" fontId="13" fillId="2" borderId="0" xfId="0" applyFont="1" applyFill="1" applyBorder="1"/>
    <xf numFmtId="0" fontId="13" fillId="2" borderId="5" xfId="0" applyFont="1" applyFill="1" applyBorder="1"/>
    <xf numFmtId="0" fontId="28" fillId="2" borderId="0" xfId="0" applyFont="1" applyFill="1"/>
    <xf numFmtId="0" fontId="22" fillId="0" borderId="15" xfId="1" applyFont="1" applyBorder="1"/>
    <xf numFmtId="0" fontId="22" fillId="0" borderId="0" xfId="1" applyFont="1" applyBorder="1"/>
    <xf numFmtId="0" fontId="22" fillId="0" borderId="32" xfId="1" applyFont="1" applyBorder="1"/>
    <xf numFmtId="0" fontId="24" fillId="10" borderId="32" xfId="0" applyFont="1" applyFill="1" applyBorder="1" applyAlignment="1">
      <alignment horizontal="center" vertical="center"/>
    </xf>
    <xf numFmtId="10" fontId="2" fillId="0" borderId="32" xfId="1" applyNumberFormat="1" applyFont="1" applyBorder="1" applyAlignment="1">
      <alignment horizontal="center"/>
    </xf>
    <xf numFmtId="0" fontId="24" fillId="10" borderId="32" xfId="1" applyFont="1" applyFill="1" applyBorder="1" applyAlignment="1">
      <alignment horizontal="center" vertical="center"/>
    </xf>
    <xf numFmtId="0" fontId="21" fillId="0" borderId="32" xfId="1" applyFont="1" applyBorder="1" applyAlignment="1">
      <alignment horizontal="center" vertical="center"/>
    </xf>
    <xf numFmtId="10" fontId="28" fillId="0" borderId="32" xfId="1" applyNumberFormat="1" applyFont="1" applyBorder="1" applyAlignment="1">
      <alignment horizontal="center" vertical="center"/>
    </xf>
    <xf numFmtId="10" fontId="26" fillId="10" borderId="32" xfId="1" applyNumberFormat="1" applyFont="1" applyFill="1" applyBorder="1" applyAlignment="1">
      <alignment horizontal="center" vertical="center"/>
    </xf>
    <xf numFmtId="0" fontId="13" fillId="2" borderId="30" xfId="0" applyFont="1" applyFill="1" applyBorder="1" applyAlignment="1">
      <alignment horizontal="center" vertical="center" wrapText="1"/>
    </xf>
    <xf numFmtId="0" fontId="3" fillId="0" borderId="30" xfId="0" applyFont="1" applyBorder="1" applyAlignment="1">
      <alignment horizontal="center" vertical="center" wrapText="1"/>
    </xf>
    <xf numFmtId="0" fontId="3" fillId="6" borderId="30" xfId="0" applyFont="1" applyFill="1" applyBorder="1" applyAlignment="1">
      <alignment horizontal="center" vertical="center" wrapText="1"/>
    </xf>
    <xf numFmtId="0" fontId="3" fillId="0" borderId="30" xfId="0" applyFont="1" applyBorder="1" applyAlignment="1">
      <alignment horizontal="justify" vertical="center" wrapText="1"/>
    </xf>
    <xf numFmtId="0" fontId="13" fillId="0" borderId="30" xfId="0" applyFont="1" applyBorder="1" applyAlignment="1">
      <alignment horizontal="justify" vertical="center" wrapText="1"/>
    </xf>
    <xf numFmtId="0" fontId="13" fillId="6" borderId="30" xfId="0" applyFont="1" applyFill="1" applyBorder="1" applyAlignment="1">
      <alignment horizontal="justify" vertical="center" wrapText="1"/>
    </xf>
    <xf numFmtId="0" fontId="13" fillId="6" borderId="30" xfId="0" applyFont="1" applyFill="1" applyBorder="1" applyAlignment="1">
      <alignment horizontal="center" vertical="center" wrapText="1"/>
    </xf>
    <xf numFmtId="167" fontId="13" fillId="2" borderId="30" xfId="0" applyNumberFormat="1" applyFont="1" applyFill="1" applyBorder="1" applyAlignment="1">
      <alignment horizontal="center" vertical="center" wrapText="1"/>
    </xf>
    <xf numFmtId="164" fontId="13" fillId="2" borderId="30" xfId="0" applyNumberFormat="1" applyFont="1" applyFill="1" applyBorder="1" applyAlignment="1">
      <alignment horizontal="center" vertical="center" wrapText="1"/>
    </xf>
    <xf numFmtId="166" fontId="13" fillId="2" borderId="30" xfId="14" applyNumberFormat="1" applyFont="1" applyFill="1" applyBorder="1" applyAlignment="1">
      <alignment horizontal="center" vertical="center" wrapText="1"/>
    </xf>
    <xf numFmtId="1" fontId="13" fillId="0" borderId="30" xfId="0" applyNumberFormat="1" applyFont="1" applyFill="1" applyBorder="1" applyAlignment="1">
      <alignment horizontal="center" vertical="center" wrapText="1"/>
    </xf>
    <xf numFmtId="0" fontId="13" fillId="0" borderId="30" xfId="0" applyFont="1" applyFill="1" applyBorder="1" applyAlignment="1">
      <alignment horizontal="center" vertical="center" wrapText="1"/>
    </xf>
    <xf numFmtId="0" fontId="21" fillId="0" borderId="30" xfId="0" applyFont="1" applyFill="1" applyBorder="1" applyAlignment="1">
      <alignment horizontal="center" vertical="center" wrapText="1"/>
    </xf>
    <xf numFmtId="0" fontId="21" fillId="0" borderId="30" xfId="0" applyFont="1" applyFill="1" applyBorder="1" applyAlignment="1">
      <alignment horizontal="center" vertical="center"/>
    </xf>
    <xf numFmtId="0" fontId="3" fillId="0" borderId="30" xfId="0" applyFont="1" applyFill="1" applyBorder="1" applyAlignment="1">
      <alignment horizontal="center" vertical="center" wrapText="1"/>
    </xf>
    <xf numFmtId="0" fontId="3" fillId="0" borderId="30" xfId="0" applyFont="1" applyFill="1" applyBorder="1" applyAlignment="1">
      <alignment horizontal="justify" vertical="center" wrapText="1"/>
    </xf>
    <xf numFmtId="0" fontId="13" fillId="0" borderId="30" xfId="0" applyFont="1" applyFill="1" applyBorder="1" applyAlignment="1">
      <alignment horizontal="justify" vertical="center" wrapText="1"/>
    </xf>
    <xf numFmtId="0" fontId="3" fillId="6" borderId="30" xfId="0" applyFont="1" applyFill="1" applyBorder="1" applyAlignment="1">
      <alignment horizontal="justify" vertical="center" wrapText="1"/>
    </xf>
    <xf numFmtId="0" fontId="3" fillId="2" borderId="30" xfId="0" applyFont="1" applyFill="1" applyBorder="1" applyAlignment="1">
      <alignment horizontal="center" vertical="center" wrapText="1"/>
    </xf>
    <xf numFmtId="0" fontId="3" fillId="2" borderId="30" xfId="0" applyFont="1" applyFill="1" applyBorder="1" applyAlignment="1">
      <alignment horizontal="justify" vertical="center" wrapText="1"/>
    </xf>
    <xf numFmtId="9" fontId="13" fillId="6" borderId="30" xfId="0" applyNumberFormat="1" applyFont="1" applyFill="1" applyBorder="1" applyAlignment="1">
      <alignment horizontal="center" vertical="center" wrapText="1"/>
    </xf>
    <xf numFmtId="167" fontId="3" fillId="6" borderId="30" xfId="0" applyNumberFormat="1" applyFont="1" applyFill="1" applyBorder="1" applyAlignment="1">
      <alignment horizontal="center" vertical="center" wrapText="1"/>
    </xf>
    <xf numFmtId="0" fontId="3" fillId="2" borderId="30" xfId="0" applyFont="1" applyFill="1" applyBorder="1" applyAlignment="1">
      <alignment horizontal="center" vertical="center"/>
    </xf>
    <xf numFmtId="0" fontId="13" fillId="2" borderId="30" xfId="0" applyFont="1" applyFill="1" applyBorder="1" applyAlignment="1">
      <alignment horizontal="justify" vertical="center" wrapText="1"/>
    </xf>
    <xf numFmtId="0" fontId="13" fillId="2" borderId="30" xfId="0" applyNumberFormat="1" applyFont="1" applyFill="1" applyBorder="1" applyAlignment="1">
      <alignment horizontal="justify" vertical="center" wrapText="1"/>
    </xf>
    <xf numFmtId="167" fontId="13" fillId="2" borderId="30" xfId="16" applyNumberFormat="1" applyFont="1" applyFill="1" applyBorder="1" applyAlignment="1">
      <alignment horizontal="center" vertical="center" wrapText="1"/>
    </xf>
    <xf numFmtId="0" fontId="13" fillId="2" borderId="30" xfId="0" applyNumberFormat="1" applyFont="1" applyFill="1" applyBorder="1" applyAlignment="1">
      <alignment horizontal="center" vertical="center" wrapText="1"/>
    </xf>
    <xf numFmtId="1" fontId="13" fillId="2" borderId="30" xfId="0" applyNumberFormat="1" applyFont="1" applyFill="1" applyBorder="1" applyAlignment="1">
      <alignment horizontal="center" vertical="center" wrapText="1"/>
    </xf>
    <xf numFmtId="2" fontId="13" fillId="6" borderId="30" xfId="0" applyNumberFormat="1" applyFont="1" applyFill="1" applyBorder="1" applyAlignment="1">
      <alignment horizontal="center" vertical="center" wrapText="1"/>
    </xf>
    <xf numFmtId="0" fontId="3" fillId="2" borderId="30" xfId="0" applyNumberFormat="1" applyFont="1" applyFill="1" applyBorder="1" applyAlignment="1">
      <alignment horizontal="center" vertical="center" wrapText="1"/>
    </xf>
    <xf numFmtId="14" fontId="13" fillId="2" borderId="30" xfId="0" applyNumberFormat="1" applyFont="1" applyFill="1" applyBorder="1" applyAlignment="1">
      <alignment horizontal="center" vertical="center"/>
    </xf>
    <xf numFmtId="0" fontId="13" fillId="2" borderId="30" xfId="16" applyNumberFormat="1" applyFont="1" applyFill="1" applyBorder="1" applyAlignment="1">
      <alignment horizontal="justify" vertical="center" wrapText="1"/>
    </xf>
    <xf numFmtId="0" fontId="13" fillId="2" borderId="30" xfId="16" applyNumberFormat="1" applyFont="1" applyFill="1" applyBorder="1" applyAlignment="1">
      <alignment horizontal="center" vertical="center" wrapText="1"/>
    </xf>
    <xf numFmtId="0" fontId="13" fillId="2" borderId="30" xfId="16" applyFont="1" applyFill="1" applyBorder="1" applyAlignment="1">
      <alignment horizontal="center" vertical="center" wrapText="1"/>
    </xf>
    <xf numFmtId="0" fontId="13" fillId="2" borderId="30" xfId="16" applyFont="1" applyFill="1" applyBorder="1" applyAlignment="1">
      <alignment horizontal="justify" vertical="center" wrapText="1"/>
    </xf>
    <xf numFmtId="0" fontId="13" fillId="0" borderId="30" xfId="0" applyNumberFormat="1" applyFont="1" applyFill="1" applyBorder="1" applyAlignment="1">
      <alignment horizontal="justify" vertical="center" wrapText="1"/>
    </xf>
    <xf numFmtId="167" fontId="13" fillId="0" borderId="30" xfId="0" applyNumberFormat="1" applyFont="1" applyFill="1" applyBorder="1" applyAlignment="1">
      <alignment horizontal="center" vertical="center" wrapText="1"/>
    </xf>
    <xf numFmtId="164" fontId="13" fillId="0" borderId="30" xfId="0" applyNumberFormat="1" applyFont="1" applyFill="1" applyBorder="1" applyAlignment="1">
      <alignment horizontal="center" vertical="center" wrapText="1"/>
    </xf>
    <xf numFmtId="0" fontId="13" fillId="0" borderId="30" xfId="0" applyNumberFormat="1" applyFont="1" applyFill="1" applyBorder="1" applyAlignment="1">
      <alignment horizontal="center" vertical="center" wrapText="1"/>
    </xf>
    <xf numFmtId="0" fontId="21" fillId="2" borderId="30" xfId="0" applyFont="1" applyFill="1" applyBorder="1" applyAlignment="1">
      <alignment horizontal="center" vertical="center"/>
    </xf>
    <xf numFmtId="14" fontId="13" fillId="2" borderId="30" xfId="0" applyNumberFormat="1" applyFont="1" applyFill="1" applyBorder="1" applyAlignment="1">
      <alignment horizontal="center" vertical="center" wrapText="1"/>
    </xf>
    <xf numFmtId="0" fontId="13" fillId="2" borderId="30" xfId="0" applyFont="1" applyFill="1" applyBorder="1" applyAlignment="1">
      <alignment horizontal="justify" vertical="center"/>
    </xf>
    <xf numFmtId="167" fontId="13" fillId="0" borderId="30" xfId="0" applyNumberFormat="1" applyFont="1" applyFill="1" applyBorder="1" applyAlignment="1">
      <alignment horizontal="justify" vertical="center" wrapText="1"/>
    </xf>
    <xf numFmtId="0" fontId="13" fillId="0" borderId="30" xfId="0" applyNumberFormat="1" applyFont="1" applyFill="1" applyBorder="1" applyAlignment="1">
      <alignment horizontal="left" vertical="center" wrapText="1"/>
    </xf>
    <xf numFmtId="0" fontId="3" fillId="0" borderId="30" xfId="0" applyNumberFormat="1" applyFont="1" applyFill="1" applyBorder="1" applyAlignment="1">
      <alignment horizontal="center" vertical="center" wrapText="1"/>
    </xf>
    <xf numFmtId="0" fontId="3" fillId="0" borderId="30" xfId="0" applyFont="1" applyFill="1" applyBorder="1" applyAlignment="1">
      <alignment horizontal="center" vertical="center"/>
    </xf>
    <xf numFmtId="168" fontId="13" fillId="6" borderId="30" xfId="0" applyNumberFormat="1" applyFont="1" applyFill="1" applyBorder="1" applyAlignment="1">
      <alignment horizontal="center" vertical="center" wrapText="1"/>
    </xf>
    <xf numFmtId="169" fontId="13" fillId="2" borderId="30" xfId="14" applyNumberFormat="1" applyFont="1" applyFill="1" applyBorder="1" applyAlignment="1">
      <alignment horizontal="center" vertical="center" wrapText="1"/>
    </xf>
    <xf numFmtId="0" fontId="13" fillId="2" borderId="30" xfId="0" applyFont="1" applyFill="1" applyBorder="1" applyAlignment="1">
      <alignment horizontal="center" vertical="center"/>
    </xf>
    <xf numFmtId="9" fontId="13" fillId="0" borderId="30" xfId="0" applyNumberFormat="1" applyFont="1" applyFill="1" applyBorder="1" applyAlignment="1">
      <alignment horizontal="justify" vertical="center" wrapText="1"/>
    </xf>
    <xf numFmtId="9" fontId="13" fillId="0" borderId="30" xfId="0" applyNumberFormat="1" applyFont="1" applyFill="1" applyBorder="1" applyAlignment="1">
      <alignment horizontal="center" vertical="center" wrapText="1"/>
    </xf>
    <xf numFmtId="43" fontId="3" fillId="2" borderId="30" xfId="15" applyFont="1" applyFill="1" applyBorder="1" applyAlignment="1">
      <alignment horizontal="center" vertical="center" wrapText="1"/>
    </xf>
    <xf numFmtId="0" fontId="13" fillId="0" borderId="30" xfId="0" applyFont="1" applyFill="1" applyBorder="1" applyAlignment="1">
      <alignment horizontal="center" vertical="center"/>
    </xf>
    <xf numFmtId="0" fontId="13" fillId="0" borderId="30" xfId="0" applyFont="1" applyFill="1" applyBorder="1" applyAlignment="1">
      <alignment vertical="center" wrapText="1" shrinkToFit="1"/>
    </xf>
    <xf numFmtId="0" fontId="13" fillId="0" borderId="30" xfId="0" applyFont="1" applyFill="1" applyBorder="1" applyAlignment="1">
      <alignment horizontal="justify" vertical="center" wrapText="1" shrinkToFit="1"/>
    </xf>
    <xf numFmtId="0" fontId="13" fillId="0" borderId="30" xfId="1" applyFont="1" applyFill="1" applyBorder="1" applyAlignment="1">
      <alignment horizontal="justify" vertical="center" wrapText="1"/>
    </xf>
    <xf numFmtId="0" fontId="13" fillId="0" borderId="30" xfId="1" applyNumberFormat="1" applyFont="1" applyFill="1" applyBorder="1" applyAlignment="1">
      <alignment horizontal="center" vertical="center" wrapText="1"/>
    </xf>
    <xf numFmtId="0" fontId="13" fillId="0" borderId="30" xfId="1" applyFont="1" applyFill="1" applyBorder="1" applyAlignment="1">
      <alignment horizontal="center" vertical="center" wrapText="1"/>
    </xf>
    <xf numFmtId="167" fontId="13" fillId="0" borderId="30" xfId="1" applyNumberFormat="1" applyFont="1" applyFill="1" applyBorder="1" applyAlignment="1">
      <alignment horizontal="center" vertical="center" wrapText="1"/>
    </xf>
    <xf numFmtId="0" fontId="13" fillId="2" borderId="30" xfId="0" applyNumberFormat="1" applyFont="1" applyFill="1" applyBorder="1" applyAlignment="1">
      <alignment horizontal="center" vertical="center"/>
    </xf>
    <xf numFmtId="0" fontId="13" fillId="0" borderId="30" xfId="1" applyNumberFormat="1" applyFont="1" applyFill="1" applyBorder="1" applyAlignment="1">
      <alignment horizontal="justify" vertical="center" wrapText="1"/>
    </xf>
    <xf numFmtId="0" fontId="13" fillId="0" borderId="30" xfId="0" applyFont="1" applyFill="1" applyBorder="1"/>
    <xf numFmtId="0" fontId="28" fillId="0" borderId="30" xfId="0" applyFont="1" applyFill="1" applyBorder="1" applyAlignment="1">
      <alignment horizontal="center" vertical="center"/>
    </xf>
    <xf numFmtId="0" fontId="27" fillId="0" borderId="0" xfId="0" applyFont="1" applyFill="1" applyBorder="1" applyAlignment="1">
      <alignment horizontal="center" vertical="center"/>
    </xf>
    <xf numFmtId="15" fontId="27" fillId="0" borderId="0" xfId="0" applyNumberFormat="1" applyFont="1" applyFill="1" applyBorder="1" applyAlignment="1">
      <alignment horizontal="center" vertical="center"/>
    </xf>
    <xf numFmtId="0" fontId="22" fillId="0" borderId="0" xfId="0" applyFont="1" applyFill="1" applyBorder="1" applyAlignment="1">
      <alignment horizontal="center"/>
    </xf>
    <xf numFmtId="0" fontId="20" fillId="0" borderId="0" xfId="0" applyFont="1" applyFill="1" applyAlignment="1">
      <alignment horizontal="center" vertical="center"/>
    </xf>
    <xf numFmtId="0" fontId="0" fillId="0" borderId="0" xfId="0" applyFill="1" applyAlignment="1">
      <alignment horizontal="center"/>
    </xf>
    <xf numFmtId="0" fontId="26" fillId="10" borderId="32" xfId="1" applyFont="1" applyFill="1" applyBorder="1" applyAlignment="1">
      <alignment horizontal="center" vertical="center"/>
    </xf>
    <xf numFmtId="0" fontId="16" fillId="10" borderId="35" xfId="0" applyFont="1" applyFill="1" applyBorder="1" applyAlignment="1">
      <alignment horizontal="center" vertical="center" wrapText="1"/>
    </xf>
    <xf numFmtId="0" fontId="3" fillId="3" borderId="35" xfId="0" applyFont="1" applyFill="1" applyBorder="1" applyAlignment="1">
      <alignment horizontal="center" vertical="center" wrapText="1"/>
    </xf>
    <xf numFmtId="165" fontId="3" fillId="3" borderId="35" xfId="0" applyNumberFormat="1" applyFont="1" applyFill="1" applyBorder="1" applyAlignment="1">
      <alignment horizontal="center" vertical="center" wrapText="1"/>
    </xf>
    <xf numFmtId="0" fontId="16" fillId="11" borderId="35" xfId="0" applyFont="1" applyFill="1" applyBorder="1" applyAlignment="1">
      <alignment horizontal="center" vertical="center" wrapText="1"/>
    </xf>
    <xf numFmtId="9" fontId="16" fillId="10" borderId="35" xfId="14" applyFont="1" applyFill="1" applyBorder="1" applyAlignment="1">
      <alignment horizontal="center" vertical="center" wrapText="1"/>
    </xf>
    <xf numFmtId="0" fontId="16" fillId="10" borderId="35" xfId="0" applyFont="1" applyFill="1" applyBorder="1" applyAlignment="1" applyProtection="1">
      <alignment horizontal="center" vertical="center" wrapText="1"/>
    </xf>
    <xf numFmtId="167" fontId="3" fillId="0" borderId="30" xfId="0" applyNumberFormat="1" applyFont="1" applyFill="1" applyBorder="1" applyAlignment="1">
      <alignment horizontal="center" vertical="center" wrapText="1"/>
    </xf>
    <xf numFmtId="167" fontId="3" fillId="2" borderId="30" xfId="0" applyNumberFormat="1" applyFont="1" applyFill="1" applyBorder="1" applyAlignment="1">
      <alignment horizontal="center" vertical="center" wrapText="1"/>
    </xf>
    <xf numFmtId="0" fontId="3" fillId="6" borderId="30" xfId="1" applyFont="1" applyFill="1" applyBorder="1" applyAlignment="1">
      <alignment horizontal="justify" vertical="center" wrapText="1"/>
    </xf>
    <xf numFmtId="9" fontId="3" fillId="6" borderId="30" xfId="0" applyNumberFormat="1" applyFont="1" applyFill="1" applyBorder="1" applyAlignment="1">
      <alignment horizontal="center" vertical="center" wrapText="1"/>
    </xf>
    <xf numFmtId="0" fontId="3" fillId="0" borderId="30" xfId="0" applyNumberFormat="1" applyFont="1" applyFill="1" applyBorder="1" applyAlignment="1">
      <alignment horizontal="justify" vertical="center" wrapText="1"/>
    </xf>
    <xf numFmtId="0" fontId="13" fillId="2" borderId="30" xfId="1" applyFont="1" applyFill="1" applyBorder="1" applyAlignment="1">
      <alignment horizontal="justify" vertical="center" wrapText="1"/>
    </xf>
    <xf numFmtId="167" fontId="3" fillId="6" borderId="30" xfId="1" applyNumberFormat="1" applyFont="1" applyFill="1" applyBorder="1" applyAlignment="1">
      <alignment horizontal="center" vertical="center" wrapText="1"/>
    </xf>
    <xf numFmtId="0" fontId="3" fillId="2" borderId="30" xfId="1" applyFont="1" applyFill="1" applyBorder="1" applyAlignment="1">
      <alignment horizontal="justify" vertical="center" wrapText="1"/>
    </xf>
    <xf numFmtId="0" fontId="3" fillId="6" borderId="30" xfId="1" applyNumberFormat="1" applyFont="1" applyFill="1" applyBorder="1" applyAlignment="1">
      <alignment horizontal="center" vertical="center" wrapText="1"/>
    </xf>
    <xf numFmtId="167" fontId="3" fillId="2" borderId="30" xfId="1" applyNumberFormat="1" applyFont="1" applyFill="1" applyBorder="1" applyAlignment="1">
      <alignment horizontal="justify" vertical="center" wrapText="1"/>
    </xf>
    <xf numFmtId="0" fontId="3" fillId="6" borderId="30" xfId="1" applyFont="1" applyFill="1" applyBorder="1" applyAlignment="1">
      <alignment horizontal="center" vertical="center" wrapText="1"/>
    </xf>
    <xf numFmtId="0" fontId="30" fillId="6" borderId="30" xfId="1" applyFont="1" applyFill="1" applyBorder="1" applyAlignment="1">
      <alignment horizontal="justify" vertical="center" wrapText="1"/>
    </xf>
    <xf numFmtId="167" fontId="13" fillId="2" borderId="30" xfId="1" applyNumberFormat="1" applyFont="1" applyFill="1" applyBorder="1" applyAlignment="1">
      <alignment horizontal="justify" vertical="center" wrapText="1"/>
    </xf>
    <xf numFmtId="0" fontId="13" fillId="6" borderId="30" xfId="1" applyFont="1" applyFill="1" applyBorder="1" applyAlignment="1">
      <alignment horizontal="center" vertical="center" wrapText="1"/>
    </xf>
    <xf numFmtId="49" fontId="3" fillId="6" borderId="30" xfId="1" applyNumberFormat="1" applyFont="1" applyFill="1" applyBorder="1" applyAlignment="1">
      <alignment horizontal="center" vertical="center" wrapText="1"/>
    </xf>
    <xf numFmtId="0" fontId="3" fillId="0" borderId="30" xfId="0" applyFont="1" applyBorder="1" applyAlignment="1">
      <alignment horizontal="justify" vertical="center"/>
    </xf>
    <xf numFmtId="0" fontId="3" fillId="2" borderId="30" xfId="1" applyFont="1" applyFill="1" applyBorder="1" applyAlignment="1">
      <alignment horizontal="center" vertical="center" wrapText="1"/>
    </xf>
    <xf numFmtId="171" fontId="3" fillId="2" borderId="30" xfId="1" applyNumberFormat="1" applyFont="1" applyFill="1" applyBorder="1" applyAlignment="1">
      <alignment horizontal="center" vertical="center" wrapText="1"/>
    </xf>
    <xf numFmtId="4" fontId="13" fillId="0" borderId="30" xfId="0" applyNumberFormat="1" applyFont="1" applyFill="1" applyBorder="1" applyAlignment="1">
      <alignment horizontal="center"/>
    </xf>
    <xf numFmtId="0" fontId="3" fillId="2" borderId="30" xfId="1" applyNumberFormat="1" applyFont="1" applyFill="1" applyBorder="1" applyAlignment="1">
      <alignment horizontal="center" vertical="center" wrapText="1"/>
    </xf>
    <xf numFmtId="0" fontId="3" fillId="6" borderId="35"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3" fillId="6" borderId="35" xfId="0" applyFont="1" applyFill="1" applyBorder="1" applyAlignment="1">
      <alignment horizontal="justify" vertical="center" wrapText="1"/>
    </xf>
    <xf numFmtId="0" fontId="0" fillId="0" borderId="0" xfId="0" applyAlignment="1">
      <alignment horizontal="center"/>
    </xf>
    <xf numFmtId="0" fontId="3" fillId="0" borderId="0" xfId="0" applyFont="1" applyFill="1" applyBorder="1" applyAlignment="1">
      <alignment horizontal="center"/>
    </xf>
    <xf numFmtId="0" fontId="5" fillId="0" borderId="7" xfId="0" applyFont="1" applyFill="1" applyBorder="1" applyAlignment="1">
      <alignment horizontal="center"/>
    </xf>
    <xf numFmtId="0" fontId="0" fillId="0" borderId="0" xfId="0" applyAlignment="1">
      <alignment horizontal="center"/>
    </xf>
    <xf numFmtId="0" fontId="31" fillId="0" borderId="0" xfId="0" applyFont="1" applyFill="1" applyBorder="1" applyAlignment="1">
      <alignment horizontal="center" vertical="center" wrapText="1"/>
    </xf>
    <xf numFmtId="0" fontId="30" fillId="0" borderId="0" xfId="0" applyFont="1" applyFill="1" applyBorder="1" applyAlignment="1">
      <alignment horizontal="center" vertical="center"/>
    </xf>
    <xf numFmtId="0" fontId="31" fillId="0" borderId="0" xfId="0" applyNumberFormat="1" applyFont="1" applyFill="1" applyBorder="1" applyAlignment="1">
      <alignment horizontal="center" vertical="center" wrapText="1"/>
    </xf>
    <xf numFmtId="0" fontId="22" fillId="0" borderId="0" xfId="0" applyFont="1" applyFill="1" applyAlignment="1">
      <alignment horizontal="center" vertical="center"/>
    </xf>
    <xf numFmtId="0" fontId="31"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0" fillId="0" borderId="0" xfId="0" applyAlignment="1">
      <alignment horizontal="center"/>
    </xf>
    <xf numFmtId="0" fontId="13" fillId="2" borderId="30" xfId="1" applyFont="1" applyFill="1" applyBorder="1" applyAlignment="1">
      <alignment horizontal="center" vertical="center" wrapText="1"/>
    </xf>
    <xf numFmtId="0" fontId="32" fillId="0" borderId="8" xfId="0" applyNumberFormat="1" applyFont="1" applyBorder="1" applyAlignment="1">
      <alignment horizontal="center" vertical="center"/>
    </xf>
    <xf numFmtId="0" fontId="34" fillId="10" borderId="10" xfId="0" applyFont="1" applyFill="1" applyBorder="1" applyAlignment="1">
      <alignment horizontal="center" vertical="center"/>
    </xf>
    <xf numFmtId="0" fontId="32" fillId="0" borderId="32" xfId="0" applyNumberFormat="1" applyFont="1" applyBorder="1" applyAlignment="1">
      <alignment horizontal="center" vertical="center"/>
    </xf>
    <xf numFmtId="0" fontId="36" fillId="2" borderId="32" xfId="0" applyNumberFormat="1" applyFont="1" applyFill="1" applyBorder="1" applyAlignment="1">
      <alignment horizontal="center" vertical="center"/>
    </xf>
    <xf numFmtId="0" fontId="35" fillId="10" borderId="10" xfId="0" applyFont="1" applyFill="1" applyBorder="1" applyAlignment="1">
      <alignment horizontal="center" vertical="center" wrapText="1"/>
    </xf>
    <xf numFmtId="0" fontId="35" fillId="10" borderId="28" xfId="0" applyFont="1" applyFill="1" applyBorder="1" applyAlignment="1">
      <alignment horizontal="center" vertical="center" wrapText="1"/>
    </xf>
    <xf numFmtId="0" fontId="35" fillId="10" borderId="27" xfId="0" applyFont="1" applyFill="1" applyBorder="1" applyAlignment="1">
      <alignment horizontal="center" vertical="center" wrapText="1"/>
    </xf>
    <xf numFmtId="0" fontId="35" fillId="10" borderId="12" xfId="0" applyFont="1" applyFill="1" applyBorder="1" applyAlignment="1">
      <alignment horizontal="center" vertical="center" wrapText="1"/>
    </xf>
    <xf numFmtId="0" fontId="35" fillId="10" borderId="0" xfId="0" applyFont="1" applyFill="1" applyAlignment="1">
      <alignment horizontal="center" vertical="center" wrapText="1"/>
    </xf>
    <xf numFmtId="0" fontId="34" fillId="10" borderId="10" xfId="0" applyFont="1" applyFill="1" applyBorder="1" applyAlignment="1">
      <alignment horizontal="center" vertical="center" wrapText="1"/>
    </xf>
    <xf numFmtId="0" fontId="33" fillId="12" borderId="32" xfId="0" applyFont="1" applyFill="1" applyBorder="1" applyAlignment="1">
      <alignment horizontal="center" vertical="center" wrapText="1"/>
    </xf>
    <xf numFmtId="0" fontId="33" fillId="9" borderId="32" xfId="0" applyFont="1" applyFill="1" applyBorder="1" applyAlignment="1">
      <alignment horizontal="center" vertical="center" wrapText="1"/>
    </xf>
    <xf numFmtId="0" fontId="33" fillId="0" borderId="32" xfId="0" applyFont="1" applyBorder="1" applyAlignment="1">
      <alignment horizontal="center" vertical="center" wrapText="1"/>
    </xf>
    <xf numFmtId="0" fontId="19" fillId="0" borderId="13" xfId="0" applyFont="1" applyFill="1" applyBorder="1" applyAlignment="1">
      <alignment horizontal="center" vertical="center"/>
    </xf>
    <xf numFmtId="0" fontId="19" fillId="0" borderId="9" xfId="0" applyFont="1" applyFill="1" applyBorder="1" applyAlignment="1">
      <alignment horizontal="center" vertical="center"/>
    </xf>
    <xf numFmtId="0" fontId="3" fillId="2" borderId="6" xfId="0" applyFont="1" applyFill="1" applyBorder="1" applyAlignment="1">
      <alignment horizontal="center"/>
    </xf>
    <xf numFmtId="0" fontId="3" fillId="2" borderId="7" xfId="0" applyFont="1" applyFill="1" applyBorder="1" applyAlignment="1">
      <alignment horizontal="center"/>
    </xf>
    <xf numFmtId="0" fontId="3" fillId="2" borderId="1" xfId="0" applyFont="1" applyFill="1" applyBorder="1" applyAlignment="1">
      <alignment horizontal="center"/>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0" fontId="19" fillId="0" borderId="18" xfId="0" applyFont="1" applyFill="1" applyBorder="1" applyAlignment="1">
      <alignment horizontal="center" vertical="center"/>
    </xf>
    <xf numFmtId="0" fontId="19" fillId="0" borderId="19" xfId="0" applyFont="1" applyFill="1" applyBorder="1" applyAlignment="1">
      <alignment horizontal="center" vertical="center"/>
    </xf>
    <xf numFmtId="0" fontId="19" fillId="0" borderId="21" xfId="0" applyFont="1" applyFill="1" applyBorder="1" applyAlignment="1">
      <alignment horizontal="center" vertical="center"/>
    </xf>
    <xf numFmtId="0" fontId="19" fillId="0" borderId="20"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14" xfId="0" applyFont="1" applyFill="1" applyBorder="1" applyAlignment="1">
      <alignment horizontal="center" vertical="center"/>
    </xf>
    <xf numFmtId="0" fontId="3" fillId="0" borderId="0" xfId="0" applyFont="1" applyFill="1" applyBorder="1" applyAlignment="1">
      <alignment horizontal="center"/>
    </xf>
    <xf numFmtId="0" fontId="5" fillId="0" borderId="0" xfId="0" applyFont="1" applyFill="1" applyBorder="1" applyAlignment="1">
      <alignment horizontal="left"/>
    </xf>
    <xf numFmtId="0" fontId="19" fillId="0" borderId="6" xfId="0" applyFont="1" applyFill="1" applyBorder="1" applyAlignment="1">
      <alignment horizontal="center" vertical="center"/>
    </xf>
    <xf numFmtId="0" fontId="19" fillId="0" borderId="1" xfId="0" applyFont="1" applyFill="1" applyBorder="1" applyAlignment="1">
      <alignment horizontal="center" vertical="center"/>
    </xf>
    <xf numFmtId="0" fontId="5" fillId="0" borderId="6" xfId="0" applyFont="1" applyFill="1" applyBorder="1" applyAlignment="1">
      <alignment horizontal="center"/>
    </xf>
    <xf numFmtId="0" fontId="5" fillId="0" borderId="7" xfId="0" applyFont="1" applyFill="1" applyBorder="1" applyAlignment="1">
      <alignment horizontal="center"/>
    </xf>
    <xf numFmtId="0" fontId="14" fillId="0" borderId="3" xfId="0" applyFont="1" applyFill="1" applyBorder="1" applyAlignment="1"/>
    <xf numFmtId="0" fontId="14" fillId="0" borderId="0" xfId="0" applyFont="1" applyFill="1" applyBorder="1" applyAlignment="1"/>
    <xf numFmtId="0" fontId="3" fillId="0" borderId="0" xfId="0" applyFont="1" applyFill="1" applyBorder="1" applyAlignment="1"/>
    <xf numFmtId="0" fontId="5" fillId="0" borderId="29" xfId="0" applyFont="1" applyFill="1" applyBorder="1" applyAlignment="1">
      <alignment horizontal="center"/>
    </xf>
    <xf numFmtId="0" fontId="5" fillId="0" borderId="30" xfId="0" applyFont="1" applyFill="1" applyBorder="1" applyAlignment="1">
      <alignment horizontal="center" vertical="center" wrapText="1"/>
    </xf>
    <xf numFmtId="0" fontId="26" fillId="10" borderId="32" xfId="1" applyFont="1" applyFill="1" applyBorder="1" applyAlignment="1">
      <alignment horizontal="center" vertical="center"/>
    </xf>
    <xf numFmtId="0" fontId="17" fillId="2" borderId="0" xfId="0" applyFont="1" applyFill="1" applyAlignment="1">
      <alignment horizontal="center"/>
    </xf>
    <xf numFmtId="0" fontId="25" fillId="0" borderId="0" xfId="1" applyFont="1" applyAlignment="1">
      <alignment horizontal="center"/>
    </xf>
    <xf numFmtId="0" fontId="25" fillId="0" borderId="0" xfId="1" applyFont="1" applyAlignment="1">
      <alignment horizontal="center" vertical="center"/>
    </xf>
    <xf numFmtId="0" fontId="24" fillId="10" borderId="26" xfId="0" applyFont="1" applyFill="1" applyBorder="1" applyAlignment="1">
      <alignment horizontal="center" vertical="center" wrapText="1"/>
    </xf>
    <xf numFmtId="0" fontId="24" fillId="10" borderId="33" xfId="0" applyFont="1" applyFill="1" applyBorder="1" applyAlignment="1">
      <alignment horizontal="center" vertical="center" wrapText="1"/>
    </xf>
    <xf numFmtId="0" fontId="3" fillId="0" borderId="0" xfId="0" applyFont="1" applyBorder="1" applyAlignment="1">
      <alignment horizontal="justify" vertical="center" wrapText="1"/>
    </xf>
    <xf numFmtId="0" fontId="3" fillId="0" borderId="34" xfId="0" applyFont="1" applyBorder="1" applyAlignment="1">
      <alignment horizontal="justify" vertical="center" wrapText="1"/>
    </xf>
    <xf numFmtId="0" fontId="13" fillId="0" borderId="16" xfId="0" applyFont="1" applyBorder="1" applyAlignment="1">
      <alignment horizontal="left" vertical="center" wrapText="1"/>
    </xf>
    <xf numFmtId="0" fontId="13" fillId="0" borderId="0" xfId="0" applyFont="1" applyBorder="1" applyAlignment="1">
      <alignment horizontal="left" vertical="center" wrapText="1"/>
    </xf>
  </cellXfs>
  <cellStyles count="19">
    <cellStyle name="Millares" xfId="15" builtinId="3"/>
    <cellStyle name="Normal" xfId="0" builtinId="0"/>
    <cellStyle name="Normal 13 2" xfId="1" xr:uid="{00000000-0005-0000-0000-000002000000}"/>
    <cellStyle name="Normal 2" xfId="2" xr:uid="{00000000-0005-0000-0000-000003000000}"/>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7" xfId="11" xr:uid="{00000000-0005-0000-0000-00000C000000}"/>
    <cellStyle name="Normal 7 2" xfId="16" xr:uid="{00000000-0005-0000-0000-00000D000000}"/>
    <cellStyle name="Normal 8" xfId="12" xr:uid="{00000000-0005-0000-0000-00000E000000}"/>
    <cellStyle name="Normal 9" xfId="17" xr:uid="{00000000-0005-0000-0000-00000F000000}"/>
    <cellStyle name="Porcentaje" xfId="14" builtinId="5"/>
    <cellStyle name="Porcentaje 2" xfId="18" xr:uid="{00000000-0005-0000-0000-000011000000}"/>
    <cellStyle name="Porcentaje 2 3" xfId="13" xr:uid="{00000000-0005-0000-0000-000012000000}"/>
  </cellStyles>
  <dxfs count="963">
    <dxf>
      <font>
        <sz val="9"/>
        <color theme="0"/>
      </font>
      <fill>
        <patternFill patternType="solid">
          <fgColor indexed="64"/>
          <bgColor theme="4" tint="-0.499984740745262"/>
        </patternFill>
      </fill>
    </dxf>
    <dxf>
      <fill>
        <patternFill>
          <bgColor rgb="FFA9DA74"/>
        </patternFill>
      </fill>
    </dxf>
    <dxf>
      <font>
        <sz val="9"/>
        <color theme="0"/>
      </font>
      <fill>
        <patternFill patternType="solid">
          <fgColor indexed="64"/>
          <bgColor theme="4" tint="-0.499984740745262"/>
        </patternFill>
      </fill>
    </dxf>
    <dxf>
      <fill>
        <patternFill patternType="solid">
          <bgColor theme="6" tint="0.59999389629810485"/>
        </patternFill>
      </fill>
    </dxf>
    <dxf>
      <font>
        <sz val="9"/>
        <color theme="0"/>
      </font>
      <fill>
        <patternFill patternType="solid">
          <fgColor indexed="64"/>
          <bgColor theme="4" tint="-0.499984740745262"/>
        </patternFill>
      </fill>
    </dxf>
    <dxf>
      <border>
        <left style="hair">
          <color theme="0" tint="-0.14999847407452621"/>
        </left>
        <right style="hair">
          <color theme="0" tint="-0.14999847407452621"/>
        </right>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top style="hair">
          <color theme="0" tint="-0.14999847407452621"/>
        </top>
      </border>
    </dxf>
    <dxf>
      <border>
        <top style="hair">
          <color theme="0" tint="-0.14999847407452621"/>
        </top>
      </border>
    </dxf>
    <dxf>
      <border>
        <left style="thin">
          <color theme="0"/>
        </left>
      </border>
    </dxf>
    <dxf>
      <border>
        <top style="thin">
          <color theme="0"/>
        </top>
      </border>
    </dxf>
    <dxf>
      <font>
        <sz val="9"/>
        <color theme="0"/>
      </font>
      <fill>
        <patternFill patternType="solid">
          <fgColor indexed="64"/>
          <bgColor theme="4" tint="-0.499984740745262"/>
        </patternFill>
      </fill>
    </dxf>
    <dxf>
      <border>
        <bottom style="hair">
          <color theme="0" tint="-0.14999847407452621"/>
        </bottom>
      </border>
    </dxf>
    <dxf>
      <border>
        <bottom style="hair">
          <color theme="0" tint="-0.14999847407452621"/>
        </bottom>
      </border>
    </dxf>
    <dxf>
      <border>
        <vertical style="hair">
          <color theme="0" tint="-0.14999847407452621"/>
        </vertical>
        <horizontal style="hair">
          <color theme="0" tint="-0.14999847407452621"/>
        </horizontal>
      </border>
    </dxf>
    <dxf>
      <border>
        <bottom style="hair">
          <color theme="0" tint="-0.14999847407452621"/>
        </bottom>
      </border>
    </dxf>
    <dxf>
      <border>
        <top style="hair">
          <color theme="0" tint="-0.14999847407452621"/>
        </top>
        <vertical style="hair">
          <color theme="0" tint="-0.14999847407452621"/>
        </vertical>
        <horizontal style="hair">
          <color theme="0" tint="-0.14999847407452621"/>
        </horizontal>
      </border>
    </dxf>
    <dxf>
      <border>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left style="hair">
          <color theme="0" tint="-0.14999847407452621"/>
        </left>
        <top style="hair">
          <color theme="0" tint="-0.14999847407452621"/>
        </top>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bottom style="hair">
          <color theme="0" tint="-0.14999847407452621"/>
        </bottom>
      </border>
    </dxf>
    <dxf>
      <border>
        <bottom style="hair">
          <color theme="0" tint="-0.14999847407452621"/>
        </bottom>
      </border>
    </dxf>
    <dxf>
      <border>
        <bottom style="hair">
          <color theme="0" tint="-0.14999847407452621"/>
        </bottom>
      </border>
    </dxf>
    <dxf>
      <border>
        <bottom style="hair">
          <color theme="0" tint="-0.14999847407452621"/>
        </bottom>
      </border>
    </dxf>
    <dxf>
      <border>
        <top style="thin">
          <color theme="0"/>
        </top>
      </border>
    </dxf>
    <dxf>
      <font>
        <sz val="9"/>
        <color theme="0"/>
      </font>
      <fill>
        <patternFill patternType="solid">
          <fgColor indexed="64"/>
          <bgColor theme="4" tint="-0.499984740745262"/>
        </patternFill>
      </fill>
    </dxf>
    <dxf>
      <font>
        <color theme="1"/>
      </font>
    </dxf>
    <dxf>
      <fill>
        <patternFill>
          <bgColor theme="0"/>
        </patternFill>
      </fill>
    </dxf>
    <dxf>
      <font>
        <b val="0"/>
      </font>
    </dxf>
    <dxf>
      <font>
        <i val="0"/>
      </font>
    </dxf>
    <dxf>
      <font>
        <b val="0"/>
      </font>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ill>
        <patternFill>
          <bgColor theme="4" tint="-0.499984740745262"/>
        </patternFill>
      </fill>
    </dxf>
    <dxf>
      <fill>
        <patternFill>
          <bgColor theme="4" tint="-0.499984740745262"/>
        </patternFill>
      </fill>
    </dxf>
    <dxf>
      <fill>
        <patternFill>
          <bgColor theme="4" tint="-0.499984740745262"/>
        </patternFill>
      </fill>
    </dxf>
    <dxf>
      <fill>
        <patternFill>
          <bgColor theme="3"/>
        </patternFill>
      </fill>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bgColor theme="4" tint="-0.499984740745262"/>
        </patternFill>
      </fill>
    </dxf>
    <dxf>
      <font>
        <color theme="0"/>
      </font>
    </dxf>
    <dxf>
      <fill>
        <patternFill patternType="solid">
          <bgColor theme="4" tint="-0.249977111117893"/>
        </patternFill>
      </fill>
    </dxf>
    <dxf>
      <font>
        <color theme="0"/>
      </font>
    </dxf>
    <dxf>
      <font>
        <color theme="0"/>
      </font>
    </dxf>
    <dxf>
      <font>
        <color theme="0"/>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border>
        <bottom style="thin">
          <color theme="4" tint="0.79998168889431442"/>
        </bottom>
      </border>
    </dxf>
    <dxf>
      <border>
        <top style="thin">
          <color theme="4" tint="0.79998168889431442"/>
        </top>
      </border>
    </dxf>
    <dxf>
      <font>
        <sz val="9"/>
      </font>
    </dxf>
    <dxf>
      <font>
        <sz val="9"/>
      </font>
    </dxf>
    <dxf>
      <border>
        <top style="thin">
          <color theme="4" tint="0.79998168889431442"/>
        </top>
      </border>
    </dxf>
    <dxf>
      <border>
        <left style="thin">
          <color theme="4" tint="0.79998168889431442"/>
        </left>
      </border>
    </dxf>
    <dxf>
      <border>
        <top style="thin">
          <color theme="4" tint="0.79998168889431442"/>
        </top>
      </border>
    </dxf>
    <dxf>
      <border>
        <left style="thin">
          <color theme="4" tint="0.79998168889431442"/>
        </left>
      </border>
    </dxf>
    <dxf>
      <border>
        <bottom style="thin">
          <color theme="4" tint="0.79998168889431442"/>
        </bottom>
      </border>
    </dxf>
    <dxf>
      <font>
        <sz val="9"/>
      </font>
    </dxf>
    <dxf>
      <font>
        <sz val="9"/>
      </font>
    </dxf>
    <dxf>
      <border>
        <left style="thin">
          <color theme="4" tint="0.79998168889431442"/>
        </left>
      </border>
    </dxf>
    <dxf>
      <border>
        <left style="thin">
          <color theme="3" tint="0.79998168889431442"/>
        </left>
        <right style="thin">
          <color theme="3" tint="0.79998168889431442"/>
        </right>
        <top style="thin">
          <color theme="3" tint="0.79998168889431442"/>
        </top>
        <bottom style="thin">
          <color theme="3" tint="0.79998168889431442"/>
        </bottom>
        <vertical style="thin">
          <color theme="3" tint="0.79998168889431442"/>
        </vertical>
        <horizontal style="thin">
          <color theme="3" tint="0.79998168889431442"/>
        </horizontal>
      </border>
    </dxf>
    <dxf>
      <font>
        <b val="0"/>
      </font>
    </dxf>
    <dxf>
      <font>
        <sz val="8"/>
      </font>
    </dxf>
    <dxf>
      <font>
        <sz val="8"/>
      </font>
    </dxf>
    <dxf>
      <fill>
        <patternFill patternType="solid">
          <bgColor rgb="FFA38EBC"/>
        </patternFill>
      </fill>
    </dxf>
    <dxf>
      <font>
        <sz val="8"/>
      </font>
    </dxf>
    <dxf>
      <font>
        <sz val="8"/>
      </font>
    </dxf>
    <dxf>
      <font>
        <sz val="8"/>
      </font>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font>
        <sz val="9"/>
      </font>
    </dxf>
    <dxf>
      <font>
        <sz val="9"/>
      </font>
    </dxf>
    <dxf>
      <font>
        <sz val="9"/>
      </font>
    </dxf>
    <dxf>
      <font>
        <sz val="9"/>
      </font>
    </dxf>
    <dxf>
      <font>
        <sz val="9"/>
      </font>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fill>
        <patternFill>
          <bgColor rgb="FFC76361"/>
        </patternFill>
      </fill>
    </dxf>
    <dxf>
      <fill>
        <patternFill>
          <bgColor rgb="FFFFFF33"/>
        </patternFill>
      </fill>
    </dxf>
    <dxf>
      <fill>
        <patternFill>
          <bgColor rgb="FF8B72AA"/>
        </patternFill>
      </fill>
    </dxf>
    <dxf>
      <fill>
        <patternFill>
          <bgColor rgb="FF9BB7D9"/>
        </patternFill>
      </fill>
    </dxf>
    <dxf>
      <fill>
        <patternFill>
          <bgColor rgb="FF9ED561"/>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962"/>
      <tableStyleElement type="headerRow" dxfId="961"/>
      <tableStyleElement type="totalRow" dxfId="960"/>
      <tableStyleElement type="firstColumn" dxfId="959"/>
      <tableStyleElement type="firstRowStripe" dxfId="958"/>
      <tableStyleElement type="secondRowStripe" dxfId="957"/>
      <tableStyleElement type="firstColumnStripe" dxfId="956"/>
      <tableStyleElement type="firstSubtotalColumn" dxfId="955"/>
      <tableStyleElement type="firstSubtotalRow" dxfId="954"/>
      <tableStyleElement type="secondSubtotalRow" dxfId="953"/>
      <tableStyleElement type="firstRowSubheading" dxfId="952"/>
      <tableStyleElement type="secondRowSubheading" dxfId="951"/>
      <tableStyleElement type="pageFieldLabels" dxfId="950"/>
      <tableStyleElement type="pageFieldValues" dxfId="949"/>
    </tableStyle>
    <tableStyle name="Seguimiento OCI 2" table="0" count="14" xr9:uid="{00000000-0011-0000-FFFF-FFFF01000000}">
      <tableStyleElement type="wholeTable" dxfId="948"/>
      <tableStyleElement type="headerRow" dxfId="947"/>
      <tableStyleElement type="totalRow" dxfId="946"/>
      <tableStyleElement type="firstColumn" dxfId="945"/>
      <tableStyleElement type="firstRowStripe" dxfId="944"/>
      <tableStyleElement type="secondRowStripe" dxfId="943"/>
      <tableStyleElement type="firstColumnStripe" dxfId="942"/>
      <tableStyleElement type="firstSubtotalColumn" dxfId="941"/>
      <tableStyleElement type="firstSubtotalRow" dxfId="940"/>
      <tableStyleElement type="secondSubtotalRow" dxfId="939"/>
      <tableStyleElement type="firstRowSubheading" dxfId="938"/>
      <tableStyleElement type="secondRowSubheading" dxfId="937"/>
      <tableStyleElement type="pageFieldLabels" dxfId="936"/>
      <tableStyleElement type="pageFieldValues" dxfId="935"/>
    </tableStyle>
  </tableStyles>
  <colors>
    <mruColors>
      <color rgb="FFFFFF33"/>
      <color rgb="FFC76361"/>
      <color rgb="FFD17F7D"/>
      <color rgb="FFBF4C49"/>
      <color rgb="FFFFFF71"/>
      <color rgb="FFC6605E"/>
      <color rgb="FFA9DA74"/>
      <color rgb="FFC96765"/>
      <color rgb="FFB6E088"/>
      <color rgb="FFC358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[Avance Plan de Mejoramiento a 30 de junio de 2020..xlsx]HALLAZGOS CGR CONSOLIDADOS!Resumen por auditorias</c:name>
    <c:fmtId val="43"/>
  </c:pivotSource>
  <c:chart>
    <c:title>
      <c:tx>
        <c:rich>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r>
              <a:rPr lang="es-CO" sz="900" b="0">
                <a:solidFill>
                  <a:schemeClr val="tx1"/>
                </a:solidFill>
                <a:latin typeface="Arial" panose="020B0604020202020204" pitchFamily="34" charset="0"/>
                <a:cs typeface="Arial" panose="020B0604020202020204" pitchFamily="34" charset="0"/>
              </a:rPr>
              <a:t>ESTADO HALLAZGOS POR AUDITORIA</a:t>
            </a:r>
          </a:p>
        </c:rich>
      </c:tx>
      <c:layout>
        <c:manualLayout>
          <c:xMode val="edge"/>
          <c:yMode val="edge"/>
          <c:x val="0.38863286440659356"/>
          <c:y val="9.4843112263008292E-3"/>
        </c:manualLayout>
      </c:layout>
      <c:overlay val="0"/>
      <c:spPr>
        <a:noFill/>
        <a:ln>
          <a:noFill/>
        </a:ln>
        <a:effectLst/>
      </c:spPr>
      <c:txPr>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dLbl>
          <c:idx val="0"/>
          <c:showLegendKey val="0"/>
          <c:showVal val="1"/>
          <c:showCatName val="0"/>
          <c:showSerName val="0"/>
          <c:showPercent val="0"/>
          <c:showBubbleSize val="0"/>
          <c:extLst>
            <c:ext xmlns:c15="http://schemas.microsoft.com/office/drawing/2012/chart" uri="{CE6537A1-D6FC-4f65-9D91-7224C49458BB}"/>
          </c:extLst>
        </c:dLbl>
      </c:pivotFmt>
      <c:pivotFmt>
        <c:idx val="5"/>
      </c:pivotFmt>
      <c:pivotFmt>
        <c:idx val="6"/>
        <c:spPr>
          <a:solidFill>
            <a:srgbClr val="FFFF33"/>
          </a:solidFill>
          <a:ln>
            <a:noFill/>
          </a:ln>
          <a:effectLst/>
        </c:spPr>
        <c:marker>
          <c:symbol val="none"/>
        </c:marker>
      </c:pivotFmt>
      <c:pivotFmt>
        <c:idx val="7"/>
        <c:dLbl>
          <c:idx val="0"/>
          <c:showLegendKey val="0"/>
          <c:showVal val="1"/>
          <c:showCatName val="0"/>
          <c:showSerName val="0"/>
          <c:showPercent val="0"/>
          <c:showBubbleSize val="0"/>
          <c:extLst>
            <c:ext xmlns:c15="http://schemas.microsoft.com/office/drawing/2012/chart" uri="{CE6537A1-D6FC-4f65-9D91-7224C49458BB}"/>
          </c:extLst>
        </c:dLbl>
      </c:pivotFmt>
      <c:pivotFmt>
        <c:idx val="8"/>
        <c:dLbl>
          <c:idx val="0"/>
          <c:showLegendKey val="0"/>
          <c:showVal val="1"/>
          <c:showCatName val="0"/>
          <c:showSerName val="0"/>
          <c:showPercent val="0"/>
          <c:showBubbleSize val="0"/>
          <c:extLst>
            <c:ext xmlns:c15="http://schemas.microsoft.com/office/drawing/2012/chart" uri="{CE6537A1-D6FC-4f65-9D91-7224C49458BB}"/>
          </c:extLst>
        </c:dLbl>
      </c:pivotFmt>
      <c:pivotFmt>
        <c:idx val="9"/>
        <c:dLbl>
          <c:idx val="0"/>
          <c:showLegendKey val="0"/>
          <c:showVal val="1"/>
          <c:showCatName val="0"/>
          <c:showSerName val="0"/>
          <c:showPercent val="0"/>
          <c:showBubbleSize val="0"/>
          <c:extLst>
            <c:ext xmlns:c15="http://schemas.microsoft.com/office/drawing/2012/chart" uri="{CE6537A1-D6FC-4f65-9D91-7224C49458BB}"/>
          </c:extLst>
        </c:dLbl>
      </c:pivotFmt>
      <c:pivotFmt>
        <c:idx val="10"/>
        <c:dLbl>
          <c:idx val="0"/>
          <c:showLegendKey val="0"/>
          <c:showVal val="1"/>
          <c:showCatName val="0"/>
          <c:showSerName val="0"/>
          <c:showPercent val="0"/>
          <c:showBubbleSize val="0"/>
          <c:extLst>
            <c:ext xmlns:c15="http://schemas.microsoft.com/office/drawing/2012/chart" uri="{CE6537A1-D6FC-4f65-9D91-7224C49458BB}"/>
          </c:extLst>
        </c:dLbl>
      </c:pivotFmt>
      <c:pivotFmt>
        <c:idx val="11"/>
        <c:dLbl>
          <c:idx val="0"/>
          <c:showLegendKey val="0"/>
          <c:showVal val="1"/>
          <c:showCatName val="0"/>
          <c:showSerName val="0"/>
          <c:showPercent val="0"/>
          <c:showBubbleSize val="0"/>
          <c:extLst>
            <c:ext xmlns:c15="http://schemas.microsoft.com/office/drawing/2012/chart" uri="{CE6537A1-D6FC-4f65-9D91-7224C49458BB}"/>
          </c:extLst>
        </c:dLbl>
      </c:pivotFmt>
      <c:pivotFmt>
        <c:idx val="12"/>
        <c:dLbl>
          <c:idx val="0"/>
          <c:showLegendKey val="0"/>
          <c:showVal val="1"/>
          <c:showCatName val="0"/>
          <c:showSerName val="0"/>
          <c:showPercent val="0"/>
          <c:showBubbleSize val="0"/>
          <c:extLst>
            <c:ext xmlns:c15="http://schemas.microsoft.com/office/drawing/2012/chart" uri="{CE6537A1-D6FC-4f65-9D91-7224C49458BB}"/>
          </c:extLst>
        </c:dLbl>
      </c:pivotFmt>
      <c:pivotFmt>
        <c:idx val="13"/>
        <c:dLbl>
          <c:idx val="0"/>
          <c:showLegendKey val="0"/>
          <c:showVal val="1"/>
          <c:showCatName val="0"/>
          <c:showSerName val="0"/>
          <c:showPercent val="0"/>
          <c:showBubbleSize val="0"/>
          <c:extLst>
            <c:ext xmlns:c15="http://schemas.microsoft.com/office/drawing/2012/chart" uri="{CE6537A1-D6FC-4f65-9D91-7224C49458BB}"/>
          </c:extLst>
        </c:dLbl>
      </c:pivotFmt>
      <c:pivotFmt>
        <c:idx val="14"/>
        <c:dLbl>
          <c:idx val="0"/>
          <c:showLegendKey val="0"/>
          <c:showVal val="1"/>
          <c:showCatName val="0"/>
          <c:showSerName val="0"/>
          <c:showPercent val="0"/>
          <c:showBubbleSize val="0"/>
          <c:extLst>
            <c:ext xmlns:c15="http://schemas.microsoft.com/office/drawing/2012/chart" uri="{CE6537A1-D6FC-4f65-9D91-7224C49458BB}"/>
          </c:extLst>
        </c:dLbl>
      </c:pivotFmt>
      <c:pivotFmt>
        <c:idx val="15"/>
        <c:dLbl>
          <c:idx val="0"/>
          <c:showLegendKey val="0"/>
          <c:showVal val="1"/>
          <c:showCatName val="0"/>
          <c:showSerName val="0"/>
          <c:showPercent val="0"/>
          <c:showBubbleSize val="0"/>
          <c:extLst>
            <c:ext xmlns:c15="http://schemas.microsoft.com/office/drawing/2012/chart" uri="{CE6537A1-D6FC-4f65-9D91-7224C49458BB}"/>
          </c:extLst>
        </c:dLbl>
      </c:pivotFmt>
      <c:pivotFmt>
        <c:idx val="16"/>
        <c:dLbl>
          <c:idx val="0"/>
          <c:showLegendKey val="0"/>
          <c:showVal val="1"/>
          <c:showCatName val="0"/>
          <c:showSerName val="0"/>
          <c:showPercent val="0"/>
          <c:showBubbleSize val="0"/>
          <c:extLst>
            <c:ext xmlns:c15="http://schemas.microsoft.com/office/drawing/2012/chart" uri="{CE6537A1-D6FC-4f65-9D91-7224C49458BB}"/>
          </c:extLst>
        </c:dLbl>
      </c:pivotFmt>
      <c:pivotFmt>
        <c:idx val="17"/>
      </c:pivotFmt>
      <c:pivotFmt>
        <c:idx val="18"/>
        <c:spPr>
          <a:solidFill>
            <a:schemeClr val="tx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rgbClr val="977FB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rgbClr val="C358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977FB3"/>
          </a:solidFill>
          <a:ln>
            <a:noFill/>
          </a:ln>
          <a:effectLst/>
        </c:spPr>
        <c:dLbl>
          <c:idx val="0"/>
          <c:layout>
            <c:manualLayout>
              <c:x val="1.4540167211922936E-3"/>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rgbClr val="977FB3"/>
          </a:solidFill>
          <a:ln>
            <a:noFill/>
          </a:ln>
          <a:effectLst/>
        </c:spPr>
        <c:dLbl>
          <c:idx val="0"/>
          <c:layout>
            <c:manualLayout>
              <c:x val="-1.0662666112714673E-16"/>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5"/>
        <c:spPr>
          <a:solidFill>
            <a:srgbClr val="FFFF3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tx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rgbClr val="FFFF3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0352071853433036E-2"/>
          <c:y val="0.10930489837332"/>
          <c:w val="0.95030377560168167"/>
          <c:h val="0.68185843634410304"/>
        </c:manualLayout>
      </c:layout>
      <c:barChart>
        <c:barDir val="col"/>
        <c:grouping val="clustered"/>
        <c:varyColors val="0"/>
        <c:ser>
          <c:idx val="0"/>
          <c:order val="0"/>
          <c:tx>
            <c:strRef>
              <c:f>'HALLAZGOS CGR CONSOLIDADOS'!$C$3:$C$4</c:f>
              <c:strCache>
                <c:ptCount val="1"/>
                <c:pt idx="0">
                  <c:v>CUMPLIDO</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CONSOLIDADOS'!$B$5:$B$18</c:f>
              <c:strCache>
                <c:ptCount val="1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strCache>
            </c:strRef>
          </c:cat>
          <c:val>
            <c:numRef>
              <c:f>'HALLAZGOS CGR CONSOLIDADOS'!$C$5:$C$18</c:f>
              <c:numCache>
                <c:formatCode>General</c:formatCode>
                <c:ptCount val="13"/>
                <c:pt idx="0">
                  <c:v>50</c:v>
                </c:pt>
                <c:pt idx="1">
                  <c:v>44</c:v>
                </c:pt>
                <c:pt idx="2">
                  <c:v>4</c:v>
                </c:pt>
                <c:pt idx="3">
                  <c:v>8</c:v>
                </c:pt>
                <c:pt idx="4">
                  <c:v>14</c:v>
                </c:pt>
                <c:pt idx="5">
                  <c:v>56</c:v>
                </c:pt>
                <c:pt idx="6">
                  <c:v>2</c:v>
                </c:pt>
                <c:pt idx="7">
                  <c:v>14</c:v>
                </c:pt>
                <c:pt idx="8">
                  <c:v>2</c:v>
                </c:pt>
                <c:pt idx="9">
                  <c:v>1</c:v>
                </c:pt>
                <c:pt idx="10">
                  <c:v>1</c:v>
                </c:pt>
                <c:pt idx="11">
                  <c:v>48</c:v>
                </c:pt>
                <c:pt idx="12">
                  <c:v>2</c:v>
                </c:pt>
              </c:numCache>
            </c:numRef>
          </c:val>
          <c:extLst>
            <c:ext xmlns:c16="http://schemas.microsoft.com/office/drawing/2014/chart" uri="{C3380CC4-5D6E-409C-BE32-E72D297353CC}">
              <c16:uniqueId val="{00000000-CD9B-44F7-B6A9-E8E42602A486}"/>
            </c:ext>
          </c:extLst>
        </c:ser>
        <c:ser>
          <c:idx val="1"/>
          <c:order val="1"/>
          <c:tx>
            <c:strRef>
              <c:f>'HALLAZGOS CGR CONSOLIDADOS'!$D$3:$D$4</c:f>
              <c:strCache>
                <c:ptCount val="1"/>
                <c:pt idx="0">
                  <c:v>EN TERMINO</c:v>
                </c:pt>
              </c:strCache>
            </c:strRef>
          </c:tx>
          <c:spPr>
            <a:solidFill>
              <a:srgbClr val="977FB3"/>
            </a:solidFill>
            <a:ln>
              <a:noFill/>
            </a:ln>
            <a:effectLst/>
          </c:spPr>
          <c:invertIfNegative val="0"/>
          <c:dPt>
            <c:idx val="0"/>
            <c:invertIfNegative val="0"/>
            <c:bubble3D val="0"/>
            <c:spPr>
              <a:solidFill>
                <a:srgbClr val="977FB3"/>
              </a:solidFill>
              <a:ln>
                <a:noFill/>
              </a:ln>
              <a:effectLst/>
            </c:spPr>
            <c:extLst>
              <c:ext xmlns:c16="http://schemas.microsoft.com/office/drawing/2014/chart" uri="{C3380CC4-5D6E-409C-BE32-E72D297353CC}">
                <c16:uniqueId val="{00000001-CD9B-44F7-B6A9-E8E42602A486}"/>
              </c:ext>
            </c:extLst>
          </c:dPt>
          <c:dPt>
            <c:idx val="5"/>
            <c:invertIfNegative val="0"/>
            <c:bubble3D val="0"/>
            <c:spPr>
              <a:solidFill>
                <a:srgbClr val="977FB3"/>
              </a:solidFill>
              <a:ln>
                <a:noFill/>
              </a:ln>
              <a:effectLst/>
            </c:spPr>
            <c:extLst>
              <c:ext xmlns:c16="http://schemas.microsoft.com/office/drawing/2014/chart" uri="{C3380CC4-5D6E-409C-BE32-E72D297353CC}">
                <c16:uniqueId val="{00000002-CD9B-44F7-B6A9-E8E42602A486}"/>
              </c:ext>
            </c:extLst>
          </c:dPt>
          <c:dLbls>
            <c:dLbl>
              <c:idx val="0"/>
              <c:layout>
                <c:manualLayout>
                  <c:x val="1.4540167211922936E-3"/>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D9B-44F7-B6A9-E8E42602A486}"/>
                </c:ext>
              </c:extLst>
            </c:dLbl>
            <c:dLbl>
              <c:idx val="5"/>
              <c:layout>
                <c:manualLayout>
                  <c:x val="-1.0662666112714673E-16"/>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D9B-44F7-B6A9-E8E42602A48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CONSOLIDADOS'!$B$5:$B$18</c:f>
              <c:strCache>
                <c:ptCount val="1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strCache>
            </c:strRef>
          </c:cat>
          <c:val>
            <c:numRef>
              <c:f>'HALLAZGOS CGR CONSOLIDADOS'!$D$5:$D$18</c:f>
              <c:numCache>
                <c:formatCode>General</c:formatCode>
                <c:ptCount val="13"/>
                <c:pt idx="0">
                  <c:v>10</c:v>
                </c:pt>
                <c:pt idx="1">
                  <c:v>13</c:v>
                </c:pt>
                <c:pt idx="4">
                  <c:v>2</c:v>
                </c:pt>
                <c:pt idx="5">
                  <c:v>4</c:v>
                </c:pt>
                <c:pt idx="6">
                  <c:v>1</c:v>
                </c:pt>
                <c:pt idx="7">
                  <c:v>19</c:v>
                </c:pt>
                <c:pt idx="8">
                  <c:v>4</c:v>
                </c:pt>
                <c:pt idx="11">
                  <c:v>7</c:v>
                </c:pt>
              </c:numCache>
            </c:numRef>
          </c:val>
          <c:extLst>
            <c:ext xmlns:c16="http://schemas.microsoft.com/office/drawing/2014/chart" uri="{C3380CC4-5D6E-409C-BE32-E72D297353CC}">
              <c16:uniqueId val="{00000003-CD9B-44F7-B6A9-E8E42602A486}"/>
            </c:ext>
          </c:extLst>
        </c:ser>
        <c:ser>
          <c:idx val="2"/>
          <c:order val="2"/>
          <c:tx>
            <c:strRef>
              <c:f>'HALLAZGOS CGR CONSOLIDADOS'!$E$3:$E$4</c:f>
              <c:strCache>
                <c:ptCount val="1"/>
                <c:pt idx="0">
                  <c:v>VENCIDO</c:v>
                </c:pt>
              </c:strCache>
            </c:strRef>
          </c:tx>
          <c:spPr>
            <a:solidFill>
              <a:srgbClr val="C3585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CONSOLIDADOS'!$B$5:$B$18</c:f>
              <c:strCache>
                <c:ptCount val="1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strCache>
            </c:strRef>
          </c:cat>
          <c:val>
            <c:numRef>
              <c:f>'HALLAZGOS CGR CONSOLIDADOS'!$E$5:$E$18</c:f>
              <c:numCache>
                <c:formatCode>General</c:formatCode>
                <c:ptCount val="13"/>
                <c:pt idx="0">
                  <c:v>32</c:v>
                </c:pt>
                <c:pt idx="1">
                  <c:v>26</c:v>
                </c:pt>
                <c:pt idx="2">
                  <c:v>3</c:v>
                </c:pt>
                <c:pt idx="4">
                  <c:v>13</c:v>
                </c:pt>
                <c:pt idx="5">
                  <c:v>22</c:v>
                </c:pt>
                <c:pt idx="6">
                  <c:v>1</c:v>
                </c:pt>
                <c:pt idx="7">
                  <c:v>29</c:v>
                </c:pt>
                <c:pt idx="8">
                  <c:v>2</c:v>
                </c:pt>
                <c:pt idx="9">
                  <c:v>30</c:v>
                </c:pt>
                <c:pt idx="10">
                  <c:v>5</c:v>
                </c:pt>
                <c:pt idx="11">
                  <c:v>58</c:v>
                </c:pt>
                <c:pt idx="12">
                  <c:v>4</c:v>
                </c:pt>
              </c:numCache>
            </c:numRef>
          </c:val>
          <c:extLst>
            <c:ext xmlns:c16="http://schemas.microsoft.com/office/drawing/2014/chart" uri="{C3380CC4-5D6E-409C-BE32-E72D297353CC}">
              <c16:uniqueId val="{00000004-CD9B-44F7-B6A9-E8E42602A486}"/>
            </c:ext>
          </c:extLst>
        </c:ser>
        <c:ser>
          <c:idx val="3"/>
          <c:order val="3"/>
          <c:tx>
            <c:strRef>
              <c:f>'HALLAZGOS CGR CONSOLIDADOS'!$F$3:$F$4</c:f>
              <c:strCache>
                <c:ptCount val="1"/>
                <c:pt idx="0">
                  <c:v>CON AVANCE</c:v>
                </c:pt>
              </c:strCache>
            </c:strRef>
          </c:tx>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CONSOLIDADOS'!$B$5:$B$18</c:f>
              <c:strCache>
                <c:ptCount val="1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strCache>
            </c:strRef>
          </c:cat>
          <c:val>
            <c:numRef>
              <c:f>'HALLAZGOS CGR CONSOLIDADOS'!$F$5:$F$18</c:f>
              <c:numCache>
                <c:formatCode>General</c:formatCode>
                <c:ptCount val="13"/>
                <c:pt idx="1">
                  <c:v>2</c:v>
                </c:pt>
              </c:numCache>
            </c:numRef>
          </c:val>
          <c:extLst>
            <c:ext xmlns:c16="http://schemas.microsoft.com/office/drawing/2014/chart" uri="{C3380CC4-5D6E-409C-BE32-E72D297353CC}">
              <c16:uniqueId val="{00000005-CD9B-44F7-B6A9-E8E42602A486}"/>
            </c:ext>
          </c:extLst>
        </c:ser>
        <c:ser>
          <c:idx val="4"/>
          <c:order val="4"/>
          <c:tx>
            <c:strRef>
              <c:f>'HALLAZGOS CGR CONSOLIDADOS'!$G$3:$G$4</c:f>
              <c:strCache>
                <c:ptCount val="1"/>
                <c:pt idx="0">
                  <c:v>PRÓXIMO A VENCER</c:v>
                </c:pt>
              </c:strCache>
            </c:strRef>
          </c:tx>
          <c:spPr>
            <a:solidFill>
              <a:srgbClr val="FFFF3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CONSOLIDADOS'!$B$5:$B$18</c:f>
              <c:strCache>
                <c:ptCount val="1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strCache>
            </c:strRef>
          </c:cat>
          <c:val>
            <c:numRef>
              <c:f>'HALLAZGOS CGR CONSOLIDADOS'!$G$5:$G$18</c:f>
              <c:numCache>
                <c:formatCode>General</c:formatCode>
                <c:ptCount val="13"/>
                <c:pt idx="12">
                  <c:v>2</c:v>
                </c:pt>
              </c:numCache>
            </c:numRef>
          </c:val>
          <c:extLst>
            <c:ext xmlns:c16="http://schemas.microsoft.com/office/drawing/2014/chart" uri="{C3380CC4-5D6E-409C-BE32-E72D297353CC}">
              <c16:uniqueId val="{00000006-CD9B-44F7-B6A9-E8E42602A486}"/>
            </c:ext>
          </c:extLst>
        </c:ser>
        <c:dLbls>
          <c:showLegendKey val="0"/>
          <c:showVal val="0"/>
          <c:showCatName val="0"/>
          <c:showSerName val="0"/>
          <c:showPercent val="0"/>
          <c:showBubbleSize val="0"/>
        </c:dLbls>
        <c:gapWidth val="267"/>
        <c:overlap val="-43"/>
        <c:axId val="452693688"/>
        <c:axId val="452687808"/>
      </c:barChart>
      <c:catAx>
        <c:axId val="4526936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800" b="0" i="0" u="none" strike="noStrike" kern="1200" cap="none" spc="0" normalizeH="0" baseline="0">
                <a:solidFill>
                  <a:schemeClr val="tx1"/>
                </a:solidFill>
                <a:latin typeface="Arial" panose="020B0604020202020204" pitchFamily="34" charset="0"/>
                <a:ea typeface="+mn-ea"/>
                <a:cs typeface="Arial" panose="020B0604020202020204" pitchFamily="34" charset="0"/>
              </a:defRPr>
            </a:pPr>
            <a:endParaRPr lang="es-CO"/>
          </a:p>
        </c:txPr>
        <c:crossAx val="452687808"/>
        <c:crosses val="autoZero"/>
        <c:auto val="1"/>
        <c:lblAlgn val="ctr"/>
        <c:lblOffset val="100"/>
        <c:noMultiLvlLbl val="0"/>
      </c:catAx>
      <c:valAx>
        <c:axId val="452687808"/>
        <c:scaling>
          <c:orientation val="minMax"/>
        </c:scaling>
        <c:delete val="0"/>
        <c:axPos val="l"/>
        <c:majorGridlines>
          <c:spPr>
            <a:ln w="9525" cap="flat" cmpd="sng" algn="ctr">
              <a:solidFill>
                <a:schemeClr val="bg1"/>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es-CO"/>
          </a:p>
        </c:txPr>
        <c:crossAx val="452693688"/>
        <c:crosses val="autoZero"/>
        <c:crossBetween val="between"/>
        <c:minorUnit val="1"/>
      </c:valAx>
      <c:spPr>
        <a:noFill/>
        <a:ln>
          <a:noFill/>
        </a:ln>
        <a:effectLst/>
      </c:spPr>
    </c:plotArea>
    <c:legend>
      <c:legendPos val="b"/>
      <c:layout>
        <c:manualLayout>
          <c:xMode val="edge"/>
          <c:yMode val="edge"/>
          <c:x val="0.29663899230169449"/>
          <c:y val="0.9194372814935925"/>
          <c:w val="0.50692792585027291"/>
          <c:h val="5.14801368733419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legend>
    <c:plotVisOnly val="1"/>
    <c:dispBlanksAs val="gap"/>
    <c:showDLblsOverMax val="0"/>
  </c:chart>
  <c:spPr>
    <a:solidFill>
      <a:schemeClr val="lt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19050</xdr:colOff>
      <xdr:row>25</xdr:row>
      <xdr:rowOff>52386</xdr:rowOff>
    </xdr:from>
    <xdr:to>
      <xdr:col>18</xdr:col>
      <xdr:colOff>95250</xdr:colOff>
      <xdr:row>46</xdr:row>
      <xdr:rowOff>19050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 ART." refreshedDate="44014.45074965278" createdVersion="5" refreshedVersion="6" minRefreshableVersion="3" recordCount="641" xr:uid="{00000000-000A-0000-FFFF-FFFF1D000000}">
  <cacheSource type="worksheet">
    <worksheetSource ref="A1:AB1048576" sheet="PLAN MEJORAMIENTO CGR - INVIAS"/>
  </cacheSource>
  <cacheFields count="28">
    <cacheField name="N° de Hallazgos" numFmtId="0">
      <sharedItems containsBlank="1" containsMixedTypes="1" containsNumber="1" containsInteger="1" minValue="1" maxValue="416"/>
    </cacheField>
    <cacheField name="N° Acciones" numFmtId="0">
      <sharedItems containsString="0" containsBlank="1" containsNumber="1" containsInteger="1" minValue="1" maxValue="535"/>
    </cacheField>
    <cacheField name="N° de Actividades" numFmtId="0">
      <sharedItems containsString="0" containsBlank="1" containsNumber="1" containsInteger="1" minValue="1" maxValue="62"/>
    </cacheField>
    <cacheField name="Tipo de hallazgo" numFmtId="0">
      <sharedItems containsBlank="1"/>
    </cacheField>
    <cacheField name="8. Código hallazgo" numFmtId="0">
      <sharedItems containsBlank="1" containsMixedTypes="1" containsNumber="1" containsInteger="1" minValue="1101001" maxValue="10405004"/>
    </cacheField>
    <cacheField name="12. Descripción del hallazgo " numFmtId="0">
      <sharedItems containsBlank="1" longText="1"/>
    </cacheField>
    <cacheField name="16. Causa del hallazgo" numFmtId="0">
      <sharedItems containsBlank="1" longText="1"/>
    </cacheField>
    <cacheField name="20. Acción de mejora" numFmtId="0">
      <sharedItems containsBlank="1" longText="1"/>
    </cacheField>
    <cacheField name=" 24. Actividades / Descripción" numFmtId="0">
      <sharedItems containsBlank="1" longText="1"/>
    </cacheField>
    <cacheField name="28. Actividades / Unidad de medida" numFmtId="0">
      <sharedItems containsBlank="1"/>
    </cacheField>
    <cacheField name="31. Actividades / Cantidades Unidad de Medida" numFmtId="0">
      <sharedItems containsDate="1" containsBlank="1" containsMixedTypes="1" minDate="1899-12-31T04:01:03" maxDate="1899-12-31T01:09:04"/>
    </cacheField>
    <cacheField name="32. Actividades / Fecha inicio" numFmtId="0">
      <sharedItems containsNonDate="0" containsDate="1" containsString="0" containsBlank="1" minDate="2017-11-01T00:00:00" maxDate="2020-07-02T00:00:00"/>
    </cacheField>
    <cacheField name="36. Actividades / Fecha terminación" numFmtId="0">
      <sharedItems containsNonDate="0" containsDate="1" containsString="0" containsBlank="1" minDate="2017-11-30T00:00:00" maxDate="2021-01-31T00:00:00"/>
    </cacheField>
    <cacheField name="40. Actividades / Plazo en semanas" numFmtId="0">
      <sharedItems containsString="0" containsBlank="1" containsNumber="1" minValue="1" maxValue="56.285714285714285"/>
    </cacheField>
    <cacheField name="Área Responsable" numFmtId="0">
      <sharedItems containsBlank="1" count="114">
        <s v="GPE-SMA"/>
        <s v="GPE-SMA-OAJ"/>
        <s v="SF"/>
        <s v="SF- DTEC- DO"/>
        <s v="SF-SRT-SMA"/>
        <s v="SF-SRT-DTEC-GC-SMA"/>
        <s v="SF-DTEC-DO"/>
        <s v="SF-SMA"/>
        <s v="DO-SF-DTEC"/>
        <s v="SF-DTEC"/>
        <s v="OAJ-SF"/>
        <s v="OAJ"/>
        <s v="OAP-DG-DO-DTEC-SF"/>
        <s v="OAP  "/>
        <s v="OAP"/>
        <s v="OAP-DO-DTEC"/>
        <s v="DO-DTEC-OAP"/>
        <s v="DO-DTEC"/>
        <s v="DG-OCI"/>
        <s v="DG"/>
        <s v="DO-DC"/>
        <s v="DO (SRT) - DTEC (GGP)"/>
        <s v="SRN"/>
        <s v="SRN "/>
        <s v="DTEC-GGP"/>
        <s v="DTEC-DO-GGP"/>
        <s v="DTEC-GGP_x000a_"/>
        <s v="GPE"/>
        <s v="SPA"/>
        <s v="SMF"/>
        <s v="SMF-SMA"/>
        <s v="DC"/>
        <s v="SF (GCP)"/>
        <s v="SRT"/>
        <s v="DO-OAJ"/>
        <s v="GGP"/>
        <s v="SA-SF"/>
        <s v="SA-SF-SMF"/>
        <s v="SMA (BUPI)"/>
        <s v="OAJ - DIRECCIONES TERRITORIALES"/>
        <s v="SA-OAP"/>
        <s v="SEI-OAP"/>
        <s v="DTEC-DO-SG"/>
        <s v="DTEC (GGP)-DO"/>
        <s v="OAJ "/>
        <s v="DO-TERRITORIAL SANTANDER"/>
        <s v="SF-SA"/>
        <s v="SA"/>
        <s v="SG"/>
        <s v="DO"/>
        <s v="SMA"/>
        <s v="GGP "/>
        <s v="SF-SRT-SMF"/>
        <s v="DTEC"/>
        <s v="SEI"/>
        <s v="DO-SRN"/>
        <s v="SF-SMA (BUPI)"/>
        <s v="SRN-DC"/>
        <s v="SA-SF (GC)"/>
        <s v="SF-SRT"/>
        <s v="DO-DTEC-SG"/>
        <s v="SRN-DO"/>
        <m/>
        <s v="DTEC-DO-SG-SF" u="1"/>
        <s v="SF (GRUPO PRESUPUESTO) - OAP" u="1"/>
        <s v="DT" u="1"/>
        <s v="DO-DTEC-GGP-SRN-SEI" u="1"/>
        <s v="DO-DC-DTEC" u="1"/>
        <s v="_x000a_SRT_x000a_OAJ" u="1"/>
        <s v="OAJ - OAP" u="1"/>
        <s v="DO-DTEC (GGP)-SRN-SEI" u="1"/>
        <s v="SMF " u="1"/>
        <s v="OAP-DO-DT" u="1"/>
        <s v="GGP - DT CUNDINAMARCA" u="1"/>
        <s v="OCI" u="1"/>
        <s v="Administrativa_x000a_SRT" u="1"/>
        <s v="SF-SMF-SRN-SRT-SMA" u="1"/>
        <s v="SF-SRT-DT-GC-SMA" u="1"/>
        <s v="DTEC (GGP)-DO-SEI" u="1"/>
        <s v="OAP-SRT" u="1"/>
        <s v="DT-GGP" u="1"/>
        <s v="DO-DTEC-SRN-SEI" u="1"/>
        <s v="SF (GRUPOS PRESUPUESTO - TESORERÍA) - OAP" u="1"/>
        <s v="SA-SMF" u="1"/>
        <s v="DO - TERRITORIAL SANTANDER" u="1"/>
        <s v="DO, DT, OAP" u="1"/>
        <s v="SF (GRUPO PRESUPUESTO)- OAP" u="1"/>
        <s v="OAP-DG-DO-DT-SF" u="1"/>
        <s v="SA-SG" u="1"/>
        <s v="DT-GGP_x000a_" u="1"/>
        <s v="DTEC-DO" u="1"/>
        <s v="DO-DTEC-OAJ" u="1"/>
        <s v="SF-DT" u="1"/>
        <s v="EMERGENCIAS_x000a_SRT" u="1"/>
        <s v="DO-SMA-SRT" u="1"/>
        <s v="SF-SMF" u="1"/>
        <s v="SF-SRN-SRT-SMA" u="1"/>
        <s v="GGP - TERRITORIAL CUNDINAMARCA" u="1"/>
        <s v="DO-DC-DT" u="1"/>
        <s v="SF- SA -SMF -SRT" u="1"/>
        <s v="DO-DT-SG" u="1"/>
        <s v="DO-SF-DT" u="1"/>
        <s v="GTL" u="1"/>
        <s v="SRT - OAJ" u="1"/>
        <s v="DO-DTEC-DC-OAJ" u="1"/>
        <s v="SF-DT-DO" u="1"/>
        <s v="SA-SMA" u="1"/>
        <s v="DT-DO-GGP" u="1"/>
        <s v="SA-SF-SMA (BUPI)" u="1"/>
        <s v="DO-DT. SAN" u="1"/>
        <s v="DC-SRN" u="1"/>
        <s v="DO-DT" u="1"/>
        <s v="SRT-DC" u="1"/>
        <s v="SF- DT- DO" u="1"/>
      </sharedItems>
    </cacheField>
    <cacheField name="44. Actividades / Avance físico de ejecución" numFmtId="0">
      <sharedItems containsString="0" containsBlank="1" containsNumber="1" minValue="0" maxValue="26"/>
    </cacheField>
    <cacheField name="48. Observaciones" numFmtId="0">
      <sharedItems containsBlank="1" longText="1"/>
    </cacheField>
    <cacheField name="Porcentaje de avance físico de ejecución de las actividades" numFmtId="0">
      <sharedItems containsString="0" containsBlank="1" containsNumber="1" minValue="0" maxValue="100" count="69">
        <n v="100"/>
        <n v="0"/>
        <n v="89.65517241379311"/>
        <n v="17"/>
        <n v="70"/>
        <n v="55.000000000000007"/>
        <n v="50"/>
        <n v="10"/>
        <n v="40"/>
        <n v="20"/>
        <n v="44.444444444444443"/>
        <n v="66.663333333333327"/>
        <n v="80"/>
        <n v="61.45"/>
        <n v="25"/>
        <n v="16.666666666666664"/>
        <n v="33"/>
        <n v="6.25"/>
        <n v="99"/>
        <n v="60"/>
        <n v="33.355000000000004"/>
        <n v="42.85"/>
        <n v="32.5"/>
        <n v="33.333333333333329"/>
        <n v="99.98333333333332"/>
        <n v="61"/>
        <n v="99.625"/>
        <n v="30"/>
        <n v="12"/>
        <n v="24"/>
        <n v="12.5"/>
        <n v="15"/>
        <n v="66.666666666666657"/>
        <n v="56.999999999999993"/>
        <m/>
        <n v="25.333333333333336" u="1"/>
        <n v="66.333333333333329" u="1"/>
        <n v="67" u="1"/>
        <n v="93.5" u="1"/>
        <n v="14.299999999999999" u="1"/>
        <n v="98.6" u="1"/>
        <n v="92.5" u="1"/>
        <n v="38" u="1"/>
        <n v="56.896551724137936" u="1"/>
        <n v="74.916666666666671" u="1"/>
        <n v="12.135" u="1"/>
        <n v="13.333333333333334" u="1"/>
        <n v="28.599999999999998" u="1"/>
        <n v="5" u="1"/>
        <n v="19.055" u="1"/>
        <n v="90" u="1"/>
        <n v="93.45" u="1"/>
        <n v="78.649999999999991" u="1"/>
        <n v="76.25" u="1"/>
        <n v="75" u="1"/>
        <n v="88" u="1"/>
        <n v="17.849999999999998" u="1"/>
        <n v="29.666666666666668" u="1"/>
        <n v="86" u="1"/>
        <n v="35" u="1"/>
        <n v="72.5" u="1"/>
        <n v="83.333333333333343" u="1"/>
        <n v="97.474999999999994" u="1"/>
        <n v="71.25" u="1"/>
        <n v="46.666666666666664" u="1"/>
        <n v="5.3333333333333339" u="1"/>
        <n v="59.666666666666671" u="1"/>
        <n v="16.25" u="1"/>
        <n v="22.333333333333336" u="1"/>
      </sharedItems>
    </cacheField>
    <cacheField name="Puntaje  Logrado  por las Actividades  (PLAI)" numFmtId="0">
      <sharedItems containsString="0" containsBlank="1" containsNumber="1" minValue="0" maxValue="6138.8864444991877"/>
    </cacheField>
    <cacheField name="Puntaje Logrado por las Actividades  Vencidas (PLAVI)  " numFmtId="0">
      <sharedItems containsString="0" containsBlank="1" containsNumber="1" minValue="0" maxValue="5947.9340635468079"/>
    </cacheField>
    <cacheField name="Puntaje atribuido a las actividades vencidas (PAAVI)" numFmtId="0">
      <sharedItems containsString="0" containsBlank="1" containsNumber="1" minValue="0" maxValue="11144.28571428571"/>
    </cacheField>
    <cacheField name="Efectividad de la Acción_x000a_SI / NO" numFmtId="0">
      <sharedItems containsNonDate="0" containsString="0" containsBlank="1"/>
    </cacheField>
    <cacheField name="Estado de acción" numFmtId="0">
      <sharedItems containsBlank="1" containsMixedTypes="1" containsNumber="1" minValue="0.43915416283248704" maxValue="7376.7142857142944" count="10">
        <s v="CUMPLIDO"/>
        <s v="VENCIDO"/>
        <s v="PRÓXIMO A VENCER"/>
        <s v="EN TERMINO"/>
        <s v="CON AVANCE"/>
        <m/>
        <n v="7376.7142857142944" u="1"/>
        <n v="0.43915416283248704" u="1"/>
        <n v="0.68083545613667817" u="1"/>
        <n v="4554.1428571428551" u="1"/>
      </sharedItems>
    </cacheField>
    <cacheField name="Estado de hallazgo" numFmtId="0">
      <sharedItems containsBlank="1"/>
    </cacheField>
    <cacheField name="Auditoria" numFmtId="0">
      <sharedItems containsBlank="1" count="23">
        <s v="ACTL2018"/>
        <s v="AF2018"/>
        <s v="APCSMF18"/>
        <s v="ACSRT17"/>
        <s v="ADP2017"/>
        <s v="AF2017"/>
        <s v="AC2017"/>
        <s v="R2016"/>
        <s v="D2016"/>
        <s v="ECP2016"/>
        <s v="EVP2016"/>
        <s v="R2015"/>
        <s v="R2014"/>
        <m/>
        <s v="DSMF18" u="1"/>
        <s v="ADSMF18" u="1"/>
        <s v="ADSPA2018" u="1"/>
        <s v="H1R15" u="1"/>
        <e v="#REF!" u="1"/>
        <s v="E2016" u="1"/>
        <s v="AD2018" u="1"/>
        <s v="R2011" u="1"/>
        <s v="AC2018" u="1"/>
      </sharedItems>
    </cacheField>
    <cacheField name="Código interno  hallazgo" numFmtId="0">
      <sharedItems containsBlank="1" count="1182">
        <s v="H2ACTL"/>
        <s v="H4ACTL"/>
        <s v="H5ACTL"/>
        <s v="H12ACTL"/>
        <s v="H15ACTL"/>
        <s v="H1AF18"/>
        <s v="H2AF18"/>
        <s v="H3AF18"/>
        <s v="H4AF18"/>
        <s v="H5AF18"/>
        <s v="H6AF18"/>
        <s v="H7AF18"/>
        <s v="H8AF18"/>
        <s v="H9AF18"/>
        <s v="H10AF18"/>
        <s v="H11AF18"/>
        <s v="H12AF18"/>
        <s v="H13AF18"/>
        <s v="H14AF18"/>
        <s v="H15AF18"/>
        <s v="H16AF18"/>
        <s v="H17AF18"/>
        <s v="H18AF18"/>
        <s v="H19AF18"/>
        <s v="H20AF18"/>
        <s v="H21AF18"/>
        <s v="H22AF18"/>
        <s v="H23AF18"/>
        <s v="_x000a_H24AF18"/>
        <s v="H25AF18"/>
        <s v="H26AF18"/>
        <s v="H27AF18"/>
        <s v="H28AF18"/>
        <s v="H29AF18"/>
        <s v="H30AF18"/>
        <s v="H31AF18"/>
        <s v="H32AF18"/>
        <s v="H33AF18"/>
        <s v="H34AF18"/>
        <s v="H35AF18"/>
        <s v="H36AF18"/>
        <s v="H37AF18"/>
        <s v="H38AF18"/>
        <s v="H39AF18"/>
        <s v="H40AF18"/>
        <s v="H41AF18"/>
        <s v="H42AF18"/>
        <s v="H43AF18"/>
        <s v="H44AF18"/>
        <s v="H45AF18"/>
        <s v="H46AF18"/>
        <s v="H47AF18"/>
        <s v="H48AF18"/>
        <s v="H49AF18"/>
        <s v="H50AF18"/>
        <s v="H51AF18"/>
        <s v="H52AF18"/>
        <s v="H53AF18"/>
        <s v="_x000a__x000a_H54AF18"/>
        <s v="H55AF18"/>
        <s v="H56AF18"/>
        <s v="H57AF18"/>
        <s v="H58AF18"/>
        <s v="H1APCSMF18"/>
        <s v="H2APCSMF18"/>
        <s v="H3APCSMF18"/>
        <s v="H4APCSMF18"/>
        <s v="H5APCSMF18"/>
        <s v="H6APCSMF18"/>
        <s v="H1ACSRT17"/>
        <s v="H2ACSRT17"/>
        <s v="H3ACSRT17"/>
        <s v="H4ACSRT17"/>
        <s v="H5ACSRT17"/>
        <s v="H6ACSRT17"/>
        <s v="H7ACSRT17"/>
        <s v="H8ACSRT17"/>
        <s v="H9ACSRT17"/>
        <s v="H10ACSRT17"/>
        <s v="H11ACSRT17"/>
        <s v="H12ACSRT17"/>
        <s v="H13ACSRT17"/>
        <s v="H14ACSRT17"/>
        <s v="H15ACSRT17"/>
        <s v="H16ACSRT17"/>
        <s v="H17ACSRT17"/>
        <s v="H18ACSRT17"/>
        <s v="H19ACSRT17"/>
        <s v="H20ACSRT17"/>
        <s v="H21ACSRT17"/>
        <s v="H22ACSRT17"/>
        <s v="H23ACSRT17"/>
        <s v="H24ACSRT17"/>
        <s v="H25ACSRT17"/>
        <s v="H26ACSRT17"/>
        <s v="H27ACSRT17"/>
        <s v="H28ACSRT17"/>
        <s v="H29ACSRT17"/>
        <s v="H30ACSRT17"/>
        <s v="H31ACSRT17"/>
        <s v="H1DP17"/>
        <s v="H2DP17"/>
        <s v="H3DP17"/>
        <s v="H4DP17"/>
        <s v="H5DP17"/>
        <s v="H6DP17"/>
        <s v="H7DP17"/>
        <s v="H1AF17"/>
        <s v="H2AF17"/>
        <s v="H3AF17"/>
        <s v="H4AF17"/>
        <s v="H5AF17"/>
        <s v="H6AF17"/>
        <s v="H7AF17"/>
        <s v="H8AF17"/>
        <s v="H9AF17"/>
        <s v="H10AF17"/>
        <s v="H11AF17"/>
        <s v="H12AF17"/>
        <s v="H13AF17"/>
        <s v="H14AF17"/>
        <s v="H16AF17"/>
        <s v="H17AF17"/>
        <s v="H18AF17"/>
        <s v="H21AF17"/>
        <s v="H22AF17"/>
        <s v="H23AF17"/>
        <s v="H24AF17"/>
        <s v="H25AF17"/>
        <s v="H26AF17"/>
        <s v="H27AF17"/>
        <s v="H28AF17"/>
        <s v="H29AF17"/>
        <s v="H30AF17"/>
        <s v="H31AF17"/>
        <s v="H32AF17"/>
        <s v="H33AF17"/>
        <s v="H34AF17"/>
        <s v="H35AF17"/>
        <s v="H36AF17"/>
        <s v="H37AF17"/>
        <s v="H38AF17"/>
        <s v="H39AF17"/>
        <s v="H43AF17"/>
        <s v="H44AF17"/>
        <s v="H48AF17"/>
        <s v="H49AF17"/>
        <s v="H51AF17"/>
        <s v="H52AF17"/>
        <s v="H53AF17"/>
        <s v="H54AF17"/>
        <s v="H56AF17"/>
        <s v="H57AF17"/>
        <s v="H58AF17"/>
        <s v="H1AC17"/>
        <s v="H2AC17"/>
        <s v="H5AC17"/>
        <s v="H8AC17"/>
        <s v="H1R16"/>
        <s v="H7R16"/>
        <s v="H8R16"/>
        <s v="H9R16"/>
        <s v="H10R16"/>
        <s v="H11R16"/>
        <s v="H13R16"/>
        <s v="H22R16"/>
        <s v="H27R16"/>
        <s v="H29R16"/>
        <s v="H32R16"/>
        <s v="H33R16"/>
        <s v="H35R16"/>
        <s v="H36R16"/>
        <s v="H37R16"/>
        <s v="H39R16"/>
        <s v="H41R16"/>
        <s v="H44R16"/>
        <s v="H46R16"/>
        <s v="H54R16"/>
        <s v="H55R16"/>
        <s v="H56R16"/>
        <s v="H57R16"/>
        <s v="H58R16"/>
        <s v="H59R16"/>
        <s v="H61R16"/>
        <s v="H62R16"/>
        <s v="H63R16"/>
        <s v="H68R16"/>
        <s v="H70R16"/>
        <s v="H71R16"/>
        <s v="H72R16"/>
        <s v="H74R16"/>
        <s v="H77R16"/>
        <s v="H78R16"/>
        <s v="H79R16"/>
        <s v="H80R16"/>
        <s v="H81R16"/>
        <s v="H82R16"/>
        <s v="H84R16"/>
        <s v="H85R16"/>
        <s v="H86R16"/>
        <s v="H87R16"/>
        <s v="H88R16"/>
        <s v="H89R16"/>
        <s v="H90R16"/>
        <s v="H91R16"/>
        <s v="H95R16"/>
        <s v="H96R16"/>
        <s v="H97R16"/>
        <s v="H98R16"/>
        <s v="H101R16"/>
        <s v="H104R16"/>
        <s v="H105R16"/>
        <s v="H106R16"/>
        <s v="H107R16"/>
        <s v="H112R16"/>
        <s v="H113R16"/>
        <s v="_x000a_H114R16"/>
        <s v="H115R16"/>
        <s v="H116R16"/>
        <s v="H117R16"/>
        <s v="H119R16"/>
        <s v="H121R16"/>
        <s v="H122R16"/>
        <s v="H123R16"/>
        <s v="H124R16"/>
        <s v="H125R16"/>
        <s v="H1D16"/>
        <s v="H2D16"/>
        <s v="H3D16"/>
        <s v="H4D16"/>
        <s v="H5D16"/>
        <s v="H6D16"/>
        <s v="H1ECP"/>
        <s v="H3ECP"/>
        <s v="H5ECP"/>
        <s v="H6ECP"/>
        <s v="H7ECP"/>
        <s v="H8ECP"/>
        <s v="H10ECP"/>
        <s v="H11ECP"/>
        <s v="H12ECP"/>
        <s v="H13ECP"/>
        <s v="H15ECP"/>
        <s v="H16ECP"/>
        <s v="H18ECP"/>
        <s v="H19ECP"/>
        <s v="H21ECP"/>
        <s v="H22ECP"/>
        <s v="H23ECP"/>
        <s v="H24ECP"/>
        <s v="H25ECP"/>
        <s v="H26ECP"/>
        <s v="H1EVP"/>
        <s v="H2EVP"/>
        <s v="H4EVP"/>
        <s v="H6EVP"/>
        <s v="H1R15"/>
        <s v="H2R15"/>
        <s v="H3R15"/>
        <s v="H5R15"/>
        <s v="H6R15"/>
        <s v="H7R15"/>
        <s v="H8R15"/>
        <s v="H9R15"/>
        <s v="H10R15"/>
        <s v="H11R15"/>
        <s v="H13R15"/>
        <s v="H14R15"/>
        <s v="H15R15"/>
        <s v="H16R15"/>
        <s v="H17R15"/>
        <s v="H18R15"/>
        <s v="H19R15"/>
        <s v="H20R15"/>
        <s v="H21R15"/>
        <s v="_x000a_H22R15"/>
        <s v="H23R15"/>
        <s v="H24R15"/>
        <s v="H25R15"/>
        <s v="H26R15"/>
        <s v="H27R15"/>
        <s v="H28R15"/>
        <s v="H30R15"/>
        <s v="H31R15"/>
        <s v="H32R15"/>
        <s v="H36R15"/>
        <s v="H38R15"/>
        <s v="H39R15"/>
        <s v="H40R15"/>
        <s v="H42R15"/>
        <s v="H43R15"/>
        <s v="H48R15"/>
        <s v="H49R15"/>
        <s v="H50R15"/>
        <s v="H51R15"/>
        <s v="H52R15"/>
        <s v="H53R15"/>
        <s v="H54R15"/>
        <s v="H55R15"/>
        <s v="H56R15"/>
        <s v="H57R15"/>
        <s v="H58R15"/>
        <s v="H60R15"/>
        <s v="H61R15"/>
        <s v="H62R15"/>
        <s v="H63R15"/>
        <s v="H64R15"/>
        <s v="H66R15"/>
        <s v="H68R15"/>
        <s v="H69R15"/>
        <s v="H70R15"/>
        <s v="H71R15"/>
        <s v="H72R15"/>
        <s v="H74R15"/>
        <s v="H75R15"/>
        <s v="H76R15"/>
        <s v="H77R15"/>
        <s v="H78R15"/>
        <s v="H79R15"/>
        <s v="H81R15"/>
        <s v="H83R15"/>
        <s v="H84R15"/>
        <s v="H86R15"/>
        <s v="H88R15"/>
        <s v="H89R15"/>
        <s v="H92R15"/>
        <s v="H93R15"/>
        <s v="H94R15"/>
        <s v="H95R15"/>
        <s v="H96R15"/>
        <s v="H97R15"/>
        <s v="H98R15"/>
        <s v="H1R14"/>
        <s v="H2R14"/>
        <s v="H4R14"/>
        <s v="H5R14"/>
        <s v="H6R14"/>
        <s v="H9R14"/>
        <s v="H11R14"/>
        <s v="H13R14"/>
        <s v="H17R14"/>
        <s v="H19R14"/>
        <s v="H20R14"/>
        <s v="H21R14"/>
        <s v="H22R14"/>
        <s v="H29R14"/>
        <s v="H31R14"/>
        <s v="H32R14"/>
        <s v="H34R14"/>
        <s v="H35R14"/>
        <s v="H41R14"/>
        <s v="H44R14"/>
        <s v="H45R14"/>
        <s v="H46R14"/>
        <s v="H47R14"/>
        <s v="H49R14"/>
        <s v="H57R14"/>
        <s v="H59R14"/>
        <s v="H64R14"/>
        <s v="H65R14"/>
        <s v="H66R14"/>
        <s v="H69R14"/>
        <s v="H70R14"/>
        <s v="H71R14"/>
        <s v="H74R14"/>
        <s v="H79R14"/>
        <s v="H80R14"/>
        <s v="H81R14"/>
        <s v="H83R14"/>
        <s v="H84R14"/>
        <s v="H85R14"/>
        <s v="H99R14"/>
        <s v="H103R14"/>
        <s v="H104R14"/>
        <s v="H108R14"/>
        <s v="H112R14"/>
        <s v="H113R14"/>
        <s v="H114R14"/>
        <s v="H116R14"/>
        <s v="H118R14"/>
        <s v="H119R14"/>
        <s v="H120R14"/>
        <s v="H121R14"/>
        <s v="H122R14"/>
        <s v="H123R14"/>
        <s v="H124R14"/>
        <s v="H126R14"/>
        <s v="H127R14"/>
        <s v="H130R14"/>
        <s v="H131R14"/>
        <s v="H132R14"/>
        <s v="H134R14"/>
        <s v="H135R14"/>
        <s v="H136R14"/>
        <s v="H137R14"/>
        <s v="H138R14"/>
        <s v="H140R14"/>
        <s v="H146R14"/>
        <s v="H149R14"/>
        <s v="H152R14"/>
        <s v="H153R14"/>
        <s v="H154R14"/>
        <s v="H155R14"/>
        <s v="H156R14"/>
        <s v="H157R14"/>
        <s v="H158R14"/>
        <s v="H160R14"/>
        <s v="H161R14"/>
        <s v="H162R14"/>
        <s v="H163R14"/>
        <s v="H168R14"/>
        <s v="H169R14"/>
        <s v="H175R14"/>
        <s v="H181R14"/>
        <s v="H182R14"/>
        <s v="H183R14"/>
        <m/>
        <s v="PORCENTAJES GENERALES"/>
        <s v="PBEC"/>
        <s v="PBEA"/>
        <s v="CPM = POMMVi / PBEC"/>
        <s v="AP =  POMi / PBEA"/>
        <s v="AUDITORIA DE CUMPLIMIENTO TÚNEL DE LA LÍNEA 2018 - ACTL"/>
        <s v="AUDITORIA FINANCIERA 2018 - AF18"/>
        <s v="AUDITORIA PETICIÓN CIUDADANA 2018 - APCSMF18"/>
        <s v="AUDITORIA CUMPLIMIENTO RED TERCIARIA 2017 - ACSRT17"/>
        <s v="AUDITORIA DERECHO DE PETICIÓN 2017"/>
        <s v="AUDITORIA FINANCIERA 2017"/>
        <s v="AUDITORIA DE CUMPLIMIENTO 2017"/>
        <s v="AUDITORIA REGULAR 2016"/>
        <s v="DENUNCIA 2016"/>
        <s v="ESPECIAL CONTRATOS PLAN 2016"/>
        <s v="ESPECIAL VÍAS PARA LA PROSPERIDAD 2016"/>
        <s v="AUDITORIA REGULAR 2015"/>
        <s v="AUDITORIA REGULAR 2014"/>
        <s v="H15AF17" u="1"/>
        <s v="H204R11" u="1"/>
        <s v="H214R11" u="1"/>
        <e v="#VALUE!" u="1"/>
        <s v="H224R11" u="1"/>
        <s v="H5R13" u="1"/>
        <s v="H19AF17" u="1"/>
        <s v="H234R11" u="1"/>
        <s v="H1R12" u="1"/>
        <s v="H244R11" u="1"/>
        <s v="H254R11" u="1"/>
        <e v="#REF!" u="1"/>
        <s v="H264R11" u="1"/>
        <s v="H1R13" u="1"/>
        <s v="H205R11" u="1"/>
        <s v="H215R11" u="1"/>
        <s v="H225R11" u="1"/>
        <s v="H235R11" u="1"/>
        <s v="H90R15" u="1"/>
        <s v="H245R11" u="1"/>
        <s v="H91R15" u="1"/>
        <s v="H255R11" u="1"/>
        <s v="H73R16" u="1"/>
        <s v="H75R16" u="1"/>
        <s v="H76R16" u="1"/>
        <s v="H5R16" u="1"/>
        <s v="H30R16" u="1"/>
        <s v="H31R16" u="1"/>
        <s v="H73R14" u="1"/>
        <s v="H3DSMF18" u="1"/>
        <s v="H20EPP14" u="1"/>
        <s v="H34R16" u="1"/>
        <s v="H75R14" u="1"/>
        <s v="H76R14" u="1"/>
        <s v="H77R14" u="1"/>
        <s v="H38R16" u="1"/>
        <s v="H59R15" u="1"/>
        <s v="H206R11" u="1"/>
        <s v="H216R11" u="1"/>
        <s v="H226R11" u="1"/>
        <s v="H236R11" u="1"/>
        <s v="H246R11" u="1"/>
        <s v="H30R14" u="1"/>
        <s v="H50R13" u="1"/>
        <s v="H70R12" u="1"/>
        <s v="H7AC17" u="1"/>
        <s v="H90R11" u="1"/>
        <s v="H256R11" u="1"/>
        <s v="H51R13" u="1"/>
        <s v="H71R12" u="1"/>
        <s v="H91R11" u="1"/>
        <s v="H8AE5P13" u="1"/>
        <s v="H12R15" u="1"/>
        <s v="H52R13" u="1"/>
        <s v="H72R12" u="1"/>
        <s v="H92R11" u="1"/>
        <s v="H33R14" u="1"/>
        <s v="H53R13" u="1"/>
        <s v="H73R12" u="1"/>
        <s v="H93R11" u="1"/>
        <s v="H54R13" u="1"/>
        <s v="H74R12" u="1"/>
        <s v="H94R11" u="1"/>
        <s v="H55R13" u="1"/>
        <s v="H75R12" u="1"/>
        <s v="H95R11" u="1"/>
        <s v="H36R14" u="1"/>
        <s v="H56R13" u="1"/>
        <s v="H76R12" u="1"/>
        <s v="H96R11" u="1"/>
        <s v="H37R14" u="1"/>
        <s v="H77R12" u="1"/>
        <s v="H97R11" u="1"/>
        <s v="H38R14" u="1"/>
        <s v="H58R13" u="1"/>
        <s v="H78R12" u="1"/>
        <s v="H98R11" u="1"/>
        <s v="H39R14" u="1"/>
        <s v="H79R12" u="1"/>
        <s v="H99R11" u="1"/>
        <s v="H1D18" u="1"/>
        <s v="H10R13" u="1"/>
        <s v="H30R12" u="1"/>
        <s v="H3AC17" u="1"/>
        <s v="H50R11" u="1"/>
        <s v="H11R13" u="1"/>
        <s v="H31R12" u="1"/>
        <s v="H51R11" u="1"/>
        <s v="H4AE5P13" u="1"/>
        <s v="H12R13" u="1"/>
        <s v="H32R12" u="1"/>
        <s v="H52R11" u="1"/>
        <s v="H13R13" u="1"/>
        <s v="H33R12" u="1"/>
        <s v="H53R11" u="1"/>
        <s v="H14R13" u="1"/>
        <s v="H34R12" u="1"/>
        <s v="H54R11" u="1"/>
        <s v="H15R13" u="1"/>
        <s v="H35R12" u="1"/>
        <s v="H55R11" u="1"/>
        <s v="H16R13" u="1"/>
        <s v="H36R12" u="1"/>
        <s v="H56R11" u="1"/>
        <s v="H17R13" u="1"/>
        <s v="H37R12" u="1"/>
        <s v="H57R11" u="1"/>
        <s v="H18R13" u="1"/>
        <s v="H38R12" u="1"/>
        <s v="H58R11" u="1"/>
        <s v="H19R13" u="1"/>
        <s v="H39R12" u="1"/>
        <s v="H59R11" u="1"/>
        <s v="H207R11" u="1"/>
        <s v="H217R11" u="1"/>
        <s v="H227R11" u="1"/>
        <s v="H237R11" u="1"/>
        <s v="H247R11" u="1"/>
        <s v="H257R11" u="1"/>
        <s v="H10R11" u="1"/>
        <s v="H11R11" u="1"/>
        <s v="H12R11" u="1"/>
        <s v="H13R11" u="1"/>
        <s v="H14R11" u="1"/>
        <s v="H15R11" u="1"/>
        <s v="H16R11" u="1"/>
        <s v="H17R11" u="1"/>
        <s v="H18R11" u="1"/>
        <s v="H19R11" u="1"/>
        <s v="H7EPP14" u="1"/>
        <s v="H3EVP" u="1"/>
        <s v="H208R11" u="1"/>
        <s v="H218R11" u="1"/>
        <s v="H228R11" u="1"/>
        <s v="H238R11" u="1"/>
        <s v="H248R11" u="1"/>
        <s v="H258R11" u="1"/>
        <s v="H78R14-" u="1"/>
        <s v="H1DSPA18" u="1"/>
        <s v="H209R11" u="1"/>
        <s v="H219R11" u="1"/>
        <s v="H229R11" u="1"/>
        <s v="H239R11" u="1"/>
        <s v="H249R11" u="1"/>
        <s v="H259R11" u="1"/>
        <s v="H30AE5P13" u="1"/>
        <s v="H31AE5P13" u="1"/>
        <s v="H14F18" u="1"/>
        <s v="H32AE5P13" u="1"/>
        <s v="H6ADSMF18" u="1"/>
        <s v="H33AE5P13" u="1"/>
        <s v="H34AE5P13" u="1"/>
        <s v="H35AE5P13" u="1"/>
        <s v="H36AE5P13" u="1"/>
        <s v="H37AE5P13" u="1"/>
        <s v="H38AE5P13" u="1"/>
        <s v="H39AE5P13" u="1"/>
        <s v="H2ADSMF18" u="1"/>
        <s v="H72R14o" u="1"/>
        <s v="H14ECP" u="1"/>
        <s v="H20AE13" u="1"/>
        <s v="H6R11" u="1"/>
        <s v="H17ECP" u="1"/>
        <s v="HR1187" u="1"/>
        <s v="H36R14o" u="1"/>
        <s v="H2R11" u="1"/>
        <s v="H20AF17" u="1"/>
        <s v="H6R13" u="1"/>
        <s v="H2R12" u="1"/>
        <s v="H2R13" u="1"/>
        <s v="H2ECP" u="1"/>
        <s v="H83R16" u="1"/>
        <s v="H6R16" u="1"/>
        <s v="H40R16" u="1"/>
        <s v="H42R16" u="1"/>
        <s v="H82R14" u="1"/>
        <s v="H43R16" u="1"/>
        <s v="H4DSMF18" u="1"/>
        <s v="H45R16" u="1"/>
        <s v="H65R15" u="1"/>
        <s v="H1AESRT13" u="1"/>
        <s v="H86R14" u="1"/>
        <s v="H47R16" u="1"/>
        <s v="H67R15" u="1"/>
        <s v="H87R14" u="1"/>
        <s v="H48R16" u="1"/>
        <s v="H88R14" u="1"/>
        <s v="H49R16" u="1"/>
        <s v="H89R14" u="1"/>
        <s v="H2R16" u="1"/>
        <s v="H6F18" u="1"/>
        <s v="H40R14" u="1"/>
        <s v="H60R13" u="1"/>
        <s v="H80R12" u="1"/>
        <s v="H61R13" u="1"/>
        <s v="H81R12" u="1"/>
        <s v="H9AE5P13" u="1"/>
        <s v="H42R14" u="1"/>
        <s v="H62R13" u="1"/>
        <s v="H82R12" u="1"/>
        <s v="H43R14" u="1"/>
        <s v="H63R13" u="1"/>
        <s v="H83R12" u="1"/>
        <s v="H64R13" u="1"/>
        <s v="H84R12" u="1"/>
        <s v="H65R13" u="1"/>
        <s v="H85R12" u="1"/>
        <s v="H66R13" u="1"/>
        <s v="H86R12" u="1"/>
        <s v="H87R12" u="1"/>
        <s v="H48R14" u="1"/>
        <s v="H88R12" u="1"/>
        <s v="H29R15" u="1"/>
        <s v="H89R12" u="1"/>
        <s v="AUDITORIA PETICIÓN CIUDADANA 2018 - ADSMF18" u="1"/>
        <s v="H20R13" u="1"/>
        <s v="H40R12" u="1"/>
        <s v="H4AC17" u="1"/>
        <s v="H60R11" u="1"/>
        <s v="H21R13" u="1"/>
        <s v="H41R12" u="1"/>
        <s v="H61R11" u="1"/>
        <s v="H5AE5P13" u="1"/>
        <s v="H22R13" u="1"/>
        <s v="H42R12" u="1"/>
        <s v="H62R11" u="1"/>
        <s v="H23R13" u="1"/>
        <s v="H43R12" u="1"/>
        <s v="H63R11" u="1"/>
        <s v="H24R13" u="1"/>
        <s v="H44R12" u="1"/>
        <s v="H64R11" u="1"/>
        <s v="H25R13" u="1"/>
        <s v="H45R12" u="1"/>
        <s v="H65R11" u="1"/>
        <s v="H26R13" u="1"/>
        <s v="H46R12" u="1"/>
        <s v="H66R11" u="1"/>
        <s v="H27R13" u="1"/>
        <s v="H47R12" u="1"/>
        <s v="H67R11" u="1"/>
        <s v="H28R13" u="1"/>
        <s v="H48R12" u="1"/>
        <s v="H68R11" u="1"/>
        <s v="H29R13" u="1"/>
        <s v="H49R12" u="1"/>
        <s v="H69R11" u="1"/>
        <s v="H20R11" u="1"/>
        <s v="H21R11" u="1"/>
        <s v="H1AE5P13" u="1"/>
        <s v="H22R11" u="1"/>
        <s v="H23R11" u="1"/>
        <s v="H24R11" u="1"/>
        <s v="H25R11" u="1"/>
        <s v="H26R11" u="1"/>
        <s v="H27R11" u="1"/>
        <s v="H28R11" u="1"/>
        <s v="H29R11" u="1"/>
        <s v="H8EPP14" u="1"/>
        <s v="H40AE5P13" u="1"/>
        <s v="H41AE5P13" u="1"/>
        <s v="H42AE5P13" u="1"/>
        <s v="H43AE5P13" u="1"/>
        <s v="H3ADSMF18" u="1"/>
        <s v="Hallazgo" u="1"/>
        <s v="H20ECP" u="1"/>
        <s v="H7R11" u="1"/>
        <s v="H3R11" u="1"/>
        <s v="H7R13" u="1"/>
        <s v="H3R12" u="1"/>
        <s v="H7R14" u="1"/>
        <s v="H3R13" u="1"/>
        <s v="H3R14" u="1"/>
        <s v="H7D16" u="1"/>
        <s v="H92R16" u="1"/>
        <s v="H93R16" u="1"/>
        <s v="H94R16" u="1"/>
        <s v="H99R16" u="1"/>
        <s v="H50R16" u="1"/>
        <s v="H90R14" u="1"/>
        <s v="H51R16" u="1"/>
        <s v="H91R14" u="1"/>
        <s v="H52R16" u="1"/>
        <s v="H92R14" u="1"/>
        <s v="H53R16" u="1"/>
        <s v="H73R15" u="1"/>
        <s v="H93R14" u="1"/>
        <s v="H5DSMF18" u="1"/>
        <s v="H94R14" u="1"/>
        <s v="H95R14" u="1"/>
        <s v="H2AESRT13" u="1"/>
        <s v="H96R14" u="1"/>
        <s v="H97R14" u="1"/>
        <s v="H98R14" u="1"/>
        <s v="H3R16" u="1"/>
        <s v="H50R14" u="1"/>
        <s v="H90R12" u="1"/>
        <s v="H9AC17" u="1"/>
        <s v="H51R14" u="1"/>
        <s v="H91R12" u="1"/>
        <s v="H12R16" u="1"/>
        <s v="H52R14" u="1"/>
        <s v="H92R12" u="1"/>
        <s v="H33R15" u="1"/>
        <s v="H53R14" u="1"/>
        <s v="H93R12" u="1"/>
        <s v="H1DSMF18" u="1"/>
        <s v="H14R16" u="1"/>
        <s v="H34R15" u="1"/>
        <s v="H54R14" u="1"/>
        <s v="H94R12" u="1"/>
        <s v="H15R16" u="1"/>
        <s v="H35R15" u="1"/>
        <s v="H55R14" u="1"/>
        <s v="H95R12" u="1"/>
        <s v="H16R16" u="1"/>
        <s v="H56R14" u="1"/>
        <s v="H96R12" u="1"/>
        <s v="H17R16" u="1"/>
        <s v="H37R15" u="1"/>
        <s v="H97R12" u="1"/>
        <s v="H18R16" u="1"/>
        <s v="H58R14" u="1"/>
        <s v="H98R12" u="1"/>
        <s v="H19R16" u="1"/>
        <s v="H99R12" u="1"/>
        <s v="H10R14" u="1"/>
        <s v="H30R13" u="1"/>
        <s v="H3AC18" u="1"/>
        <s v="H50R12" u="1"/>
        <s v="H70R11" u="1"/>
        <s v="H31R13" u="1"/>
        <s v="H51R12" u="1"/>
        <s v="H71R11" u="1"/>
        <s v="H6AE5P13" u="1"/>
        <s v="H12R14" u="1"/>
        <s v="H32R13" u="1"/>
        <s v="H52R12" u="1"/>
        <s v="H72R11" u="1"/>
        <s v="H33R13" u="1"/>
        <s v="H53R12" u="1"/>
        <s v="H73R11" u="1"/>
        <s v="H14R14" u="1"/>
        <s v="H34R13" u="1"/>
        <s v="H54R12" u="1"/>
        <s v="H74R11" u="1"/>
        <s v="H15R14" u="1"/>
        <s v="H35R13" u="1"/>
        <s v="H55R12" u="1"/>
        <s v="H75R11" u="1"/>
        <s v="H16R14" u="1"/>
        <s v="H36R13" u="1"/>
        <s v="H56R12" u="1"/>
        <s v="H76R11" u="1"/>
        <s v="H37R13" u="1"/>
        <s v="H57R12" u="1"/>
        <s v="H77R11" u="1"/>
        <s v="H18R14" u="1"/>
        <s v="H38R13" u="1"/>
        <s v="H58R12" u="1"/>
        <s v="H78R11" u="1"/>
        <s v="H39R13" u="1"/>
        <s v="H59R12" u="1"/>
        <s v="H79R11" u="1"/>
        <s v="H10R12" u="1"/>
        <s v="H30R11" u="1"/>
        <s v="H11R12" u="1"/>
        <s v="H31R11" u="1"/>
        <s v="H2AE5P13" u="1"/>
        <s v="H12R12" u="1"/>
        <s v="H32R11" u="1"/>
        <s v="H13R12" u="1"/>
        <s v="H33R11" u="1"/>
        <s v="H14R12" u="1"/>
        <s v="H34R11" u="1"/>
        <s v="H15R12" u="1"/>
        <s v="H35R11" u="1"/>
        <s v="H16R12" u="1"/>
        <s v="H36R11" u="1"/>
        <s v="H17R12" u="1"/>
        <s v="H37R11" u="1"/>
        <s v="H18R12" u="1"/>
        <s v="H38R11" u="1"/>
        <s v="H19R12" u="1"/>
        <s v="H39R11" u="1"/>
        <s v="H9EPP14" u="1"/>
        <s v="H5EVP" u="1"/>
        <s v="AUDITORIA DECUMPLIMIENTO TÚNEL DE LA LÍNEA 2018 - ACTL" u="1"/>
        <s v="H5EPP14" u="1"/>
        <s v="H100R11" u="1"/>
        <s v="H110R11" u="1"/>
        <s v="H100R12" u="1"/>
        <s v="H120R11" u="1"/>
        <s v="H110R12" u="1"/>
        <s v="H130R11" u="1"/>
        <s v="H120R12" u="1"/>
        <s v="H140R11" u="1"/>
        <s v="H150R11" u="1"/>
        <s v="H100R14" u="1"/>
        <s v="H160R11" u="1"/>
        <s v="H110R14" u="1"/>
        <s v="H170R11" u="1"/>
        <s v="H180R11" u="1"/>
        <s v="H190R11" u="1"/>
        <s v="H100R16" u="1"/>
        <s v="H19AE5913" u="1"/>
        <s v="H110R16" u="1"/>
        <s v="H150R14" u="1"/>
        <s v="H120R16" u="1"/>
        <s v="H170R14" u="1"/>
        <s v="H180R14" u="1"/>
        <s v="H101R11" u="1"/>
        <s v="H111R11" u="1"/>
        <s v="H101R12" u="1"/>
        <s v="H121R11" u="1"/>
        <s v="H111R12" u="1"/>
        <s v="H131R11" u="1"/>
        <s v="H121R12" u="1"/>
        <s v="H141R11" u="1"/>
        <s v="H151R11" u="1"/>
        <s v="H101R14" u="1"/>
        <s v="H161R11" u="1"/>
        <s v="H111R14" u="1"/>
        <s v="H171R11" u="1"/>
        <s v="H181R11" u="1"/>
        <s v="H191R11" u="1"/>
        <s v="H141R14" u="1"/>
        <s v="H111R16" u="1"/>
        <s v="H151R14" u="1"/>
        <s v="H171R14" u="1"/>
        <s v="H10AE5P13" u="1"/>
        <s v="H11AE5P13" u="1"/>
        <s v="H12AE5P13" u="1"/>
        <s v="H4ADSMF18" u="1"/>
        <s v="H13AE5P13" u="1"/>
        <s v="H14AE5P13" u="1"/>
        <s v="H15AE5P13" u="1"/>
        <s v="H16AE5P13" u="1"/>
        <s v="H17AE5P13" u="1"/>
        <s v="H18AE5P13" u="1"/>
        <s v="H102R11" u="1"/>
        <s v="H112R11" u="1"/>
        <s v="H102R12" u="1"/>
        <s v="H122R11" u="1"/>
        <s v="H112R12" u="1"/>
        <s v="H132R11" u="1"/>
        <s v="H122R12" u="1"/>
        <s v="H142R11" u="1"/>
        <s v="H152R11" u="1"/>
        <s v="H102R14" u="1"/>
        <s v="H162R11" u="1"/>
        <s v="H172R11" u="1"/>
        <s v="H182R11" u="1"/>
        <s v="H192R11" u="1"/>
        <s v="H102R16" u="1"/>
        <s v="H142R14" u="1"/>
        <s v="H172R14" u="1"/>
        <s v="H8R11" u="1"/>
        <s v="H103R11" u="1"/>
        <s v="H113R11" u="1"/>
        <s v="R12" u="1"/>
        <s v="H103R12" u="1"/>
        <s v="H123R11" u="1"/>
        <s v="H113R12" u="1"/>
        <s v="H133R11" u="1"/>
        <s v="H4R11" u="1"/>
        <s v="H123R12" u="1"/>
        <s v="H143R11" u="1"/>
        <s v="H153R11" u="1"/>
        <s v="H163R11" u="1"/>
        <s v="H173R11" u="1"/>
        <s v="H183R11" u="1"/>
        <s v="H133R14" u="1"/>
        <s v="H193R11" u="1"/>
        <s v="H40AF17" u="1"/>
        <s v="H103R16" u="1"/>
        <s v="H143R14" u="1"/>
        <s v="H41AF17" u="1"/>
        <s v="H42AF17" u="1"/>
        <s v="H173R14" u="1"/>
        <s v="H45AF17" u="1"/>
        <s v="H46AF17" u="1"/>
        <s v="H47AF17" u="1"/>
        <s v="H8R13" u="1"/>
        <s v="H4R12" u="1"/>
        <s v="H121R14–" u="1"/>
        <s v="H104R11" u="1"/>
        <s v="H114R11" u="1"/>
        <s v="H8R14" u="1"/>
        <s v="H104R12" u="1"/>
        <s v="H124R11" u="1"/>
        <s v="H4R13" u="1"/>
        <s v="H114R12" u="1"/>
        <s v="H134R11" u="1"/>
        <s v="H124R12" u="1"/>
        <s v="H144R11" u="1"/>
        <s v="H154R11" u="1"/>
        <s v="H164R11" u="1"/>
        <s v="H4ECP" u="1"/>
        <s v="H174R11" u="1"/>
        <s v="H184R11" u="1"/>
        <s v="H194R11" u="1"/>
        <s v="H144R14" u="1"/>
        <s v="H114R16" u="1"/>
        <s v="H164R14" u="1"/>
        <s v="H174R14" u="1"/>
        <s v="H184R14" u="1"/>
        <s v="H129R14-" u="1"/>
        <s v="H105R11" u="1"/>
        <s v="H115R11" u="1"/>
        <s v="H4R15" u="1"/>
        <s v="H105R12" u="1"/>
        <s v="H125R11" u="1"/>
        <s v="H115R12" u="1"/>
        <s v="H135R11" u="1"/>
        <s v="H60R16" u="1"/>
        <s v="H80R15" u="1"/>
        <s v="H125R12" u="1"/>
        <s v="H145R11" u="1"/>
        <s v="H155R11" u="1"/>
        <s v="H82R15" u="1"/>
        <s v="H105R14" u="1"/>
        <s v="H165R11" u="1"/>
        <s v="H115R14" u="1"/>
        <s v="H175R11" u="1"/>
        <s v="H6DSMF18" u="1"/>
        <s v="H64R16" u="1"/>
        <s v="H125R14" u="1"/>
        <s v="H185R11" u="1"/>
        <s v="H65R16" u="1"/>
        <s v="H85R15" u="1"/>
        <s v="H195R11" u="1"/>
        <s v="H66R16" u="1"/>
        <s v="H145R14" u="1"/>
        <s v="H67R16" u="1"/>
        <s v="H87R15" u="1"/>
        <s v="H165R14" u="1"/>
        <s v="H69R16" u="1"/>
        <s v="H4R16" u="1"/>
        <s v="H20R16" u="1"/>
        <s v="H60R14" u="1"/>
        <s v="H21R16" u="1"/>
        <s v="H41R15" u="1"/>
        <s v="H61R14" u="1"/>
        <s v="H62R14" u="1"/>
        <s v="H23R16" u="1"/>
        <s v="H63R14" u="1"/>
        <s v="H2DSMF18" u="1"/>
        <s v="H10EPP14" u="1"/>
        <s v="H24R16" u="1"/>
        <s v="H44R15" u="1"/>
        <s v="H11EPP14" u="1"/>
        <s v="H25R16" u="1"/>
        <s v="H45R15" u="1"/>
        <s v="H26R16" u="1"/>
        <s v="H46R15" u="1"/>
        <s v="H47R15" u="1"/>
        <s v="H67R14" u="1"/>
        <s v="H28R16" u="1"/>
        <s v="H68R14" u="1"/>
        <s v="H16EPP14" u="1"/>
        <s v="H17EPP14" u="1"/>
        <s v="H106R11" u="1"/>
        <s v="H116R11" u="1"/>
        <s v="H19EPP14" u="1"/>
        <s v="H106R12" u="1"/>
        <s v="H126R11" u="1"/>
        <s v="H116R12" u="1"/>
        <s v="H136R11" u="1"/>
        <s v="H126R12" u="1"/>
        <s v="H146R11" u="1"/>
        <s v="H40R13" u="1"/>
        <s v="H60R12" u="1"/>
        <s v="H6AC17" u="1"/>
        <s v="H80R11" u="1"/>
        <s v="H156R11" u="1"/>
        <s v="H41R13" u="1"/>
        <s v="H61R12" u="1"/>
        <s v="H81R11" u="1"/>
        <s v="H106R14" u="1"/>
        <s v="H166R11" u="1"/>
        <s v="H7AE5P13" u="1"/>
        <s v="H42R13" u="1"/>
        <s v="H62R12" u="1"/>
        <s v="H82R11" u="1"/>
        <s v="H176R11" u="1"/>
        <s v="H23R14" u="1"/>
        <s v="H43R13" u="1"/>
        <s v="H63R12" u="1"/>
        <s v="H83R11" u="1"/>
        <s v="H186R11" u="1"/>
        <s v="H24R14" u="1"/>
        <s v="H44R13" u="1"/>
        <s v="H64R12" u="1"/>
        <s v="H84R11" u="1"/>
        <s v="H196R11" u="1"/>
        <s v="H25R14" u="1"/>
        <s v="H45R13" u="1"/>
        <s v="H65R12" u="1"/>
        <s v="H85R11" u="1"/>
        <s v="AUDITORIA DENUNCIA 2018 - ADSPA2018" u="1"/>
        <s v="H26R14" u="1"/>
        <s v="H46R13" u="1"/>
        <s v="H66R12" u="1"/>
        <s v="H86R11" u="1"/>
        <s v="H27R14" u="1"/>
        <s v="H47R13" u="1"/>
        <s v="H67R12" u="1"/>
        <s v="H166R14" u="1"/>
        <s v="H28R14" u="1"/>
        <s v="H48R13" u="1"/>
        <s v="H68R12" u="1"/>
        <s v="H88R11" u="1"/>
        <s v="H176R14" u="1"/>
        <s v="H49R13" u="1"/>
        <s v="H69R12" u="1"/>
        <s v="H89R11" u="1"/>
        <s v="H20R12" u="1"/>
        <s v="H40R11" u="1"/>
        <s v="H21R12" u="1"/>
        <s v="H41R11" u="1"/>
        <s v="H3AE5P13" u="1"/>
        <s v="H22R12" u="1"/>
        <s v="H42R11" u="1"/>
        <s v="H23R12" u="1"/>
        <s v="H43R11" u="1"/>
        <s v="H24R12" u="1"/>
        <s v="H44R11" u="1"/>
        <s v="H25R12" u="1"/>
        <s v="H45R11" u="1"/>
        <s v="H26R12" u="1"/>
        <s v="H46R11" u="1"/>
        <s v="H27R12" u="1"/>
        <s v="H47R11" u="1"/>
        <s v="H28R12" u="1"/>
        <s v="H48R11" u="1"/>
        <s v="H29R12" u="1"/>
        <s v="H49R11" u="1"/>
        <s v="H107R11" u="1"/>
        <s v="H117R11" u="1"/>
        <s v="H107R12" u="1"/>
        <s v="H127R11" u="1"/>
        <s v="H117R12" u="1"/>
        <s v="H137R11" u="1"/>
        <s v="H127R12" u="1"/>
        <s v="H147R11" u="1"/>
        <s v="H157R11" u="1"/>
        <s v="H107R14" u="1"/>
        <s v="H167R11" u="1"/>
        <s v="H117R14" u="1"/>
        <s v="H177R11" u="1"/>
        <s v="H187R11" u="1"/>
        <s v="H197R11" u="1"/>
        <s v="H147R14" u="1"/>
        <s v="H167R14" u="1"/>
        <s v="H177R14" u="1"/>
        <s v="H6EPP14" u="1"/>
        <s v="H200R11" u="1"/>
        <s v="H210R11" u="1"/>
        <s v="H220R11" u="1"/>
        <s v="H230R11" u="1"/>
        <s v="H240R11" u="1"/>
        <s v="H250R11" u="1"/>
        <s v="H260R11" u="1"/>
        <s v="H108R11" u="1"/>
        <s v="H118R11" u="1"/>
        <s v="H108R12" u="1"/>
        <s v="H128R11" u="1"/>
        <s v="H118R12" u="1"/>
        <s v="H138R11" u="1"/>
        <s v="H128R12" u="1"/>
        <s v="H148R11" u="1"/>
        <s v="H158R11" u="1"/>
        <s v="H168R11" u="1"/>
        <s v="H178R11" u="1"/>
        <s v="H128R14" u="1"/>
        <s v="H188R11" u="1"/>
        <s v="H198R11" u="1"/>
        <s v="H108R16" u="1"/>
        <s v="H148R14" u="1"/>
        <s v="H118R16" u="1"/>
        <s v="H178R14" u="1"/>
        <s v="H201R11" u="1"/>
        <s v="H211R11" u="1"/>
        <s v="H221R11" u="1"/>
        <s v="H231R11" u="1"/>
        <s v="H241R11" u="1"/>
        <s v="H251R11" u="1"/>
        <s v="H261R11" u="1"/>
        <s v="H109R11" u="1"/>
        <s v="H119R11" u="1"/>
        <s v="H109R12" u="1"/>
        <s v="H129R11" u="1"/>
        <s v="H119R12" u="1"/>
        <s v="H129R12" u="1"/>
        <s v="H149R11" u="1"/>
        <s v="24AE5P13" u="1"/>
        <s v="H159R11" u="1"/>
        <s v="H109R14" u="1"/>
        <s v="H169R11" u="1"/>
        <s v="H179R11" u="1"/>
        <s v="H129R14" u="1"/>
        <s v="H189R11" u="1"/>
        <s v="H21AE5P13" u="1"/>
        <s v="H139R14" u="1"/>
        <s v="H199R11" u="1"/>
        <s v="H22AE5P13" u="1"/>
        <s v="H5ADSMF18" u="1"/>
        <s v="H109R16" u="1"/>
        <s v="H23AE5P13" u="1"/>
        <s v="H159R14" u="1"/>
        <s v="H25AE5P13" u="1"/>
        <s v="H179R14" u="1"/>
        <s v="H26AE5P13" u="1"/>
        <s v="H27AE5P13" u="1"/>
        <s v="H28AE5P13" u="1"/>
        <s v="H29AE5P13" u="1"/>
        <s v="H202R11" u="1"/>
        <s v="H212R11" u="1"/>
        <s v="H222R11" u="1"/>
        <s v="H1ADSMF18" u="1"/>
        <s v="H232R11" u="1"/>
        <s v="H242R11" u="1"/>
        <s v="H252R11" u="1"/>
        <s v="H262R11" u="1"/>
        <s v="H10AC17" u="1"/>
        <s v="H11AC17" u="1"/>
        <s v="H12AC17" u="1"/>
        <s v="H13AC17" u="1"/>
        <s v="H14AC17" u="1"/>
        <s v="H15AC17" u="1"/>
        <s v="H9R11" u="1"/>
        <s v="H203R11" u="1"/>
        <s v="H213R11" u="1"/>
        <s v="H223R11" u="1"/>
        <s v="H9R12" u="1"/>
        <s v="H233R11" u="1"/>
        <s v="H5R11" u="1"/>
        <s v="H243R11" u="1"/>
        <s v="H253R11" u="1"/>
        <s v="H263R11" u="1"/>
        <s v="H50AF17" u="1"/>
        <s v="H55AF17" u="1"/>
        <s v="H9R13" u="1"/>
        <s v="H5R12" u="1"/>
        <s v="H1R11" u="1"/>
        <s v="H9ECP" u="1"/>
      </sharedItems>
    </cacheField>
    <cacheField name="N° Acción" numFmtId="0">
      <sharedItems containsString="0" containsBlank="1" containsNumber="1" containsInteger="1" minValue="1" maxValue="5"/>
    </cacheField>
    <cacheField name="Cód. acción" numFmtId="0">
      <sharedItems containsBlank="1" containsMixedTypes="1" containsNumber="1" minValue="-30.857142857142858" maxValue="14615.571428571355" count="1793">
        <s v="H2ACTL - 1"/>
        <s v="H4ACTL - 1"/>
        <s v="H5ACTL - 1"/>
        <s v="H5ACTL - 2"/>
        <s v="H12ACTL - 1"/>
        <s v="H12ACTL - 2"/>
        <s v="H15ACTL - 1"/>
        <s v="H15ACTL - 2"/>
        <s v="H1AF18 - 1"/>
        <s v="H1AF18 - 2"/>
        <s v="H2AF18 - 1"/>
        <s v="H2AF18 - 2"/>
        <s v="H3AF18 - 1"/>
        <s v="H3AF18 - 2"/>
        <s v="H3AF18 - 3"/>
        <s v="H4AF18 - 1"/>
        <s v="H5AF18 - 1"/>
        <s v="H6AF18 - 1"/>
        <s v="H7AF18 - 1"/>
        <s v="H7AF18 - 2"/>
        <s v="H8AF18 - 1"/>
        <s v="H9AF18 - 1"/>
        <s v="H9AF18 - 2"/>
        <s v="H9AF18 - 3"/>
        <s v="H10AF18 - 1"/>
        <s v="H10AF18 - 2"/>
        <s v="H10AF18 - 3"/>
        <s v="H11AF18 - 1"/>
        <s v="H11AF18 - 2"/>
        <s v="H11AF18 - 3"/>
        <s v="H12AF18 - 1"/>
        <s v="H12AF18 - 2"/>
        <s v="H12AF18 - 3"/>
        <s v="H13AF18 - 1"/>
        <s v="H13AF18 - 2"/>
        <s v="H13AF18 - 3"/>
        <s v="H14AF18 - 1"/>
        <s v="H15AF18 - 1"/>
        <s v="H16AF18 - 1"/>
        <s v="H16AF18 - 2"/>
        <s v="H16AF18 - 3"/>
        <s v="H17AF18 - 1"/>
        <s v="H17AF18 - 2"/>
        <s v="H18AF18 - 1"/>
        <s v="H18AF18 - 2"/>
        <s v="H19AF18 - 1"/>
        <s v="H19AF18 - 2"/>
        <s v="H20AF18 - 1"/>
        <s v="H20AF18 - 2"/>
        <s v="H21AF18 - 1"/>
        <s v="H22AF18 - 1"/>
        <s v="H22AF18 - 2"/>
        <s v="H23AF18 - 1"/>
        <s v="H23AF18 - 2"/>
        <s v="_x000a_H24AF18 - 1"/>
        <s v="H25AF18 - 1"/>
        <s v="H25AF18 - 2"/>
        <s v="H25AF18 - 3"/>
        <s v="H25AF18 - 4"/>
        <s v="H25AF18 - 5"/>
        <s v="H26AF18 - 1"/>
        <s v="H26AF18 - 2"/>
        <s v="H26AF18 - 3"/>
        <s v="H26AF18 - 4"/>
        <s v="H27AF18 - 1"/>
        <s v="H27AF18 - 2"/>
        <s v="H27AF18 - 3"/>
        <s v="H28AF18 - 1"/>
        <s v="H28AF18 - 2"/>
        <s v="H28AF18 - 3"/>
        <s v="H28AF18 - 4"/>
        <s v="H28AF18 - 5"/>
        <s v="H29AF18 - 1"/>
        <s v="H29AF18 - 2"/>
        <s v="H29AF18 - 3"/>
        <s v="H29AF18 - 4"/>
        <s v="H29AF18 - 5"/>
        <s v="H30AF18 - 1"/>
        <s v="H30AF18 - 2"/>
        <s v="H31AF18 - 1"/>
        <s v="H31AF18 - 2"/>
        <s v="H32AF18 - 1"/>
        <s v="H32AF18 - 2"/>
        <s v="H33AF18 - 1"/>
        <s v="H34AF18 - 1"/>
        <s v="H35AF18 - 1"/>
        <s v="H35AF18 - 2"/>
        <s v="H35AF18 - 3"/>
        <s v="H36AF18 - 1"/>
        <s v="H37AF18 - 1"/>
        <s v="H38AF18 - 1"/>
        <s v="H39AF18 - 1"/>
        <s v="H39AF18 - 2"/>
        <s v="H40AF18 - 1"/>
        <s v="H41AF18 - 1"/>
        <s v="H41AF18 - 2"/>
        <s v="H42AF18 - 1"/>
        <s v="H42AF18 - 2"/>
        <s v="H43AF18 - 1"/>
        <s v="H44AF18 - 1"/>
        <s v="H45AF18 - 1"/>
        <s v="H45AF18 - 2"/>
        <s v="H45AF18 - 3"/>
        <s v="H46AF18 - 1"/>
        <s v="H46AF18 - 2"/>
        <s v="H47AF18 - 1"/>
        <s v="H48AF18 - 1"/>
        <s v="H48AF18 - 2"/>
        <s v="H49AF18 - 1"/>
        <s v="H50AF18 - 1"/>
        <s v="H50AF18 - 2"/>
        <s v="H51AF18 - 1"/>
        <s v="H51AF18 - 2"/>
        <s v="H52AF18 - 1"/>
        <s v="H53AF18 - 1"/>
        <s v="_x000a__x000a_H54AF18 - 1"/>
        <s v="H55AF18 - 1"/>
        <s v="H56AF18 - 1"/>
        <s v="H57AF18 - 1"/>
        <s v="H58AF18 - 1"/>
        <s v="H58AF18 - 2"/>
        <s v="H1APCSMF18 - 1"/>
        <s v="H2APCSMF18 - 1"/>
        <s v="H3APCSMF18 - 1"/>
        <s v="H4APCSMF18 - 1"/>
        <s v="H5APCSMF18 - 1"/>
        <s v="H6APCSMF18 - 1"/>
        <s v="H1ACSRT17 - 1"/>
        <s v="H2ACSRT17 - 1"/>
        <s v="H3ACSRT17 - 1"/>
        <s v="H4ACSRT17 - 1"/>
        <s v="H5ACSRT17 - 1"/>
        <s v="H6ACSRT17 - 1"/>
        <s v="H7ACSRT17 - 1"/>
        <s v="H8ACSRT17 - 1"/>
        <s v="H9ACSRT17 - 1"/>
        <s v="H10ACSRT17 - 1"/>
        <s v="H11ACSRT17 - 1"/>
        <s v="H12ACSRT17 - 1"/>
        <s v="H13ACSRT17 - 1"/>
        <s v="H14ACSRT17 - 1"/>
        <s v="H15ACSRT17 - 1"/>
        <s v="H16ACSRT17 - 1"/>
        <s v="H17ACSRT17 - 1"/>
        <s v="H18ACSRT17 - 1"/>
        <s v="H19ACSRT17 - 1"/>
        <s v="H20ACSRT17 - 1"/>
        <s v="H21ACSRT17 - 1"/>
        <s v="H22ACSRT17 - 1"/>
        <s v="H23ACSRT17 - 1"/>
        <s v="H24ACSRT17 - 1"/>
        <s v="H25ACSRT17 - 1"/>
        <s v="H26ACSRT17 - 1"/>
        <s v="H27ACSRT17 - 1"/>
        <s v="H28ACSRT17 - 1"/>
        <s v="H29ACSRT17 - 1"/>
        <s v="H30ACSRT17 - 1"/>
        <s v="H31ACSRT17 - 1"/>
        <s v="H1DP17 - 1"/>
        <s v="H2DP17 - 1"/>
        <s v="H3DP17 - 1"/>
        <s v="H3DP17 - 2"/>
        <s v="H4DP17 - 1"/>
        <s v="H5DP17 - 1"/>
        <s v="H6DP17 - 1"/>
        <s v="H7DP17 - 1"/>
        <s v="H1AF17 - 1"/>
        <s v="H2AF17 - 1"/>
        <s v="H3AF17 - 1"/>
        <s v="H4AF17 - 1"/>
        <s v="H5AF17 - 1"/>
        <s v="H6AF17 - 1"/>
        <s v="H7AF17 - 1"/>
        <s v="H8AF17 - 1"/>
        <s v="H9AF17 - 1"/>
        <s v="H10AF17 - 1"/>
        <s v="H11AF17 - 1"/>
        <s v="H12AF17 - 1"/>
        <s v="H13AF17 - 1"/>
        <s v="H14AF17 - 1"/>
        <s v="H16AF17 - 1"/>
        <s v="H17AF17 - 1"/>
        <s v="H18AF17 - 1"/>
        <s v="H21AF17 - 1"/>
        <s v="H22AF17 - 1"/>
        <s v="H23AF17 - 1"/>
        <s v="H23AF17 - 2"/>
        <s v="H24AF17 - 1"/>
        <s v="H24AF17 - 2"/>
        <s v="H25AF17 - 1"/>
        <s v="H25AF17 - 2"/>
        <s v="H26AF17 - 1"/>
        <s v="H26AF17 - 2"/>
        <s v="H27AF17 - 1"/>
        <s v="H27AF17 - 2"/>
        <s v="H28AF17 - 1"/>
        <s v="H28AF17 - 2"/>
        <s v="H29AF17 - 1"/>
        <s v="H29AF17 - 2"/>
        <s v="H30AF17 - 1"/>
        <s v="H30AF17 - 2"/>
        <s v="H31AF17 - 1"/>
        <s v="H31AF17 - 2"/>
        <s v="H32AF17 - 1"/>
        <s v="H32AF17 - 2"/>
        <s v="H33AF17 - 1"/>
        <s v="H33AF17 - 2"/>
        <s v="H34AF17 - 1"/>
        <s v="H34AF17 - 2"/>
        <s v="H35AF17 - 1"/>
        <s v="H35AF17 - 2"/>
        <s v="H36AF17 - 1"/>
        <s v="H36AF17 - 2"/>
        <s v="H37AF17 - 1"/>
        <s v="H37AF17 - 2"/>
        <s v="H38AF17 - 1"/>
        <s v="H39AF17 - 1"/>
        <s v="H43AF17 - 1"/>
        <s v="H44AF17 - 1"/>
        <s v="H48AF17 - 1"/>
        <s v="H49AF17 - 1"/>
        <s v="H51AF17 - 1"/>
        <s v="H52AF17 - 1"/>
        <s v="H53AF17 - 1"/>
        <s v="H54AF17 - 1"/>
        <s v="H56AF17 - 1"/>
        <s v="H57AF17 - 1"/>
        <s v="H58AF17 - 1"/>
        <s v="H1AC17 - 1"/>
        <s v="H2AC17 - 1"/>
        <s v="H5AC17 - 1"/>
        <s v="H8AC17 - 1"/>
        <s v="H1R16 - 1"/>
        <s v="H1R16 - 2"/>
        <s v="H7R16 - 1"/>
        <s v="H8R16 - 1"/>
        <s v="H9R16 - 1"/>
        <s v="H10R16 - 1"/>
        <s v="H10R16 - 2"/>
        <s v="H11R16 - 1"/>
        <s v="H13R16 - 1"/>
        <s v="H22R16 - 1"/>
        <s v="H22R16 - 2"/>
        <s v="H27R16 - 1"/>
        <s v="H29R16 - 1"/>
        <s v="H32R16 - 1"/>
        <s v="H33R16 - 1"/>
        <s v="H35R16 - 1"/>
        <s v="H36R16 - 1"/>
        <s v="H36R16 - 2"/>
        <s v="H37R16 - 1"/>
        <s v="H39R16 - 1"/>
        <s v="H41R16 - 1"/>
        <s v="H44R16 - 1"/>
        <s v="H46R16 - 1"/>
        <s v="H54R16 - 1"/>
        <s v="H55R16 - 1"/>
        <s v="H56R16 - 1"/>
        <s v="H57R16 - 1"/>
        <s v="H58R16 - 1"/>
        <s v="H59R16 - 1"/>
        <s v="H61R16 - 1"/>
        <s v="H62R16 - 1"/>
        <s v="H63R16 - 1"/>
        <s v="H68R16 - 1"/>
        <s v="H70R16 - 1"/>
        <s v="H71R16 - 1"/>
        <s v="H71R16 - 2"/>
        <s v="H72R16 - 1"/>
        <s v="H74R16 - 1"/>
        <s v="H77R16 - 1"/>
        <s v="H78R16 - 1"/>
        <s v="H79R16 - 1"/>
        <s v="H80R16 - 1"/>
        <s v="H81R16 - 1"/>
        <s v="H82R16 - 1"/>
        <s v="H84R16 - 1"/>
        <s v="H85R16 - 1"/>
        <s v="H86R16 - 1"/>
        <s v="H87R16 - 1"/>
        <s v="H88R16 - 1"/>
        <s v="H89R16 - 1"/>
        <s v="H90R16 - 1"/>
        <s v="H91R16 - 1"/>
        <s v="H95R16 - 1"/>
        <s v="H96R16 - 1"/>
        <s v="H96R16 - 2"/>
        <s v="H96R16 - 3"/>
        <s v="H97R16 - 1"/>
        <s v="H98R16 - 1"/>
        <s v="H98R16 - 2"/>
        <s v="H101R16 - 1"/>
        <s v="H101R16 - 2"/>
        <s v="H101R16 - 3"/>
        <s v="H104R16 - 1"/>
        <s v="H105R16 - 1"/>
        <s v="H105R16 - 2"/>
        <s v="H106R16 - 1"/>
        <s v="H107R16 - 1"/>
        <s v="H112R16 - 1"/>
        <s v="H113R16 - 1"/>
        <s v="_x000a_H114R16 - 1"/>
        <s v="_x000a_H114R16 - 2"/>
        <s v="_x000a_H114R16 - 3"/>
        <s v="H115R16 - 1"/>
        <s v="H115R16 - 2"/>
        <s v="H116R16 - 1"/>
        <s v="H117R16 - 1"/>
        <s v="H119R16 - 1"/>
        <s v="H121R16 - 1"/>
        <s v="H122R16 - 1"/>
        <s v="H123R16 - 1"/>
        <s v="H124R16 - 1"/>
        <s v="H125R16 - 1"/>
        <s v="H1D16 - 1"/>
        <s v="H2D16 - 1"/>
        <s v="H2D16 - 2"/>
        <s v="H3D16 - 1"/>
        <s v="H4D16 - 1"/>
        <s v="H5D16 - 1"/>
        <s v="H6D16 - 1"/>
        <s v="H1ECP - 1"/>
        <s v="H3ECP - 1"/>
        <s v="H5ECP - 1"/>
        <s v="H6ECP - 1"/>
        <s v="H7ECP - 1"/>
        <s v="H7ECP - 2"/>
        <s v="H7ECP - 3"/>
        <s v="H8ECP - 1"/>
        <s v="H10ECP - 1"/>
        <s v="H11ECP - 1"/>
        <s v="H11ECP - 2"/>
        <s v="H12ECP - 1"/>
        <s v="H13ECP - 1"/>
        <s v="H15ECP - 1"/>
        <s v="H15ECP - 2"/>
        <s v="H15ECP - 3"/>
        <s v="H15ECP - 4"/>
        <s v="H16ECP - 1"/>
        <s v="H16ECP - 2"/>
        <s v="H16ECP - 3"/>
        <s v="H18ECP - 1"/>
        <s v="H18ECP - 2"/>
        <s v="H19ECP - 1"/>
        <s v="H21ECP - 1"/>
        <s v="H22ECP - 1"/>
        <s v="H23ECP - 1"/>
        <s v="H24ECP - 1"/>
        <s v="H25ECP - 1"/>
        <s v="H26ECP - 1"/>
        <s v="H1EVP - 1"/>
        <s v="H1EVP - 2"/>
        <s v="H2EVP - 1"/>
        <s v="H2EVP - 2"/>
        <s v="H4EVP - 1"/>
        <s v="H4EVP - 2"/>
        <s v="H6EVP - 1"/>
        <s v="H6EVP - 2"/>
        <s v="H1R15 - 1"/>
        <s v="H2R15 - 1"/>
        <s v="H3R15 - 1"/>
        <s v="H5R15 - 1"/>
        <s v="H6R15 - 1"/>
        <s v="H7R15 - 1"/>
        <s v="H8R15 - 1"/>
        <s v="H9R15 - 1"/>
        <s v="H10R15 - 1"/>
        <s v="H11R15 - 1"/>
        <s v="H13R15 - 1"/>
        <s v="H14R15 - 1"/>
        <s v="H15R15 - 1"/>
        <s v="H16R15 - 1"/>
        <s v="H17R15 - 1"/>
        <s v="H18R15 - 1"/>
        <s v="H19R15 - 1"/>
        <s v="H20R15 - 1"/>
        <s v="H21R15 - 1"/>
        <s v="_x000a_H22R15 - 1"/>
        <s v="H23R15 - 1"/>
        <s v="H24R15 - 1"/>
        <s v="H25R15 - 1"/>
        <s v="H26R15 - 1"/>
        <s v="H27R15 - 1"/>
        <s v="H28R15 - 1"/>
        <s v="H30R15 - 1"/>
        <s v="H30R15 - 2"/>
        <s v="H31R15 - 1"/>
        <s v="H32R15 - 1"/>
        <s v="H36R15 - 1"/>
        <s v="H38R15 - 1"/>
        <s v="H39R15 - 1"/>
        <s v="H40R15 - 1"/>
        <s v="H42R15 - 1"/>
        <s v="H43R15 - 1"/>
        <s v="H48R15 - 1"/>
        <s v="H49R15 - 1"/>
        <s v="H50R15 - 1"/>
        <s v="H51R15 - 1"/>
        <s v="H52R15 - 1"/>
        <s v="H53R15 - 1"/>
        <s v="H54R15 - 1"/>
        <s v="H55R15 - 1"/>
        <s v="H56R15 - 1"/>
        <s v="H57R15 - 1"/>
        <s v="H58R15 - 1"/>
        <s v="H60R15 - 1"/>
        <s v="H61R15 - 1"/>
        <s v="H62R15 - 1"/>
        <s v="H63R15 - 1"/>
        <s v="H63R15 - 2"/>
        <s v="H64R15 - 1"/>
        <s v="H66R15 - 1"/>
        <s v="H68R15 - 1"/>
        <s v="H69R15 - 1"/>
        <s v="H70R15 - 1"/>
        <s v="H71R15 - 1"/>
        <s v="H71R15 - 2"/>
        <s v="H71R15 - 3"/>
        <s v="H72R15 - 1"/>
        <s v="H74R15 - 1"/>
        <s v="H75R15 - 1"/>
        <s v="H76R15 - 1"/>
        <s v="H77R15 - 1"/>
        <s v="H78R15 - 1"/>
        <s v="H79R15 - 1"/>
        <s v="H81R15 - 1"/>
        <s v="H83R15 - 1"/>
        <s v="H84R15 - 1"/>
        <s v="H84R15 - 2"/>
        <s v="H86R15 - 1"/>
        <s v="H88R15 - 1"/>
        <s v="H89R15 - 1"/>
        <s v="H92R15 - 1"/>
        <s v="H92R15 - 2"/>
        <s v="H93R15 - 1"/>
        <s v="H93R15 - 2"/>
        <s v="H94R15 - 1"/>
        <s v="H94R15 - 2"/>
        <s v="H95R15 - 1"/>
        <s v="H95R15 - 2"/>
        <s v="H96R15 - 1"/>
        <s v="H97R15 - 1"/>
        <s v="H98R15 - 1"/>
        <s v="H1R14 - 1"/>
        <s v="H2R14 - 1"/>
        <s v="H4R14 - 1"/>
        <s v="H5R14 - 1"/>
        <s v="H5R14 - 2"/>
        <s v="H6R14 - 1"/>
        <s v="H9R14 - 1"/>
        <s v="H11R14 - 1"/>
        <s v="H13R14 - 1"/>
        <s v="H17R14 - 1"/>
        <s v="H19R14 - 1"/>
        <s v="H20R14 - 1"/>
        <s v="H21R14 - 1"/>
        <s v="H21R14 - 2"/>
        <s v="H22R14 - 1"/>
        <s v="H29R14 - 1"/>
        <s v="H31R14 - 1"/>
        <s v="H32R14 - 1"/>
        <s v="H34R14 - 1"/>
        <s v="H35R14 - 1"/>
        <s v="H41R14 - 1"/>
        <s v="H44R14 - 1"/>
        <s v="H45R14 - 1"/>
        <s v="H46R14 - 1"/>
        <s v="H47R14 - 1"/>
        <s v="H49R14 - 1"/>
        <s v="H57R14 - 1"/>
        <s v="H59R14 - 1"/>
        <s v="H64R14 - 1"/>
        <s v="H65R14 - 1"/>
        <s v="H66R14 - 1"/>
        <s v="H69R14 - 1"/>
        <s v="H70R14 - 1"/>
        <s v="H71R14 - 1"/>
        <s v="H74R14 - 1"/>
        <s v="H79R14 - 1"/>
        <s v="H80R14 - 1"/>
        <s v="H81R14 - 1"/>
        <s v="H83R14 - 1"/>
        <s v="H84R14 - 1"/>
        <s v="H85R14 - 1"/>
        <s v="H99R14 - 1"/>
        <s v="H103R14 - 1"/>
        <s v="H104R14 - 1"/>
        <s v="H108R14 - 1"/>
        <s v="H112R14 - 1"/>
        <s v="H113R14 - 1"/>
        <s v="H114R14 - 1"/>
        <s v="H114R14 - 2"/>
        <s v="H116R14 - 1"/>
        <s v="H118R14 - 1"/>
        <s v="H119R14 - 1"/>
        <s v="H120R14 - 1"/>
        <s v="H121R14 - 1"/>
        <s v="H122R14 - 1"/>
        <s v="H123R14 - 1"/>
        <s v="H123R14 - 2"/>
        <s v="H123R14 - 3"/>
        <s v="H124R14 - 1"/>
        <s v="H126R14 - 1"/>
        <s v="H126R14 - 2"/>
        <s v="H127R14 - 1"/>
        <s v="H127R14 - 2"/>
        <s v="H130R14 - 1"/>
        <s v="H131R14 - 1"/>
        <s v="H131R14 - 2"/>
        <s v="H132R14 - 1"/>
        <s v="H134R14 - 1"/>
        <s v="H135R14 - 1"/>
        <s v="H136R14 - 1"/>
        <s v="H137R14 - 1"/>
        <s v="H138R14 - 1"/>
        <s v="H140R14 - 1"/>
        <s v="H146R14 - 1"/>
        <s v="H149R14 - 1"/>
        <s v="H152R14 - 1"/>
        <s v="H153R14 - 1"/>
        <s v="H154R14 - 1"/>
        <s v="H155R14 - 1"/>
        <s v="H156R14 - 1"/>
        <s v="H157R14 - 1"/>
        <s v="H158R14 - 1"/>
        <s v="H160R14 - 1"/>
        <s v="H161R14 - 1"/>
        <s v="H162R14 - 1"/>
        <s v="H163R14 - 1"/>
        <s v="H168R14 - 1"/>
        <s v="H169R14 - 1"/>
        <s v="H175R14 - 1"/>
        <s v="H181R14 - 1"/>
        <s v="H182R14 - 1"/>
        <s v="H183R14 - 1"/>
        <m/>
        <n v="11144.28571428571"/>
        <n v="14324.285714285666"/>
        <n v="0.53372052871205833"/>
        <n v="0.42856492581524341"/>
        <n v="201.14285714285714"/>
        <n v="209.71428571428569"/>
        <n v="0.35724431818181823"/>
        <n v="0.3426430517711172"/>
        <n v="1909.4285714285711"/>
        <n v="2377.8571428571431"/>
        <n v="0.40677093706625661"/>
        <n v="0.37049566505422554"/>
        <n v="57"/>
        <n v="0.27518796992481204"/>
        <n v="504.4285714285715"/>
        <n v="0.12234494477485131"/>
        <n v="41.714285714285715"/>
        <n v="217.14285714285714"/>
        <n v="0.5"/>
        <n v="9.6052631578947376E-2"/>
        <n v="1165.0000000000007"/>
        <n v="2147.428571428572"/>
        <n v="0.57243334150827696"/>
        <n v="0.31055041910590742"/>
        <n v="154"/>
        <n v="206.14285714285714"/>
        <n v="0.83070500927643787"/>
        <n v="0.62058212058212059"/>
        <n v="2335.8571428571431"/>
        <n v="2532.1428571428582"/>
        <n v="0.66872863025706875"/>
        <n v="0.61689037141513836"/>
        <n v="121"/>
        <n v="0.58110979929161755"/>
        <n v="628"/>
        <n v="715.71428571428567"/>
        <n v="0.47185974749772525"/>
        <n v="0.41403102794411184"/>
        <n v="75.857142857142861"/>
        <n v="1"/>
        <n v="1774.8571428571427"/>
        <n v="2473.5714285714275"/>
        <n v="0.52887933971882406"/>
        <n v="0.39350064010010627"/>
        <n v="2176.0000000000005"/>
        <n v="2686.2857142857151"/>
        <n v="0.58045365021008366"/>
        <n v="0.48954850031908065"/>
        <n v="0" u="1"/>
        <n v="0.40581414324569298" u="1"/>
        <n v="0.33701657458563539" u="1"/>
        <n v="11411.428571428545" u="1"/>
        <n v="0.48419369388037042" u="1"/>
        <n v="0.54256759279354283" u="1"/>
        <n v="0.52793982491101421" u="1"/>
        <n v="0.5632341711740374" u="1"/>
        <n v="8.1787011807447768E-2" u="1"/>
        <n v="1.1775307900270348E-2" u="1"/>
        <n v="4.2750941694519595E-2" u="1"/>
        <n v="0.53360583186619726" u="1"/>
        <n v="0.6802099254546623" u="1"/>
        <n v="14424.714285714226" u="1"/>
        <n v="0.40747693286668768" u="1"/>
        <n v="11225.71428571427" u="1"/>
        <n v="0.56784411645132205" u="1"/>
        <n v="0.46914520928387227" u="1"/>
        <n v="0.5026089723194398" u="1"/>
        <n v="11242.999999999985" u="1"/>
        <n v="0.48916549513146473" u="1"/>
        <n v="0.96216216216216199" u="1"/>
        <n v="9829.5714285714221" u="1"/>
        <n v="0.46193878081175049" u="1"/>
        <n v="8.7617874868401266E-2" u="1"/>
        <n v="0.162288878026771" u="1"/>
        <n v="0.29822570828144462" u="1"/>
        <n v="0.3599299718575954" u="1"/>
        <n v="0.42412481971941923" u="1"/>
        <n v="8.8731730315888963E-2" u="1"/>
        <n v="2.4860312121140159E-2" u="1"/>
        <n v="0.53150879277409069" u="1"/>
        <n v="0.20111731843575434" u="1"/>
        <n v="0.61450787923266659" u="1"/>
        <n v="0.52554015113445329" u="1"/>
        <n v="0.46424190041108948" u="1"/>
        <n v="0.39016057233704282" u="1"/>
        <n v="0.22641191497640029" u="1"/>
        <n v="0.56780270274698474" u="1"/>
        <n v="0.51063399771351292" u="1"/>
        <n v="0.13851519681116095" u="1"/>
        <n v="0.27137757529135048" u="1"/>
        <n v="0.63528344402277059" u="1"/>
        <n v="652.857142857143" u="1"/>
        <n v="0.46073119777158766" u="1"/>
        <n v="0.52668211440638568" u="1"/>
        <n v="0.55028404584390844" u="1"/>
        <n v="0.59706712991099542" u="1"/>
        <n v="0.35694589530378135" u="1"/>
        <n v="0.14982339109808265" u="1"/>
        <n v="0.39310646387832704" u="1"/>
        <n v="0.41281562292304103" u="1"/>
        <n v="1835.4285714285713" u="1"/>
        <n v="0.17694145736200942" u="1"/>
        <n v="0.79837618403247623" u="1"/>
        <n v="0.36157330362277162" u="1"/>
        <n v="0.44624246110580906" u="1"/>
        <n v="0.30598710362763432" u="1"/>
        <n v="0.33652077029861688" u="1"/>
        <n v="0.43031861197738397" u="1"/>
        <n v="0.13511120947216998" u="1"/>
        <n v="0.28570712432432427" u="1"/>
        <n v="0.36000441543262246" u="1"/>
        <n v="0.49874332919737313" u="1"/>
        <n v="1514.9999999999961" u="1"/>
        <n v="0.29858139052782651" u="1"/>
        <n v="0.1971015037593985" u="1"/>
        <n v="0.64830192794207453" u="1"/>
        <n v="0.66856542959964016" u="1"/>
        <n v="0.3546861302299899" u="1"/>
        <n v="1447.4285714285716" u="1"/>
        <n v="4.790569211020531E-2" u="1"/>
        <n v="0.56687268453220474" u="1"/>
        <n v="0.57709968889374519" u="1"/>
        <n v="0.59866220735785958" u="1"/>
        <n v="0.3829187064470847" u="1"/>
        <n v="8.0528846153846173E-2" u="1"/>
        <n v="0.45381622306717367" u="1"/>
        <n v="0.33161073304353605" u="1"/>
        <n v="0.35982700499880177" u="1"/>
        <n v="0.44128323882858017" u="1"/>
        <n v="0.45775276509562235" u="1"/>
        <n v="0.63636363636363624" u="1"/>
        <n v="1527.857142857139" u="1"/>
        <n v="388.42857142857139" u="1"/>
        <n v="0.34889790265136505" u="1"/>
        <n v="0.60209926669619573" u="1"/>
        <n v="25.285714285714285" u="1"/>
        <n v="0.4477650939603422" u="1"/>
        <n v="0.15395019651191361" u="1"/>
        <n v="0.62280550963629056" u="1"/>
        <n v="1.1232925377337976E-2" u="1"/>
        <n v="0.34704617735562426" u="1"/>
        <n v="0.13642105648925135" u="1"/>
        <n v="0.36109341770612952" u="1"/>
        <n v="0.46915972426105934" u="1"/>
        <n v="0.46930358761130903" u="1"/>
        <n v="2.2403441168563532E-3" u="1"/>
        <n v="0.36619718309859156" u="1"/>
        <n v="2301.4285714285716" u="1"/>
        <n v="290.14285714285705" u="1"/>
        <n v="0.35438527587009494" u="1"/>
        <n v="0.50441187264700338" u="1"/>
        <n v="4.1099000908265217E-2" u="1"/>
        <n v="0.45472298088177887" u="1"/>
        <n v="0.48105946540402128" u="1"/>
        <n v="0.49871091107927884" u="1"/>
        <n v="0.54298486778071886" u="1"/>
        <n v="3656.9999999999995" u="1"/>
        <n v="0.53704807063752347" u="1"/>
        <n v="5.6371292906785483E-2" u="1"/>
        <n v="0.48974390766497533" u="1"/>
        <n v="0.52261436572945974" u="1"/>
        <n v="0.55824319759863628" u="1"/>
        <n v="324.57142857142856" u="1"/>
        <n v="0.57063080862141358" u="1"/>
        <n v="0.48017687810197029" u="1"/>
        <n v="0.37999742531929032" u="1"/>
        <n v="0.52411378555798682" u="1"/>
        <n v="0.26487796941099889" u="1"/>
        <n v="0.36578582771345136" u="1"/>
        <n v="0.42774560943975809" u="1"/>
        <n v="4.1428571428571432" u="1"/>
        <n v="0.40722326985386509" u="1"/>
        <n v="4.7204429838115541E-2" u="1"/>
        <n v="0.16543745198380153" u="1"/>
        <n v="0.40679061478834949" u="1"/>
        <n v="0.53750042151568167" u="1"/>
        <n v="3525.8571428571463" u="1"/>
        <n v="0.36358438251997333" u="1"/>
        <n v="11173.857142857123" u="1"/>
        <n v="0.14387007304972857" u="1"/>
        <n v="0.93852903725848402" u="1"/>
        <n v="0.44737510126680385" u="1"/>
        <n v="2512.7142857142871" u="1"/>
        <n v="0.35536507076708218" u="1"/>
        <n v="0.1574624507729733" u="1"/>
        <n v="0.4319749216300941" u="1"/>
        <n v="0.60352148751400991" u="1"/>
        <n v="4.4295169927802691E-2" u="1"/>
        <n v="0.17389162561576355" u="1"/>
        <n v="0.56577683438553783" u="1"/>
        <n v="2.1429099238897517E-3" u="1"/>
        <n v="0.12807069985461478" u="1"/>
        <n v="0.62416708497669404" u="1"/>
        <n v="0.49028497206922139" u="1"/>
        <n v="0.42548301233728353" u="1"/>
        <n v="6167.2857142857256" u="1"/>
        <n v="0.46957395540173935" u="1"/>
        <n v="0.52861729423936676" u="1"/>
        <n v="0.28378999482745887" u="1"/>
        <n v="0.43489576504523547" u="1"/>
        <n v="0.47017335594497811" u="1"/>
        <n v="0.10372127392300302" u="1"/>
        <n v="0.47194327272531006" u="1"/>
        <n v="0.31941142324084382" u="1"/>
        <n v="0.43613228299643286" u="1"/>
        <n v="0.38643256681168392" u="1"/>
        <n v="0.26696832579185525" u="1"/>
        <n v="0.49447135654095897" u="1"/>
        <n v="0.67775194381979653" u="1"/>
        <n v="0.87500000000000011" u="1"/>
        <n v="0.31315114418094675" u="1"/>
        <n v="0.49187527352297589" u="1"/>
        <n v="0.26004482527363498" u="1"/>
        <n v="0.50132622616146372" u="1"/>
        <n v="0.50893047014481252" u="1"/>
        <n v="0.47308120598591552" u="1"/>
        <n v="0.6067573369528495" u="1"/>
        <n v="0.94342163538725565" u="1"/>
        <n v="0.57551775800078775" u="1"/>
        <n v="0.43524391218879799" u="1"/>
        <n v="0.4856919544382749" u="1"/>
        <n v="0.43563474387527823" u="1"/>
        <n v="0.47021289810954142" u="1"/>
        <n v="0.5598769158439113" u="1"/>
        <n v="0.5437942429737066" u="1"/>
        <n v="3.9050765995794524E-3" u="1"/>
        <n v="0.5320699911595832" u="1"/>
        <n v="0.57426053215077566" u="1"/>
        <n v="0.28066041702929467" u="1"/>
        <n v="0.28328098753857578" u="1"/>
        <n v="0.43566277697653222" u="1"/>
        <n v="0.61600362093937511" u="1"/>
        <n v="722" u="1"/>
        <n v="0.15052138044458593" u="1"/>
        <n v="722.00000000000023" u="1"/>
        <n v="0.53109662486815878" u="1"/>
        <n v="0.60512929482100408" u="1"/>
        <n v="0.1409090909090909" u="1"/>
        <n v="0.67238039473517053" u="1"/>
        <n v="0.32322594974277796" u="1"/>
        <n v="0.39927160486435026" u="1"/>
        <n v="0.38133729776425146" u="1"/>
        <n v="0.19288563514048276" u="1"/>
        <n v="63.714285714285701" u="1"/>
        <n v="1204.5714285714282" u="1"/>
        <n v="0.42383612690563277" u="1"/>
        <n v="0.47321787189455417" u="1"/>
        <n v="0.52238056974970404" u="1"/>
        <n v="0.34902816780821921" u="1"/>
        <n v="0.51607713879280104" u="1"/>
        <n v="486.85714285714312" u="1"/>
        <n v="0.32014480894127872" u="1"/>
        <n v="0.18236074270557029" u="1"/>
        <n v="0.2600528139968068" u="1"/>
        <n v="0.41621945342658045" u="1"/>
        <n v="0.36881347821132976" u="1"/>
        <n v="0.65042418785176148" u="1"/>
        <n v="87.571428571428584" u="1"/>
        <n v="0.34648302689627508" u="1"/>
        <n v="6115.7142857142962" u="1"/>
        <n v="0.38112390450287048" u="1"/>
        <n v="0.49680510155790558" u="1"/>
        <n v="8.3314859971920521E-2" u="1"/>
        <n v="0.42595099499120231" u="1"/>
        <n v="2319.1428571428573" u="1"/>
        <n v="0.80407702984038854" u="1"/>
        <n v="0.42497051092443017" u="1"/>
        <n v="0.20817940135679688" u="1"/>
        <n v="0.31628128371089526" u="1"/>
        <n v="0.17035942885278196" u="1"/>
        <n v="0.5373799185888738" u="1"/>
        <n v="0.48857694930666057" u="1"/>
        <n v="424.28571428571445" u="1"/>
        <n v="0.51437262012692531" u="1"/>
        <n v="0.31891891891891888" u="1"/>
        <n v="0.58735223319228924" u="1"/>
        <n v="0.6794091460946986" u="1"/>
        <n v="0.30172005334452956" u="1"/>
        <n v="0.56714617783985011" u="1"/>
        <n v="0.12205657708628032" u="1"/>
        <n v="0.52650854045004958" u="1"/>
        <n v="860.14285714285711" u="1"/>
        <n v="0.31002910180572868" u="1"/>
        <n v="0.40033079847908748" u="1"/>
        <n v="0.45850943695479984" u="1"/>
        <n v="0.51137216963697363" u="1"/>
        <n v="0.59751711026615972" u="1"/>
        <n v="0.61129840663627766" u="1"/>
        <n v="0.34960806141110812" u="1"/>
        <n v="0.30528054451974762" u="1"/>
        <n v="1933.2857142857138" u="1"/>
        <n v="0.25866248872619235" u="1"/>
        <n v="0.46192448923786089" u="1"/>
        <n v="0.432205097352094" u="1"/>
        <n v="0.58221937214831954" u="1"/>
        <n v="0.54959614687216529" u="1"/>
        <n v="2.6116011419354056E-3" u="1"/>
        <n v="0.4816242782152233" u="1"/>
        <n v="31.571428571428569" u="1"/>
        <n v="11823.142857142826" u="1"/>
        <n v="2.0549500454132608E-2" u="1"/>
        <n v="457.14285714285739" u="1"/>
        <n v="0.60783178185237396" u="1"/>
        <n v="660.71428571428578" u="1"/>
        <n v="0.73910157830837708" u="1"/>
        <n v="0.16331604682830217" u="1"/>
        <n v="13688.999999999955" u="1"/>
        <n v="145" u="1"/>
        <n v="0.4670556749252836" u="1"/>
        <n v="0.3974075611263691" u="1"/>
        <n v="0.45813860323149153" u="1"/>
        <n v="0.49652495049380868" u="1"/>
        <n v="0.41778646100356831" u="1"/>
        <n v="0.48552954048140046" u="1"/>
        <n v="0.26621536406806484" u="1"/>
        <n v="0.35871990570287976" u="1"/>
        <n v="0.32567170230074094" u="1"/>
        <n v="0.38409638919744482" u="1"/>
        <n v="0.52817048420114909" u="1"/>
        <n v="0.4343275731140378" u="1"/>
        <n v="0.80293637846655785" u="1"/>
        <n v="667.14285714285734" u="1"/>
        <n v="0.47555289038686749" u="1"/>
        <n v="0.50848788867223704" u="1"/>
        <n v="0.59143035419864654" u="1"/>
        <n v="7.3420251165588771E-2" u="1"/>
        <n v="13952.428571428518" u="1"/>
        <n v="0.1148712866776018" u="1"/>
        <n v="0.59174750987790781" u="1"/>
        <n v="4.9864824271553011E-3" u="1"/>
        <n v="0.68461248427792831" u="1"/>
        <n v="0.19746463119175203" u="1"/>
        <n v="0.53427365065522781" u="1"/>
        <n v="9883.8571428571358" u="1"/>
        <n v="0.44727788525785378" u="1"/>
        <n v="0.56282308429839079" u="1"/>
        <n v="0.20860580578987395" u="1"/>
        <n v="0.29093309859154931" u="1"/>
        <n v="0.40577041129527308" u="1"/>
        <n v="0.51258032202003834" u="1"/>
        <n v="0.20643274853801169" u="1"/>
        <n v="1416.7142857142856" u="1"/>
        <n v="0.46972083550777927" u="1"/>
        <n v="0.31451997427779971" u="1"/>
        <n v="0.30616776875997875" u="1"/>
        <n v="0.40095560438558808" u="1"/>
        <n v="1091.7142857142858" u="1"/>
        <n v="0.27037032696589719" u="1"/>
        <n v="0.30325704225352113" u="1"/>
        <n v="25.571428571428569" u="1"/>
        <n v="5.6668883470036235E-2" u="1"/>
        <n v="0.45890641711456559" u="1"/>
        <n v="0.50400767608109687" u="1"/>
        <n v="0.49100238323076673" u="1"/>
        <n v="0.47860682404284854" u="1"/>
        <n v="4.3597132934308737E-3" u="1"/>
        <n v="1223.7142857142856" u="1"/>
        <n v="0.22643390231286487" u="1"/>
        <n v="3705.0000000000005" u="1"/>
        <n v="0.57901291298942881" u="1"/>
        <n v="0.47335821866695788" u="1"/>
        <n v="0.33333333333333331" u="1"/>
        <n v="0.37696967645864504" u="1"/>
        <n v="9.4670846394984326E-2" u="1"/>
        <n v="0.37253615843680848" u="1"/>
        <n v="0.52764884619163688" u="1"/>
        <n v="4.6681454584353681E-2" u="1"/>
        <n v="0.43280189737458358" u="1"/>
        <n v="0.52838426326990773" u="1"/>
        <n v="0.32489097896230607" u="1"/>
        <n v="11073.999999999987" u="1"/>
        <n v="0.5714285714285714" u="1"/>
        <n v="0.69258445151339909" u="1"/>
        <n v="146" u="1"/>
        <n v="732.28571428571468" u="1"/>
        <n v="3600.7142857142853" u="1"/>
        <n v="5.1564620213173672E-2" u="1"/>
        <n v="0.21054344288968427" u="1"/>
        <n v="0.55270651947148808" u="1"/>
        <n v="492.14285714285711" u="1"/>
        <n v="11735.999999999973" u="1"/>
        <n v="0.13357122880434219" u="1"/>
        <n v="0.24647884136914311" u="1"/>
        <n v="8.3706404532789172E-2" u="1"/>
        <n v="0.53437105718497724" u="1"/>
        <n v="7.1239455674041038E-2" u="1"/>
        <n v="0.33062173206236628" u="1"/>
        <n v="0.45476740721618447" u="1"/>
        <n v="0.26073761477045909" u="1"/>
        <n v="0.39625678353799754" u="1"/>
        <n v="0.40613043452227704" u="1"/>
        <n v="0.50268376263819092" u="1"/>
        <n v="2616.2857142857151" u="1"/>
        <n v="0.47020821864367973" u="1"/>
        <n v="0.50182087342787196" u="1"/>
        <n v="0.4066754040470596" u="1"/>
        <n v="0.48504343602361533" u="1"/>
        <n v="0.29978553849759765" u="1"/>
        <n v="0.12552502555447273" u="1"/>
        <n v="0.39985753577106509" u="1"/>
        <n v="0.56934203247592718" u="1"/>
        <n v="0.41769454098887332" u="1"/>
        <n v="0.29833098641301736" u="1"/>
        <n v="0.50903620842278019" u="1"/>
        <n v="0.44278286586529259" u="1"/>
        <n v="0.32231121638007787" u="1"/>
        <n v="0.56877101334334923" u="1"/>
        <n v="0.59035614702154626" u="1"/>
        <n v="0.5120218633659237" u="1"/>
        <n v="1419" u="1"/>
        <n v="0.15945945945945944" u="1"/>
        <n v="0.22827320896515807" u="1"/>
        <n v="0.59104022662506706" u="1"/>
        <n v="2110.5714285714221" u="1"/>
        <n v="0.31920388445773401" u="1"/>
        <n v="998.14285714285757" u="1"/>
        <n v="0.42735744561197581" u="1"/>
        <n v="0.21218446048828996" u="1"/>
        <n v="0.57347421192014936" u="1"/>
        <n v="13079.28571428569" u="1"/>
        <n v="7.7894037535293142E-2" u="1"/>
        <n v="0.38511364261322217" u="1"/>
        <n v="0.42911860947015668" u="1"/>
        <n v="7.5019522998732721E-3" u="1"/>
        <n v="0.41242430382794254" u="1"/>
        <n v="0.43196913445192442" u="1"/>
        <n v="0.13377522754254056" u="1"/>
        <n v="0.17583226801022717" u="1"/>
        <n v="0.42742668788360988" u="1"/>
        <n v="0.58693763919821806" u="1"/>
        <n v="0.44019047713053799" u="1"/>
        <n v="0.38940435176790517" u="1"/>
        <n v="0.51953299929741947" u="1"/>
        <n v="0.32611468262765114" u="1"/>
        <n v="3799.4285714285716" u="1"/>
        <n v="25.857142857142858" u="1"/>
        <n v="993.71428571428578" u="1"/>
        <n v="1290.9999999999998" u="1"/>
        <n v="0.50719518499821858" u="1"/>
        <n v="0.32169733244661219" u="1"/>
        <n v="1881.1428571428567" u="1"/>
        <n v="0.52179633847584361" u="1"/>
        <n v="51.857142857142868" u="1"/>
        <n v="0.14545066005816129" u="1"/>
        <n v="0.70398189669490119" u="1"/>
        <n v="0.11533940792614993" u="1"/>
        <n v="0.44581921401296881" u="1"/>
        <n v="0.51440651978592911" u="1"/>
        <n v="0.31625102543068084" u="1"/>
        <n v="11015.285714285701" u="1"/>
        <n v="0.20175724048161398" u="1"/>
        <n v="0.21104448209998147" u="1"/>
        <n v="0.15952732644017734" u="1"/>
        <n v="0.36136562580300524" u="1"/>
        <n v="0.44799431228876008" u="1"/>
        <n v="0.51470632092971436" u="1"/>
        <n v="0.57868562084721575" u="1"/>
        <n v="11116.142857142839" u="1"/>
        <n v="3.9989748496446299E-2" u="1"/>
        <n v="0.26942888394077907" u="1"/>
        <n v="0.38070032774352031" u="1"/>
        <n v="11590.428571428542" u="1"/>
        <n v="0.1871473354231975" u="1"/>
        <n v="1948.1428571428567" u="1"/>
        <n v="12.714285714285714" u="1"/>
        <n v="0.25" u="1"/>
        <n v="0.52254987499686167" u="1"/>
        <n v="0.21461238622872972" u="1"/>
        <n v="0.12414627261273693" u="1"/>
        <n v="0.44757354290899798" u="1"/>
        <n v="0.5022277927790878" u="1"/>
        <n v="0.52926590267397444" u="1"/>
        <n v="0.68770279886148034" u="1"/>
        <n v="0.35428870796137574" u="1"/>
        <n v="0.40720948384190492" u="1"/>
        <n v="0.23899839837493664" u="1"/>
        <n v="0.612840006978976" u="1"/>
        <n v="0.40013833237931667" u="1"/>
        <n v="7.9882181995388588E-2" u="1"/>
        <n v="0.12763078407780623" u="1"/>
        <n v="0.24332475657079766" u="1"/>
        <n v="0.44453041419964157" u="1"/>
        <n v="0.41154752851711029" u="1"/>
        <n v="0.5512311564979836" u="1"/>
        <n v="0.16656388495992488" u="1"/>
        <n v="0.54821307402107444" u="1"/>
        <n v="0.55431614186759692" u="1"/>
        <n v="0.56953205395462891" u="1"/>
        <n v="0.14084854192088" u="1"/>
        <n v="0.1124013379450244" u="1"/>
        <n v="3.3810320441201053E-2" u="1"/>
        <n v="0.40667911114714161" u="1"/>
        <n v="0.32069691002490675" u="1"/>
        <n v="0.48736817873679589" u="1"/>
        <n v="0.11368379401206075" u="1"/>
        <n v="0.51444185086708716" u="1"/>
        <n v="6137.1428571428678" u="1"/>
        <n v="0.23008752735229751" u="1"/>
        <n v="6.6163598885447636E-2" u="1"/>
        <n v="0.36377722026479115" u="1"/>
        <n v="105.57142857142858" u="1"/>
        <n v="0.18176889592402057" u="1"/>
        <n v="0.16201117318435757" u="1"/>
        <n v="0.3676543847038527" u="1"/>
        <n v="0.40790965170046239" u="1"/>
        <n v="0.66086993241097181" u="1"/>
        <n v="0.47332419589334496" u="1"/>
        <n v="2256.5714285714289" u="1"/>
        <n v="122.14285714285715" u="1"/>
        <n v="12954.285714285688" u="1"/>
        <n v="0.42054503140911209" u="1"/>
        <n v="0.56016559473929151" u="1"/>
        <n v="0.49631512304622766" u="1"/>
        <n v="0.3654293306759675" u="1"/>
        <n v="14.857142857142858" u="1"/>
        <n v="0.16774222951417381" u="1"/>
        <n v="0.33555960729312873" u="1"/>
        <n v="0.27208550270270265" u="1"/>
        <n v="1.7157722349696283E-2" u="1"/>
        <n v="0.5119949093223034" u="1"/>
        <n v="9.7142857142857135" u="1"/>
        <n v="0.16666666666666666" u="1"/>
        <n v="0.47187025394804327" u="1"/>
        <n v="0.16145034219321985" u="1"/>
        <n v="0.48223835354179923" u="1"/>
        <n v="14111.142857142804" u="1"/>
        <n v="0.15433545581207606" u="1"/>
        <n v="0.6092555840921472" u="1"/>
        <n v="0.17036152052940298" u="1"/>
        <n v="0.40257078445380262" u="1"/>
        <n v="0.5668987633427145" u="1"/>
        <n v="4.7335423197492163E-2" u="1"/>
        <n v="0.57022306177758131" u="1"/>
        <n v="0.56800554589707919" u="1"/>
        <n v="0.55886332882273337" u="1"/>
        <n v="2570.9999999999982" u="1"/>
        <n v="0.31411222758405993" u="1"/>
        <n v="0.4009224588094924" u="1"/>
        <n v="0.47486228018661675" u="1"/>
        <n v="64.714285714285708" u="1"/>
        <n v="0.26815969373803678" u="1"/>
        <n v="0.51909743478422821" u="1"/>
        <n v="0.55735285933419532" u="1"/>
        <n v="0.51188623289029955" u="1"/>
        <n v="0.53341723426262877" u="1"/>
        <n v="10910.85714285713" u="1"/>
        <n v="13900.285714285661" u="1"/>
        <n v="0.69134763253743425" u="1"/>
        <n v="230.142857142857" u="1"/>
        <n v="0.55889694218824659" u="1"/>
        <n v="611.28571428571422" u="1"/>
        <n v="0.31520376175548592" u="1"/>
        <n v="0.12592752042913727" u="1"/>
        <n v="0.15506944279363877" u="1"/>
        <n v="0.62338828273244795" u="1"/>
        <n v="0.54041261377397543" u="1"/>
        <n v="0.87323943661971837" u="1"/>
        <n v="0.31963642642642637" u="1"/>
        <n v="0.3603083090698494" u="1"/>
        <n v="0.41528643852978453" u="1"/>
        <n v="0.28381962864721483" u="1"/>
        <n v="0.38625584110330652" u="1"/>
        <n v="1.9255020032575274E-2" u="1"/>
        <n v="0.39179560132470115" u="1"/>
        <n v="0.48644347091545065" u="1"/>
        <n v="0.39632736556126258" u="1"/>
        <n v="0.54295757665239452" u="1"/>
        <n v="0.48097489066672211" u="1"/>
        <n v="0.47496900822685745" u="1"/>
        <n v="0.4579371353365192" u="1"/>
        <n v="0.59348137568709858" u="1"/>
        <n v="0.44601025697257551" u="1"/>
        <n v="0.22860308555399789" u="1"/>
        <n v="0.34364443705443742" u="1"/>
        <n v="0.43712539892581931" u="1"/>
        <n v="0.22777876302371983" u="1"/>
        <n v="0.60243886697741122" u="1"/>
        <n v="0.4444251986982915" u="1"/>
        <n v="0.75104006475111307" u="1"/>
        <n v="182.28571428571428" u="1"/>
        <n v="0.63159195268114265" u="1"/>
        <n v="0.39849808344843635" u="1"/>
        <n v="0.35555008274146827" u="1"/>
        <n v="0.55659023118766837" u="1"/>
        <n v="9753.0000000000018" u="1"/>
        <n v="1696.9999999999995" u="1"/>
        <n v="0.21481436375656773" u="1"/>
        <n v="2.9828581670144584E-3" u="1"/>
        <n v="0.4751648101841327" u="1"/>
        <n v="0.49794901805197378" u="1"/>
        <n v="2469.5714285714298" u="1"/>
        <n v="0.39111199429322147" u="1"/>
        <n v="12016.142857142822" u="1"/>
        <n v="0.2020618556701031" u="1"/>
        <n v="0.33325797631719001" u="1"/>
        <n v="0.52205198038013478" u="1"/>
        <n v="0.44391155002146837" u="1"/>
        <n v="0.51804595185995617" u="1"/>
        <n v="3.4922833399287694E-2" u="1"/>
        <n v="0.42624880687241473" u="1"/>
        <n v="0.39955849889624728" u="1"/>
        <n v="0.21604001469934794" u="1"/>
        <n v="0.40914389935386514" u="1"/>
        <n v="0.46682991644890592" u="1"/>
        <n v="0.58429273442471186" u="1"/>
        <n v="0.45652580980876789" u="1"/>
        <n v="0.50708283322764702" u="1"/>
        <n v="0.50741063281095011" u="1"/>
        <n v="0.56838720421617295" u="1"/>
        <n v="13198.142857142833" u="1"/>
        <n v="0.34617064252493746" u="1"/>
        <n v="0.11416289292477892" u="1"/>
        <n v="0.38613281809073985" u="1"/>
        <n v="0.40611398195995668" u="1"/>
        <n v="0.49399911369967064" u="1"/>
        <n v="0.43119632639951794" u="1"/>
        <n v="0.38934562365055642" u="1"/>
        <n v="0.2353358759867723" u="1"/>
        <n v="40.571428571428569" u="1"/>
        <n v="0.33483195183608305" u="1"/>
        <n v="0.45347538401355098" u="1"/>
        <n v="0.2194531885021799" u="1"/>
        <n v="0.33773671128494764" u="1"/>
        <n v="0.46774074135941468" u="1"/>
        <n v="0.125" u="1"/>
        <n v="0.57986127935466747" u="1"/>
        <n v="2919.1428571428587" u="1"/>
        <n v="0.36449109289451598" u="1"/>
        <n v="0.42305031948459404" u="1"/>
        <n v="0.1739974269192" u="1"/>
        <n v="0.12729600993652992" u="1"/>
        <n v="12941.571428571402" u="1"/>
        <n v="0.5785786502100837" u="1"/>
        <n v="0.36392082200060422" u="1"/>
        <n v="0.3285937499999998" u="1"/>
        <n v="11632.285714285688" u="1"/>
        <n v="0.38882465178401038" u="1"/>
        <n v="0.42136094310927208" u="1"/>
        <n v="0.42543230498320556" u="1"/>
        <n v="0.47075308098591556" u="1"/>
        <n v="0.13562161749906901" u="1"/>
        <n v="4.5802570412906751E-2" u="1"/>
        <n v="0.50045411720369304" u="1"/>
        <n v="14098.428571428518" u="1"/>
        <n v="0.11735014139070445" u="1"/>
        <n v="0.14500292980194543" u="1"/>
        <n v="499.14285714285739" u="1"/>
        <n v="7.8702313006908976E-3" u="1"/>
        <n v="0.68564402352033937" u="1"/>
        <n v="0.16082789692305693" u="1"/>
        <n v="0.44479873073435983" u="1"/>
        <n v="0.23110004730227354" u="1"/>
        <n v="0.47351652139140565" u="1"/>
        <n v="1.3498873426958401E-2" u="1"/>
        <n v="0.60240790985309589" u="1"/>
        <n v="7.2694243706468514E-2" u="1"/>
        <n v="0.57291222416398357" u="1"/>
        <n v="13929.999999999947" u="1"/>
        <n v="0.55935238695041856" u="1"/>
        <n v="0.33006588002040266" u="1"/>
        <n v="1910.8571428571422" u="1"/>
        <n v="0.14967498730419163" u="1"/>
        <n v="0.2485047457175924" u="1"/>
        <n v="3.8449984980474611E-2" u="1"/>
        <n v="0.37176307041402212" u="1"/>
        <n v="0.21185346193770299" u="1"/>
        <n v="11148.857142857127" u="1"/>
        <n v="0.1967095851216023" u="1"/>
        <n v="0.21899036170821023" u="1"/>
        <n v="0.56644785381750373" u="1"/>
        <n v="0.44520178713837422" u="1"/>
        <n v="0.5780099928622412" u="1"/>
        <n v="0.61411625235266787" u="1"/>
        <n v="0.48571428571428565" u="1"/>
        <n v="11371.142857142833" u="1"/>
        <n v="0.16281700422342144" u="1"/>
        <n v="0.42154766535163296" u="1"/>
        <n v="0.18118452904493648" u="1"/>
        <n v="199.71428571428569" u="1"/>
        <n v="0.22696273562206362" u="1"/>
        <n v="0.56337480018805808" u="1"/>
        <n v="0.53232069760931222" u="1"/>
        <n v="8.2272020427730644E-2" u="1"/>
        <n v="0.43180061619718307" u="1"/>
        <n v="0.47559699140221595" u="1"/>
        <n v="0.14285714285714285" u="1"/>
        <n v="0.13931539374752672" u="1"/>
        <n v="1127.1428571428573" u="1"/>
        <n v="0.57254830643328036" u="1"/>
        <n v="0.65890883330275407" u="1"/>
        <n v="0.10654302652027879" u="1"/>
        <n v="0.11277225418182127" u="1"/>
        <n v="0.53346339806349197" u="1"/>
        <n v="401.857142857143" u="1"/>
        <n v="0.3344986329712557" u="1"/>
        <n v="0.17477375418310623" u="1"/>
        <n v="0.25773775279403938" u="1"/>
        <n v="0.52516851405966047" u="1"/>
        <n v="0.43539381375555419" u="1"/>
        <n v="0.44929854464402924" u="1"/>
        <n v="0.24729655871481768" u="1"/>
        <n v="0.39875692344421459" u="1"/>
        <n v="0.52374462818648482" u="1"/>
        <n v="0.62503276539973762" u="1"/>
        <n v="0.25778819485136145" u="1"/>
        <n v="0.10542197076850568" u="1"/>
        <n v="1779.1428571428571" u="1"/>
        <n v="0.33004301075268933" u="1"/>
        <n v="0.37622597069734792" u="1"/>
        <n v="0.61511755164058968" u="1"/>
        <n v="0.44058745098238183" u="1"/>
        <n v="0.60688490498386505" u="1"/>
        <n v="0.12114989733059549" u="1"/>
        <n v="0.55423162583518915" u="1"/>
        <n v="0.52200454793235473" u="1"/>
        <n v="0.57142922794117612" u="1"/>
        <n v="2097.2857142857138" u="1"/>
        <n v="11235.999999999978" u="1"/>
        <n v="0.48933252521066473" u="1"/>
        <n v="0.33511875103803357" u="1"/>
        <n v="0.4465666747819565" u="1"/>
        <n v="8.9541753613355153E-3" u="1"/>
        <n v="0.34686890340907306" u="1"/>
        <n v="0.75360667634252543" u="1"/>
        <n v="0.22677645882473679" u="1"/>
        <n v="0.59863811130390077" u="1"/>
        <n v="0.26504047093451066" u="1"/>
        <n v="232.71428571428569" u="1"/>
        <n v="0.49470107854468942" u="1"/>
        <n v="0.56349381737753457" u="1"/>
        <n v="0.5058983749365209" u="1"/>
        <n v="0.28072100313479631" u="1"/>
        <n v="0.48640921177123059" u="1"/>
        <n v="215.42857142857142" u="1"/>
        <n v="0.22337766483716764" u="1"/>
        <n v="0.28624572219890182" u="1"/>
        <n v="0.27836228520957124" u="1"/>
        <n v="0.23448275862068968" u="1"/>
        <n v="0.57263737533998005" u="1"/>
        <n v="0.45899880472411819" u="1"/>
        <n v="0.36196520164592327" u="1"/>
        <n v="0.53469699407463289" u="1"/>
        <n v="1645.4285714285711" u="1"/>
        <n v="0.41967178662262539" u="1"/>
        <n v="0.27219406422975573" u="1"/>
        <n v="10027.571428571433" u="1"/>
        <n v="0.17004700704454612" u="1"/>
        <n v="0.53409531017769885" u="1"/>
        <n v="0.54273770459783577" u="1"/>
        <n v="12933.428571428547" u="1"/>
        <n v="0.40909188410056097" u="1"/>
        <n v="4.1318504960475351E-2" u="1"/>
        <n v="52.857142857142861" u="1"/>
        <n v="0.46105293352413151" u="1"/>
        <n v="0.40730070130241869" u="1"/>
        <n v="0.55940025453388464" u="1"/>
        <n v="7.8702274214370302E-2" u="1"/>
        <n v="0.43684465929506799" u="1"/>
        <n v="5.9615085818460548E-2" u="1"/>
        <n v="1983.2857142857135" u="1"/>
        <n v="8.4549661801352951E-3" u="1"/>
        <n v="0.60600118066435082" u="1"/>
        <n v="0.37332088309074624" u="1"/>
        <n v="0.5187767020945252" u="1"/>
        <n v="0.34460484395580376" u="1"/>
        <n v="0.43742808072133954" u="1"/>
        <n v="3602.2857142857142" u="1"/>
        <n v="3.3541151920935121E-3" u="1"/>
        <n v="0.46061216461895166" u="1"/>
        <n v="0.48819207285801769" u="1"/>
        <n v="0.18600297037148453" u="1"/>
        <n v="0.37443759443940738" u="1"/>
        <n v="9.2117338747267991E-2" u="1"/>
        <n v="0.52150261528496011" u="1"/>
        <n v="6.5536096948200728E-2" u="1"/>
        <n v="7.8742529005039266E-2" u="1"/>
        <n v="0.46699837745592182" u="1"/>
        <n v="0.63441618181326875" u="1"/>
        <n v="5.8951668955229061E-3" u="1"/>
        <n v="0.13078749505342305" u="1"/>
        <n v="0.44582587528142537" u="1"/>
        <n v="0.32303965195267459" u="1"/>
        <n v="0.38481685908030339" u="1"/>
        <n v="6.8460625247328863E-2" u="1"/>
        <n v="0.51167026512909863" u="1"/>
        <n v="689.5714285714289" u="1"/>
        <n v="0.15075823274346661" u="1"/>
        <n v="0.57412798355468675" u="1"/>
        <n v="83.428571428571431" u="1"/>
        <n v="0.42099994612205571" u="1"/>
        <n v="14481.714285714223" u="1"/>
        <n v="0.24484778891539719" u="1"/>
        <n v="0.57351784000697903" u="1"/>
        <n v="0.28762027650873295" u="1"/>
        <n v="628.42857142857156" u="1"/>
        <n v="13898.714285714235" u="1"/>
        <n v="0.46596717724288833" u="1"/>
        <n v="0.22726123306818036" u="1"/>
        <n v="0.32592893875642936" u="1"/>
        <n v="0.18280571073867177" u="1"/>
        <n v="0.51879905808967952" u="1"/>
        <n v="0.48288999378495934" u="1"/>
        <n v="0.15436818052154902" u="1"/>
        <n v="0.52386135390586153" u="1"/>
        <n v="0.49775800631859224" u="1"/>
        <n v="0.55570242205811671" u="1"/>
        <n v="0.70855996722575687" u="1"/>
        <n v="0.15851434418110796" u="1"/>
        <n v="758.14285714285757" u="1"/>
        <n v="2179.142857142851" u="1"/>
        <n v="0.40317038939690636" u="1"/>
        <n v="0.14491223326281102" u="1"/>
        <n v="0.4646592086181891" u="1"/>
        <n v="0.1252390452966822" u="1"/>
        <n v="3422.4285714285738" u="1"/>
        <n v="0.15219704083168922" u="1"/>
        <n v="0.29201806975986372" u="1"/>
        <n v="0.55102406690229111" u="1"/>
        <n v="0.12516029458986336" u="1"/>
        <n v="0.61153834258471218" u="1"/>
        <n v="0.50543416690615495" u="1"/>
        <n v="0.29372197309417047" u="1"/>
        <n v="0.36761852477185847" u="1"/>
        <n v="0.46316698479254009" u="1"/>
        <n v="0.43165655990300478" u="1"/>
        <n v="1723.5714285714282" u="1"/>
        <n v="0.38892211548102468" u="1"/>
        <n v="0.47236021005571333" u="1"/>
        <n v="67.428571428571431" u="1"/>
        <n v="0.40719451522527322" u="1"/>
        <n v="0.3563868238138409" u="1"/>
        <n v="0.70074380165289285" u="1"/>
        <n v="558.71428571428589" u="1"/>
        <n v="12602.14285714283" u="1"/>
        <n v="12019.142857142822" u="1"/>
        <n v="0.35567136836912144" u="1"/>
        <n v="0.1773533391177568" u="1"/>
        <n v="0.44784616778962638" u="1"/>
        <n v="0.36650100766547572" u="1"/>
        <n v="0.4310181323662729" u="1"/>
        <n v="0.43885226122830234" u="1"/>
        <n v="0.53078199545785587" u="1"/>
        <n v="0.53579245320431457" u="1"/>
        <n v="12496.714285714257" u="1"/>
        <n v="0.47984996201570007" u="1"/>
        <n v="0.36762135795481382" u="1"/>
        <n v="0.30113306085376934" u="1"/>
        <n v="0.48661352932900381" u="1"/>
        <n v="0.12482376328238297" u="1"/>
        <n v="0.22818311874105868" u="1"/>
        <n v="0.83435891047998656" u="1"/>
        <n v="0.46092074984223108" u="1"/>
        <n v="0.34575128564749991" u="1"/>
        <n v="0.54077981199862213" u="1"/>
        <n v="10953.999999999985" u="1"/>
        <n v="0.34529679461812407" u="1"/>
        <n v="0.18172484599589322" u="1"/>
        <n v="0.39532806367635176" u="1"/>
        <n v="0.7245310776020597" u="1"/>
        <n v="0.1201566053359325" u="1"/>
        <n v="439.00000000000023" u="1"/>
        <n v="0.20377352627381112" u="1"/>
        <n v="11158.999999999982" u="1"/>
        <n v="0.41686286986955118" u="1"/>
        <n v="0.58554245158450691" u="1"/>
        <n v="0.21153846153846154" u="1"/>
        <n v="0.2146627351847924" u="1"/>
        <n v="0.42444385271262058" u="1"/>
        <n v="0.51573578859626901" u="1"/>
        <n v="0.1336730460720911" u="1"/>
        <n v="0.57737808601587726" u="1"/>
        <n v="0.49960096097503803" u="1"/>
        <n v="0.4872630340847513" u="1"/>
        <n v="3756.2857142857147" u="1"/>
        <n v="4.8902682332077167E-2" u="1"/>
        <n v="0.42162055588242964" u="1"/>
        <n v="1992.1428571428564" u="1"/>
        <n v="0.36537473770334034" u="1"/>
        <n v="0.39230470914127413" u="1"/>
        <n v="0.36537473770334039" u="1"/>
        <n v="0.27619086683073568" u="1"/>
        <n v="0.30093792726278379" u="1"/>
        <n v="0.42140668639501144" u="1"/>
        <n v="0.15437415400812154" u="1"/>
        <n v="0.18989548481992108" u="1"/>
        <n v="0.43059800433685913" u="1"/>
        <n v="0.24286752077562326" u="1"/>
        <n v="0.53139705532160231" u="1"/>
        <n v="409.57142857142867" u="1"/>
        <n v="3.3703814959447277E-2" u="1"/>
        <n v="0.54135557570262771" u="1"/>
        <n v="0.38928467925386717" u="1"/>
        <n v="0.41466699883740243" u="1"/>
        <n v="0.14573991031390135" u="1"/>
        <n v="0.43547075071358343" u="1"/>
        <n v="6.625729697775809E-2" u="1"/>
        <n v="0.30049220890410966" u="1"/>
        <n v="3120.5714285714294" u="1"/>
        <n v="0.35836732601790383" u="1"/>
        <n v="11064.999999999987" u="1"/>
        <n v="45.571428571428584" u="1"/>
        <n v="0.65799804961120745" u="1"/>
        <n v="0.36277719864461788" u="1"/>
        <n v="0.10985179475610372" u="1"/>
        <n v="0.5049168490153173" u="1"/>
        <n v="0.62485417054954362" u="1"/>
        <n v="14615.571428571355" u="1"/>
        <n v="0.32600509509509501" u="1"/>
        <n v="0.44639468381537328" u="1"/>
        <n v="0.38539256572982727" u="1"/>
        <n v="0.29743193093480219" u="1"/>
        <n v="7.9837618403247629E-2" u="1"/>
        <n v="0.46942193150393496" u="1"/>
        <n v="0.52041729006862991" u="1"/>
        <n v="0.4800585777806175" u="1"/>
        <n v="0.52423065786179546" u="1"/>
        <n v="0.24288437037113758" u="1"/>
        <n v="0.25533437119263663" u="1"/>
        <n v="0.56007439059856146" u="1"/>
        <n v="33.285714285714285" u="1"/>
        <n v="1.4850281003162111E-3" u="1"/>
        <n v="0.14733114574788081" u="1"/>
        <n v="0.23532924613987286" u="1"/>
        <n v="2282.7142857142862" u="1"/>
        <n v="0.1584263090880153" u="1"/>
        <n v="0.70000000000000007" u="1"/>
        <n v="11311.142857142842" u="1"/>
        <n v="0.24857728762017978" u="1"/>
        <n v="0.41657086582842606" u="1"/>
        <n v="0.46806443017001359" u="1"/>
        <n v="0.49207547169811316" u="1"/>
        <n v="0.37264150943396218" u="1"/>
        <n v="0.47020100579076579" u="1"/>
        <n v="0.47325853713131116" u="1"/>
        <n v="11202.428571428551" u="1"/>
        <n v="0.469303898177376" u="1"/>
        <n v="1.0213277260438568E-3" u="1"/>
        <n v="0.14949651432997679" u="1"/>
        <n v="0.4532197050272988" u="1"/>
        <n v="0.26360712137163489" u="1"/>
        <n v="0.30749959419904205" u="1"/>
        <n v="0.53353302473398656" u="1"/>
        <n v="0.57491542113536676" u="1"/>
        <n v="0.1494395349482176" u="1"/>
        <n v="0.48004297652869576" u="1"/>
        <n v="0.42921780667418713" u="1"/>
        <n v="0.37109896936078235" u="1"/>
        <n v="0.5135327123531841" u="1"/>
        <n v="0.22832736748338839" u="1"/>
        <n v="0.40443714050944946" u="1"/>
        <n v="0.21565898298377525" u="1"/>
        <n v="0.24463519313304721" u="1"/>
        <n v="0.30597881573670227" u="1"/>
        <n v="10370.71428571427" u="1"/>
        <n v="8.1331559890637728E-2" u="1"/>
        <n v="9.1418805422086843E-2" u="1"/>
        <n v="0.12800915800984153" u="1"/>
        <n v="1415.7142857142856" u="1"/>
        <n v="0.35607549625772833" u="1"/>
        <n v="0.56190502035278145" u="1"/>
        <n v="1342.4285714285711" u="1"/>
        <n v="0.34157593812375253" u="1"/>
        <n v="0.35761399410017564" u="1"/>
        <n v="0.40880407843649946" u="1"/>
        <n v="0.50739965945534871" u="1"/>
        <n v="0.59977557033609663" u="1"/>
        <n v="1669.4285714285663" u="1"/>
        <n v="0.50876904354655406" u="1"/>
        <n v="0.29715547088262056" u="1"/>
        <n v="0.10955927995034148" u="1"/>
        <n v="0.32568392223917503" u="1"/>
        <n v="0.34336145943200896" u="1"/>
        <n v="1935.1428571428567" u="1"/>
        <n v="0.2629789074098734" u="1"/>
        <n v="0.38271804170444201" u="1"/>
        <n v="0.48115442742243369" u="1"/>
        <n v="0.45789056507287101" u="1"/>
        <n v="4.9201244443388088E-2" u="1"/>
        <n v="0.29504603346063835" u="1"/>
        <n v="0.53527385696334362" u="1"/>
        <n v="0.43387031271152177" u="1"/>
        <n v="0.4060664641477591" u="1"/>
        <n v="0.43675810438700791" u="1"/>
        <n v="0.37527497559388195" u="1"/>
        <n v="0.13405613914089165" u="1"/>
        <n v="0.64535957482145823" u="1"/>
        <n v="0.71522460542290567" u="1"/>
        <n v="0.39496061269146582" u="1"/>
        <n v="0.61182540348175851" u="1"/>
        <n v="0.6384796482216516" u="1"/>
        <n v="895.85714285714278" u="1"/>
        <n v="0.14217849898178314" u="1"/>
        <n v="0.37150039837267157" u="1"/>
        <n v="0.53214276575386055" u="1"/>
        <n v="0.44899644138363481" u="1"/>
        <n v="0.41407232769509245" u="1"/>
        <n v="2153.2857142857079" u="1"/>
        <n v="0.43192605218303537" u="1"/>
        <n v="0.25985994134456314" u="1"/>
        <n v="0.23904490769656173" u="1"/>
        <n v="0.46304916548360092" u="1"/>
        <n v="0.34877137573589967" u="1"/>
        <n v="0.4896940725505905" u="1"/>
        <n v="0.50823261443661971" u="1"/>
        <n v="0.54053941933341576" u="1"/>
        <n v="0.63670835626771027" u="1"/>
        <n v="0.46149827648003022" u="1"/>
        <n v="0.49088820824665613" u="1"/>
        <n v="0.50179346205009057" u="1"/>
        <n v="0.29097490140944687" u="1"/>
        <n v="0.38103722558065528" u="1"/>
        <n v="84.285714285714292" u="1"/>
        <n v="0.26056253340432395" u="1"/>
        <n v="11168.857142857121" u="1"/>
        <n v="0.87878787878787878" u="1"/>
        <n v="0.40819872813990454" u="1"/>
        <n v="0.61893669664490158" u="1"/>
        <n v="0.51135099031690134" u="1"/>
        <n v="0.53186193647092217" u="1"/>
        <n v="0.27328751753155772" u="1"/>
        <n v="0.55361832981937331" u="1"/>
        <n v="0.51887831190153921" u="1"/>
        <n v="5" u="1"/>
        <n v="2692.7142857142862" u="1"/>
        <n v="0.56903127369706308" u="1"/>
        <n v="0.16313267445342922" u="1"/>
        <n v="203.5714285714285" u="1"/>
        <n v="0.39386548367774787" u="1"/>
        <n v="0.93373332226097527" u="1"/>
        <n v="0.13875134843581446" u="1"/>
        <n v="0.4661247606892146" u="1"/>
        <n v="0.37480339805825247" u="1"/>
        <n v="0.38432576986962996" u="1"/>
        <n v="0.13618462622098382" u="1"/>
        <n v="138.57142857142856" u="1"/>
        <n v="0.48797808353711686" u="1"/>
        <n v="0.38211174772940848" u="1"/>
        <n v="0.32182891891891885" u="1"/>
        <n v="0.51373848909626896" u="1"/>
        <n v="0.44637303079207419" u="1"/>
        <n v="0.35920759055737966" u="1"/>
        <n v="9.3254323864145668E-3" u="1"/>
        <n v="0.69810202195372972" u="1"/>
        <n v="0.41303098283492501" u="1"/>
        <n v="0.42026962427423803" u="1"/>
        <n v="0.56465490542836128" u="1"/>
        <n v="0.22818574139666145" u="1"/>
        <n v="10743.857142857132" u="1"/>
        <n v="0.18751696301193502" u="1"/>
        <n v="1098.1428571428576" u="1"/>
        <n v="410.85714285714289" u="1"/>
        <n v="0.44658890854331185" u="1"/>
        <n v="898.57142857142867" u="1"/>
        <n v="0.43921424533634795" u="1"/>
        <n v="0.35645253003875166" u="1"/>
        <n v="0.52102594225719456" u="1"/>
        <n v="0.56473307247010185" u="1"/>
        <n v="0.43387398005439615" u="1"/>
        <n v="0.55593268775779991" u="1"/>
        <n v="139.14285714285714" u="1"/>
        <n v="0.19009757106331787" u="1"/>
        <n v="0.37949860735317525" u="1"/>
        <n v="0.50447165069344091" u="1"/>
        <n v="896.99999999999989" u="1"/>
        <n v="0.22665733814349132" u="1"/>
        <n v="0.34825772985912667" u="1"/>
        <n v="831.99999999999977" u="1"/>
        <n v="0.40860571402042295" u="1"/>
        <n v="0.46668274802401138" u="1"/>
        <n v="0.34493001839178022" u="1"/>
        <n v="0.5454545454545453" u="1"/>
        <n v="6316.4285714285852" u="1"/>
        <n v="0.66333333333333322" u="1"/>
        <n v="0.15149577855959945" u="1"/>
        <n v="109.00000000000003" u="1"/>
        <n v="0.16598440041018842" u="1"/>
        <n v="0.3266046695686583" u="1"/>
        <n v="0.57714726827245555" u="1"/>
        <n v="0.70623106805475244" u="1"/>
        <n v="0.3067096110100091" u="1"/>
        <n v="0.569287394462615" u="1"/>
        <n v="3151.4285714285725" u="1"/>
        <n v="0.18740023411727152" u="1"/>
        <n v="8.0600084389188947E-2" u="1"/>
        <n v="0.31643077186376972" u="1"/>
        <n v="898.00000000000057" u="1"/>
        <n v="0.26912084830339322" u="1"/>
        <n v="-30.857142857142858" u="1"/>
        <n v="0.59287187623076831" u="1"/>
        <n v="172.85714285714283" u="1"/>
        <n v="10336.142857142844" u="1"/>
        <n v="0.56996460906923174" u="1"/>
        <n v="11019.999999999987" u="1"/>
        <n v="0.51959704475781721" u="1"/>
        <n v="0.60753366020701993" u="1"/>
        <n v="0.57631578105216086" u="1"/>
        <n v="4.9522161076378322E-2" u="1"/>
        <n v="0.49973896345066249" u="1"/>
        <n v="8.8635609162332624E-2" u="1"/>
        <n v="0.38038160656363257" u="1"/>
        <n v="0.39331774816562487" u="1"/>
        <n v="0.37793353758820103" u="1"/>
        <n v="0.33374742481341924" u="1"/>
        <n v="0.27602408061666939" u="1"/>
        <n v="0.48155346759131662" u="1"/>
        <n v="0.34714854050734445" u="1"/>
        <n v="0.90909090909090906" u="1"/>
        <n v="10704.999999999989" u="1"/>
        <n v="0.64192349599190612" u="1"/>
        <n v="0.13718627867084021" u="1"/>
        <n v="0.31876301260604289" u="1"/>
        <n v="0.46090739337433057" u="1"/>
        <n v="0.59331438555047" u="1"/>
        <n v="0.20309517298852833" u="1"/>
        <n v="0.41828922443273209" u="1"/>
        <n v="0.15523042023596192" u="1"/>
        <n v="703.71428571428555" u="1"/>
        <n v="0.35563407424769189" u="1"/>
        <n v="0.3867950482242119" u="1"/>
        <n v="0.56248146065988236" u="1"/>
        <n v="205.85714285714286" u="1"/>
        <n v="0.12468469940808721" u="1"/>
        <n v="0.3046243946248004" u="1"/>
        <n v="0.35432043698162585" u="1"/>
        <n v="0.36253460601204507" u="1"/>
        <n v="0.57458584017953662" u="1"/>
        <n v="0.21625392396232995" u="1"/>
        <n v="0.33156412359857795" u="1"/>
        <n v="0.44513771420075765" u="1"/>
        <n v="0.23286296992481204" u="1"/>
        <n v="0.47124047814367742" u="1"/>
        <n v="0.11462882889657597" u="1"/>
        <n v="0.5282511586039571" u="1"/>
        <n v="0.32960893854748607" u="1"/>
        <n v="0.60174930354198608" u="1"/>
        <n v="0.47237799133220254" u="1"/>
        <n v="0.52483789394285141" u="1"/>
        <n v="0.5177171744357193" u="1"/>
        <n v="0.53675747428613119" u="1"/>
        <n v="0.6101766901739536" u="1"/>
        <n v="1758.1428571428569" u="1"/>
        <n v="1.9250213944422039E-2" u="1"/>
        <n v="9826.2857142857083" u="1"/>
        <n v="0.52937040257665169" u="1"/>
        <n v="0.46426980591791267" u="1"/>
        <n v="706.00000000000011" u="1"/>
        <n v="0.53624341547924836" u="1"/>
        <n v="0.19688420845725293" u="1"/>
        <n v="0.15191457917682707" u="1"/>
        <n v="0.53477143932385751" u="1"/>
        <n v="0.35487170550205249" u="1"/>
        <n v="0.57912049835448964" u="1"/>
        <n v="0.19836842584996825" u="1"/>
        <n v="0.42242253521126766" u="1"/>
        <n v="0.54983592475067844" u="1"/>
        <n v="0.39772359573978056" u="1"/>
        <n v="68.714285714285708" u="1"/>
        <n v="773.57142857142878" u="1"/>
        <n v="0.30220757194064274" u="1"/>
        <n v="0.51955381981959603" u="1"/>
        <n v="0.47176620726851237" u="1"/>
        <n v="0.16971279373368148" u="1"/>
        <n v="0.37968524226206757" u="1"/>
        <n v="0.57445637491163815" u="1"/>
        <n v="0.70066600232519516" u="1"/>
        <n v="11209.999999999984" u="1"/>
        <n v="7.0764797162491719E-2" u="1"/>
        <n v="0.17503441929937175" u="1"/>
        <n v="0.35404040404040388" u="1"/>
        <n v="173.85714285714286" u="1"/>
        <n v="0.44491018414669281" u="1"/>
        <n v="0.36502091187038677" u="1"/>
        <n v="0.64539628796780057" u="1"/>
        <n v="0.55895798828434218" u="1"/>
        <n v="0.19190646856188456" u="1"/>
        <n v="0.24325493530366268" u="1"/>
        <n v="0.39727473040697919" u="1"/>
        <n v="0.18837174763122283" u="1"/>
        <n v="0.43953061492067802" u="1"/>
        <n v="0.4379044266955478" u="1"/>
        <n v="3748.1428571428573" u="1"/>
        <n v="0.48802967453733215" u="1"/>
        <n v="0.35823311139406155" u="1"/>
        <n v="0.52547241784037502" u="1"/>
        <n v="0.44451458937812993" u="1"/>
        <n v="0.24394164866331614" u="1"/>
        <n v="0.42590943524937697" u="1"/>
        <n v="1052.8571428571431" u="1"/>
        <n v="0.44502068087814173" u="1"/>
        <n v="0.22373806038394539" u="1"/>
        <n v="0.45381346341653978" u="1"/>
        <n v="0.47397784831052042" u="1"/>
        <n v="0.44020141073923624" u="1"/>
        <n v="0.32261520162666057" u="1"/>
        <n v="0.53400348305063261" u="1"/>
        <n v="0.56563377824304295" u="1"/>
        <n v="0.44583143219264892" u="1"/>
        <n v="0.30680747040117656" u="1"/>
        <n v="0.5010974061486777" u="1"/>
        <n v="0.35745057651157441" u="1"/>
        <n v="0.42494096555847444" u="1"/>
        <n v="0.44233401984916865" u="1"/>
        <n v="0.15228873239436624" u="1"/>
        <n v="0.47828969264505627" u="1"/>
        <n v="6.4107637514839735E-2" u="1"/>
        <n v="54.714285714285701" u="1"/>
        <n v="0.67522838002436059" u="1"/>
        <n v="0.56046157630220095" u="1"/>
        <n v="0.35119029745167729" u="1"/>
        <n v="0.23146111990502574" u="1"/>
        <n v="0.2298529595462141" u="1"/>
        <n v="0.13219043450580933" u="1"/>
        <n v="0.50786763372619992" u="1"/>
        <n v="0.19263850884073508" u="1"/>
        <n v="0.57323397975716073" u="1"/>
        <n v="0.54197176751634601" u="1"/>
        <n v="0.17448886102328834" u="1"/>
        <n v="1.8475637857975007E-2" u="1"/>
        <n v="0.16498838109992256" u="1"/>
        <n v="0.30640752646326286" u="1"/>
        <n v="0.16399214167543996" u="1"/>
        <n v="9827.2857142857065" u="1"/>
        <n v="0.46532643857944345" u="1"/>
        <n v="0.53585488365430933" u="1"/>
        <n v="0.40072279789396437" u="1"/>
        <n v="0.22040526128688229" u="1"/>
        <n v="0.30939098297989676" u="1"/>
        <n v="0.66747065965196284" u="1"/>
        <n v="0.35209226922926673" u="1"/>
        <n v="0.55939085924864185" u="1"/>
        <n v="0.41790307296602291" u="1"/>
        <n v="0.67286681185257013" u="1"/>
        <n v="0.3516897779798438" u="1"/>
        <n v="0.70040411441856942" u="1"/>
        <n v="0.49326480455859628" u="1"/>
        <n v="5.8270676691729327E-2" u="1"/>
        <n v="0.87311216298510752" u="1"/>
        <n v="0.49966169644773584" u="1"/>
        <n v="0.18678325110085423" u="1"/>
        <n v="0.76359588248901222" u="1"/>
        <n v="0.18609865470852019" u="1"/>
        <n v="0.32757893747526712" u="1"/>
        <n v="0.17250469995488052" u="1"/>
        <n v="713.57142857142867" u="1"/>
        <n v="0.2571619060511719" u="1"/>
        <n v="0.40002231766183965" u="1"/>
        <n v="0.4616374599585451" u="1"/>
        <n v="0.54670866141732144" u="1"/>
        <n v="0.347766479952406" u="1"/>
        <n v="0.36895544807007447" u="1"/>
        <n v="0.6614507879232665" u="1"/>
        <n v="0.40985127150821471" u="1"/>
        <n v="0.50133979434156883" u="1"/>
        <n v="0.36023082621749036" u="1"/>
        <n v="0.3507966563429008" u="1"/>
        <n v="0.36464726831855709" u="1"/>
        <n v="42.714285714285708"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1">
  <r>
    <n v="1"/>
    <n v="1"/>
    <m/>
    <s v="Disciplinario y Penal"/>
    <s v="22 02 004   "/>
    <s v="H2ACTL. D2. P2. Conformación y estabilidad en zonas de disposición de sobrantes ZODMES - ANLA - INVIAS._x000a__x000a_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_x000a__x000a_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_x000a__x000a_(...)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
    <s v="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_x000a__x000a_"/>
    <s v="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
    <s v="La unidad ejecutora remitirá a la SMA los reportes mensuales."/>
    <s v="Reporte Mensual"/>
    <n v="6"/>
    <d v="2019-09-02T00:00:00"/>
    <d v="2020-03-01T00:00:00"/>
    <n v="25.857142857142858"/>
    <x v="0"/>
    <n v="6"/>
    <s v="SIN OBSERVACIONES"/>
    <x v="0"/>
    <n v="25.857142857142858"/>
    <n v="25.857142857142858"/>
    <n v="25.857142857142858"/>
    <m/>
    <x v="0"/>
    <s v="CUMPLIDO"/>
    <x v="0"/>
    <x v="0"/>
    <n v="1"/>
    <x v="0"/>
  </r>
  <r>
    <n v="2"/>
    <n v="2"/>
    <m/>
    <s v="Disciplinario, Penal y Fiscal"/>
    <s v="22 02 004   "/>
    <s v="H4ACTL. D4.P4.F1. Sistema de Tratamiento de Aguas Residuales Industriales - STARI - INVIAS._x000a__x000a_Las medidas de manejo ambiental relacionadas con el tratamiento de las aguas que drena el túnel piloto y el túnel principal del proyecto &quot;cruce de la cordillera central&quot;, popularmente conocido como túnel de la línea, han sido ineficaces, ineficientes y han representado pasivos ambientales que finalmente han sido asumidos por el estado a través del Instituto Nacional de Vías —INVÍAS-._x000a__x000a_Este ente de control considera que la gestión fiscal adelantada por el INVIAS, frente al tratamiento de las aguas residuales industriales del túnel piloto y principal del proyecto &quot;cruce de la cordillera central&quot;,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_x000a__x000a_(...)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
    <s v="Falencias en los mecanismos de control interno del INVIAS que no permiten advertir frente a el reconocimiento y pago de ítems contratados, que son responsabilidad de otros acuerdos contractuales._x000a__x000a_La ineficacia en la planeación por parte de INVIAS del Contrato No. 1883 de 2014, no permite advertir, las obligaciones contractuales del contratista UTSC como titular del permiso de vertimientos otorgado mediante Resolución CRQ No. 1633 de 2011."/>
    <s v="Elaborar y formalizar un informe acerca de las obligaciones ambientales del contrato, como experiencia hacia otros contratos. "/>
    <s v="Documentación de informe sobre obligaciones ambientales del contrato. "/>
    <s v=" Informe sobre obligaciones ambientales del contrato."/>
    <n v="1"/>
    <d v="2019-08-13T00:00:00"/>
    <d v="2020-06-30T00:00:00"/>
    <n v="46"/>
    <x v="0"/>
    <n v="1"/>
    <s v="SIN OBSERVACIONES"/>
    <x v="0"/>
    <n v="46"/>
    <n v="46"/>
    <n v="46"/>
    <m/>
    <x v="0"/>
    <s v="CUMPLIDO"/>
    <x v="0"/>
    <x v="1"/>
    <n v="1"/>
    <x v="1"/>
  </r>
  <r>
    <n v="3"/>
    <n v="3"/>
    <n v="1"/>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Actividad 1.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
    <s v="Matriz de riesgo actualizada"/>
    <n v="1"/>
    <d v="2019-09-02T00:00:00"/>
    <d v="2020-05-31T00:00:00"/>
    <n v="38.857142857142854"/>
    <x v="0"/>
    <m/>
    <s v="SIN OBSERVACIONES"/>
    <x v="1"/>
    <n v="0"/>
    <n v="0"/>
    <n v="38.857142857142854"/>
    <m/>
    <x v="1"/>
    <s v="VENCIDO"/>
    <x v="0"/>
    <x v="2"/>
    <n v="1"/>
    <x v="2"/>
  </r>
  <r>
    <m/>
    <n v="4"/>
    <n v="2"/>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_x000a_Actividad 2.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2: Socialización   para la implementación de  la  Matriz de Riesgos actualizada  a la Subdirección de Medio Ambiente y Gestión Socia, el Grupo Gerencia de Proyectos Estratégicos y la Dirección Técnica ."/>
    <s v="Acta de Socialización"/>
    <n v="1"/>
    <d v="2020-06-01T00:00:00"/>
    <d v="2020-06-30T00:00:00"/>
    <n v="4.1428571428571432"/>
    <x v="0"/>
    <m/>
    <s v="SIN OBSERVACIONES"/>
    <x v="1"/>
    <n v="0"/>
    <n v="0"/>
    <n v="4.1428571428571432"/>
    <m/>
    <x v="1"/>
    <s v=""/>
    <x v="0"/>
    <x v="2"/>
    <n v="2"/>
    <x v="3"/>
  </r>
  <r>
    <n v="4"/>
    <n v="5"/>
    <n v="3"/>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1."/>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
    <s v="Plantilla del apéndice ambiental actualizada"/>
    <n v="1"/>
    <d v="2019-09-02T00:00:00"/>
    <d v="2020-06-30T00:00:00"/>
    <n v="43.142857142857146"/>
    <x v="1"/>
    <m/>
    <s v="SIN OBSERVACIONES"/>
    <x v="1"/>
    <n v="0"/>
    <n v="0"/>
    <n v="43.142857142857146"/>
    <m/>
    <x v="1"/>
    <s v="VENCIDO"/>
    <x v="0"/>
    <x v="3"/>
    <n v="1"/>
    <x v="4"/>
  </r>
  <r>
    <m/>
    <n v="6"/>
    <n v="4"/>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2."/>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
    <s v="Acta de Socialización"/>
    <n v="1"/>
    <d v="2020-07-01T00:00:00"/>
    <d v="2020-07-31T00:00:00"/>
    <n v="4.2857142857142856"/>
    <x v="1"/>
    <m/>
    <s v="SIN OBSERVACIONES"/>
    <x v="1"/>
    <n v="0"/>
    <n v="0"/>
    <n v="0"/>
    <m/>
    <x v="2"/>
    <s v=""/>
    <x v="0"/>
    <x v="3"/>
    <n v="2"/>
    <x v="5"/>
  </r>
  <r>
    <n v="5"/>
    <n v="7"/>
    <n v="5"/>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1."/>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
    <s v="Matriz de riesgos actualizada"/>
    <n v="1"/>
    <d v="2019-09-02T00:00:00"/>
    <d v="2020-06-30T00:00:00"/>
    <n v="43.142857142857146"/>
    <x v="1"/>
    <m/>
    <s v="SIN OBSERVACIONES"/>
    <x v="1"/>
    <n v="0"/>
    <n v="0"/>
    <n v="43.142857142857146"/>
    <m/>
    <x v="1"/>
    <s v="VENCIDO"/>
    <x v="0"/>
    <x v="4"/>
    <n v="1"/>
    <x v="6"/>
  </r>
  <r>
    <m/>
    <n v="8"/>
    <n v="6"/>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2."/>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2: Socialización   para la implementación de  la  Matriz de Riesgos actualizada  a la Subdirección de Medio Ambiente y Gestión Social,  el Grupo Gerencia de Proyectos Estratégicos  y la Oficina  Asesora Jurídica."/>
    <s v="Acta de Socialización"/>
    <n v="1"/>
    <d v="2020-07-01T00:00:00"/>
    <d v="2020-07-31T00:00:00"/>
    <n v="4.2857142857142856"/>
    <x v="1"/>
    <m/>
    <s v="SIN OBSERVACIONES"/>
    <x v="1"/>
    <n v="0"/>
    <n v="0"/>
    <n v="0"/>
    <m/>
    <x v="2"/>
    <s v=""/>
    <x v="0"/>
    <x v="4"/>
    <n v="2"/>
    <x v="7"/>
  </r>
  <r>
    <n v="6"/>
    <n v="9"/>
    <n v="7"/>
    <s v="Disciplinario"/>
    <n v="1801001"/>
    <s v="H1AF18. Revelaciones asociadas a las Propiedades, Planta y Equipo. Administrativa con presunta incidencia disciplinaria._x000a__x000a_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_x000a__x000a_Acción 1 - Actividad 1."/>
    <s v="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
    <s v="Generar flujos de información con las áreas origen y establecer los criterios necesarios,  para el reconocimiento contable y/o revelación."/>
    <s v="Con los soportes remitidos por la Subdirección Administrativa, realizar el registro contable."/>
    <s v="Acuerdo de Servicio con la Subdirección Administrativa."/>
    <n v="1"/>
    <d v="2019-08-13T00:00:00"/>
    <d v="2019-12-31T00:00:00"/>
    <n v="20"/>
    <x v="2"/>
    <m/>
    <s v="SIN OBSERVACIONES"/>
    <x v="1"/>
    <n v="0"/>
    <n v="0"/>
    <n v="20"/>
    <m/>
    <x v="1"/>
    <s v="VENCIDO"/>
    <x v="1"/>
    <x v="5"/>
    <n v="1"/>
    <x v="8"/>
  </r>
  <r>
    <m/>
    <n v="10"/>
    <n v="8"/>
    <s v="Disciplinario"/>
    <n v="1801001"/>
    <s v="H1AF18. Revelaciones asociadas a las Propiedades, Planta y Equipo. Administrativa con presunta incidencia disciplinaria._x000a__x000a_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_x000a__x000a_Acción 1 - Actividad 2."/>
    <s v="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
    <s v="Generar flujos de información con las áreas origen y establecer los criterios necesarios,  para el reconocimiento contable y/o revelación."/>
    <s v="Actualizar la política contable en lo relacionado a los bienes fiscales"/>
    <s v="Política Contable actualizada."/>
    <n v="1"/>
    <d v="2019-08-13T00:00:00"/>
    <d v="2019-12-31T00:00:00"/>
    <n v="20"/>
    <x v="2"/>
    <n v="1"/>
    <s v="SIN OBSERVACIONES"/>
    <x v="0"/>
    <n v="20"/>
    <n v="20"/>
    <n v="20"/>
    <m/>
    <x v="0"/>
    <s v=""/>
    <x v="1"/>
    <x v="5"/>
    <n v="2"/>
    <x v="9"/>
  </r>
  <r>
    <n v="7"/>
    <n v="11"/>
    <n v="9"/>
    <s v="Disciplinario"/>
    <n v="1801001"/>
    <s v="H2AF18. Vida útil de las Propiedades, Planta y Equipos del INVIAS. Administrativo con presunta incidencia disciplinaria. _x000a__x000a_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_x000a__x000a_Acción 1 - Actividad 1."/>
    <s v="Por tanto, la CGR ratifica que no existe revelación en los Estados Financieros, que permitan establecer un cambio en esta estimación, por lo cual se genera presunto incumplimiento a la determinación de la vida útil de las propiedades, planta y equipos en los términos definidos en la Resolución 484 de 2017"/>
    <s v="Unificar en un documento las vidas útiles aplicadas al Instituto Nacional de vías, para la propiedad planta y equipo."/>
    <s v="Derogar la Resolución 6360 del 14 de noviembre de 2008"/>
    <s v="Resolución Derogada"/>
    <n v="1"/>
    <d v="2019-08-13T00:00:00"/>
    <d v="2019-12-31T00:00:00"/>
    <n v="20"/>
    <x v="2"/>
    <n v="1"/>
    <s v="SIN OBSERVACIONES"/>
    <x v="0"/>
    <n v="20"/>
    <n v="20"/>
    <n v="20"/>
    <m/>
    <x v="0"/>
    <s v="CUMPLIDO"/>
    <x v="1"/>
    <x v="6"/>
    <n v="1"/>
    <x v="10"/>
  </r>
  <r>
    <m/>
    <n v="12"/>
    <n v="10"/>
    <s v="Disciplinario"/>
    <n v="1801001"/>
    <s v="H2AF18. Vida útil de las Propiedades, Planta y Equipos del INVIAS. Administrativo con presunta incidencia disciplinaria. _x000a__x000a_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_x000a__x000a_Acción 1 - Actividad 2."/>
    <s v="Por tanto, la CGR ratifica que no existe revelación en los Estados Financieros, que permitan establecer un cambio en esta estimación, por lo cual se genera presunto incumplimiento a la determinación de la vida útil de las propiedades, planta y equipos en los términos definidos en la Resolución 484 de 2017"/>
    <s v="Unificar en un documento las vidas útiles aplicadas al Instituto Nacional de vías, para la propiedad planta y equipo"/>
    <s v="Actualizar el Manual de Estimaciones con las vidas útiles aplicadas para la propiedad, planta y equipo"/>
    <s v="Manual de Estimaciones actualizado"/>
    <n v="1"/>
    <d v="2019-08-13T00:00:00"/>
    <d v="2019-12-31T00:00:00"/>
    <n v="20"/>
    <x v="2"/>
    <n v="1"/>
    <s v="SIN OBSERVACIONES"/>
    <x v="0"/>
    <n v="20"/>
    <n v="20"/>
    <n v="20"/>
    <m/>
    <x v="0"/>
    <s v=""/>
    <x v="1"/>
    <x v="6"/>
    <n v="2"/>
    <x v="11"/>
  </r>
  <r>
    <n v="8"/>
    <n v="13"/>
    <m/>
    <s v="Administrativo"/>
    <n v="1801001"/>
    <s v="H3AF18. Terrenos (Bienes Inmuebles). Administrativo. _x000a__x000a_Según las notas a los Estados Financieros, existen 62 bienes que no cuentan con avalúo de reconocido valor técnico para reconocerlos contablemente, que se detallan en el anexo 8 del mismo documento._x000a__x000a_Acción 1."/>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Evaluar con base en la normatividad vigente y su relevancia, las cuentas que necesitan desagregación en las Revelaciones contables"/>
    <s v="Elaborar lista de chequeo para determinar las cuentas y aspectos que deben revelarse en Notas"/>
    <s v="Lista de chequeo"/>
    <n v="1"/>
    <d v="2019-08-13T00:00:00"/>
    <d v="2019-12-31T00:00:00"/>
    <n v="20"/>
    <x v="2"/>
    <n v="1"/>
    <s v="SIN OBSERVACIONES"/>
    <x v="0"/>
    <n v="20"/>
    <n v="20"/>
    <n v="20"/>
    <m/>
    <x v="0"/>
    <s v="VENCIDO"/>
    <x v="1"/>
    <x v="7"/>
    <n v="1"/>
    <x v="12"/>
  </r>
  <r>
    <m/>
    <n v="14"/>
    <m/>
    <s v="Administrativo"/>
    <n v="1801001"/>
    <s v="H3AF18. Terrenos (Bienes Inmuebles). Administrativo. _x000a__x000a_Según las notas a los Estados Financieros, existen 62 bienes que no cuentan con avalúo de reconocido valor técnico para reconocerlos contablemente, que se detallan en el anexo 8 del mismo documento._x000a__x000a_Acción 2."/>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Reconocer contablemente el bien con  matricula inmobiliaria FMI 176-73663, ubicado en el municipio de Nemocón (Cundinamarca), con base en los soportes remitidos por la Subdirección Administrativa"/>
    <s v="Con los soportes remitidos por la Subdirección Administrativa, realizar el registro contable."/>
    <s v="Registro Contable"/>
    <n v="1"/>
    <d v="2019-08-13T00:00:00"/>
    <d v="2019-12-31T00:00:00"/>
    <n v="20"/>
    <x v="2"/>
    <n v="1"/>
    <s v="SIN OBSERVACIONES"/>
    <x v="0"/>
    <n v="20"/>
    <n v="20"/>
    <n v="20"/>
    <m/>
    <x v="0"/>
    <s v=""/>
    <x v="1"/>
    <x v="7"/>
    <n v="2"/>
    <x v="13"/>
  </r>
  <r>
    <m/>
    <n v="15"/>
    <m/>
    <s v="Administrativo"/>
    <n v="1801001"/>
    <s v="H3AF18. Terrenos (Bienes Inmuebles). Administrativo. _x000a__x000a_Según las notas a los Estados Financieros, existen 62 bienes que no cuentan con avalúo de reconocido valor técnico para reconocerlos contablemente, que se detallan en el anexo 8 del mismo documento._x000a__x000a_Acción 3."/>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Generar flujos de información con las áreas origen y establecer los criterios necesarios,  para el reconocimiento contable y/o revelación."/>
    <s v="Documentar criterios para el flujo de información con el área encargada"/>
    <s v="Acuerdo de Servicio con la Subdirección Administrativa"/>
    <n v="1"/>
    <d v="2019-08-13T00:00:00"/>
    <d v="2019-12-31T00:00:00"/>
    <n v="20"/>
    <x v="2"/>
    <m/>
    <s v="SIN OBSERVACIONES"/>
    <x v="1"/>
    <n v="0"/>
    <n v="0"/>
    <n v="20"/>
    <m/>
    <x v="1"/>
    <s v=""/>
    <x v="1"/>
    <x v="7"/>
    <n v="3"/>
    <x v="14"/>
  </r>
  <r>
    <n v="9"/>
    <n v="16"/>
    <m/>
    <s v="Disciplinario"/>
    <n v="1801001"/>
    <s v="H4AF18. Depreciación de inmuebles incorporados como ajustes de las Propiedades, Planta y Equipo. Administrativo con presunta incidencia disciplinaria._x000a_ _x000a_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_x000a__x000a_Según el archivo detalle de las incorporaciones de edificaciones suministradas por el área de Contabilidad a la CGR, estas ascienden a $2.859.4 millones, por lo cual existe una diferencia de $2.6 millones entre las dos (2) fuentes de información._x000a_"/>
    <s v="Tal como se indicó previamente, si bien es cierto, la Entidad aplicó el concepto dado que la Resolución 523 es de noviembre de 2018, la misma es de obligatorio cumplimiento, y por ende, la depreciación debió ser calculada desde el 1 de enero de 2018. "/>
    <s v="Recalcular la depreciación de los bienes incorporados"/>
    <s v="Registrar el recalculo de la depreciación"/>
    <s v="Registro Contable"/>
    <n v="1"/>
    <d v="2019-08-13T00:00:00"/>
    <d v="2019-10-31T00:00:00"/>
    <n v="11.285714285714286"/>
    <x v="2"/>
    <n v="1"/>
    <s v="SIN OBSERVACIONES"/>
    <x v="0"/>
    <n v="11.285714285714286"/>
    <n v="11.285714285714286"/>
    <n v="11.285714285714286"/>
    <m/>
    <x v="0"/>
    <s v="CUMPLIDO"/>
    <x v="1"/>
    <x v="8"/>
    <n v="1"/>
    <x v="15"/>
  </r>
  <r>
    <n v="10"/>
    <n v="17"/>
    <m/>
    <s v="Disciplinario"/>
    <n v="1801001"/>
    <s v="H5AF18. Materialidad para el deterioro de los activos generadores de efectivo. Administrativo con presunta incidencia disciplinaria._x000a__x000a_se observa que no se determinó valor alguno por concepto de deterioro para los bienes muebles, pero así mismo, no es claro cuál es el valor, en salarios mínimos mensuales vigentes, aplicable para establecer la materialidad, y por ende, determinar el deterioro._x000a__x000a_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_x000a__x000a__x000a_"/>
    <s v="Por lo tanto, esta situación genera incertidumbre sobre el cálculo del valor del deterioro y constituye una inobservancia a la Resolución 484 de 2017"/>
    <s v="Determinar el criterio de materialidad para la evaluación de los indicios de Deterioro de los bienes no generadores de efectivo"/>
    <s v="Actualizar la política contable de Deterioro en lo referente a la materialidad "/>
    <s v="Política Contable actualizada"/>
    <n v="1"/>
    <d v="2019-08-13T00:00:00"/>
    <d v="2019-12-31T00:00:00"/>
    <n v="20"/>
    <x v="2"/>
    <n v="1"/>
    <s v="SIN OBSERVACIONES"/>
    <x v="0"/>
    <n v="20"/>
    <n v="20"/>
    <n v="20"/>
    <m/>
    <x v="0"/>
    <s v="CUMPLIDO"/>
    <x v="1"/>
    <x v="9"/>
    <n v="1"/>
    <x v="16"/>
  </r>
  <r>
    <n v="11"/>
    <n v="18"/>
    <m/>
    <s v="Disciplinario"/>
    <n v="1801001"/>
    <s v="H6AF18. Oportunidad en la entrega de Auxiliares Contables de los Bienes de Uso Público del INVIAS. Administrativo con presunta incidencia disciplinaria._x000a__x000a_En desarrollo de los procedimientos de auditoría, se identificó que Contabilidad en su respuesta, no suministró los movimientos de toda la vigencia sino tan sólo, los correspondientes al mes de diciembre de 2018._x000a__x000a_INVIAS omitió suministrar al ente auditor para estas dos (2) cuentas, movimientos débito por más de $6.000.000 millones y movimientos crédito por más de $1.000.000 millones._x000a__x000a_Lo descrito implica que no fue suministrada oportunamente información relevante; lo que a su vez constituye una limitación al alcance del trabajo y que dicha situación afectó la oportunidad en la ejecución de los procedimientos de auditoría asociados a estas partidas._x000a_"/>
    <s v="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quot;, en concordancia con el Artículo 101 de la Ley 42 de 1993."/>
    <s v="Asignar un responsable del área financiera para que consolide, revise y unifique la información entregada al Ente de Control."/>
    <s v="Asignar el responsable"/>
    <s v="Acto Administrativo"/>
    <n v="1"/>
    <d v="2019-08-13T00:00:00"/>
    <d v="2020-01-31T00:00:00"/>
    <n v="24.428571428571427"/>
    <x v="2"/>
    <m/>
    <s v="SIN OBSERVACIONES"/>
    <x v="1"/>
    <n v="0"/>
    <n v="0"/>
    <n v="24.428571428571427"/>
    <m/>
    <x v="1"/>
    <s v="VENCIDO"/>
    <x v="1"/>
    <x v="10"/>
    <n v="1"/>
    <x v="17"/>
  </r>
  <r>
    <n v="12"/>
    <n v="19"/>
    <n v="11"/>
    <s v="Disciplinario"/>
    <n v="1801001"/>
    <s v="H7AF18. Bienes de Uso Público en Construcción. Administrativo con presunta incidencia disciplinaria._x000a__x000a_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_x000a__x000a_No se evidencia registro contable en la cuenta 1710 – Bienes de Uso Público en Servicio, en las vigencias anteriores, es decir, desde el momento que iniciaron los citados convenios y/o contratos._x000a__x000a_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_x000a__x000a_Por tanto, se configura un hallazgo con alcance disciplinario por el presunto incumplimiento a lo establecido en la Resolución 620 de 2015._x000a__x000a_Acción 1 - Actividad 1._x000a_"/>
    <s v="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_x000a_b. La dinámica de la cuenta de bienes de uso público en servicio que se debita por: 1- El valor total o parcial de las construcciones recibidas. (subrayado fuera de texto)_x000a_c. La dinámica de la cuenta depreciación acumulada de bienes de uso público que se acredita por: 1- El valor de la depreciación calculada periódicamente._x000a_"/>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2"/>
    <m/>
    <s v="SIN OBSERVACIONES"/>
    <x v="1"/>
    <n v="0"/>
    <n v="0"/>
    <n v="20"/>
    <m/>
    <x v="1"/>
    <s v="VENCIDO"/>
    <x v="1"/>
    <x v="11"/>
    <n v="1"/>
    <x v="18"/>
  </r>
  <r>
    <m/>
    <n v="20"/>
    <n v="12"/>
    <s v="Disciplinario"/>
    <n v="1801001"/>
    <s v="H7AF18. Bienes de Uso Público en Construcción. Administrativo con presunta incidencia disciplinaria._x000a__x000a_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_x000a__x000a_No se evidencia registro contable en la cuenta 1710 – Bienes de Uso Público en Servicio, en las vigencias anteriores, es decir, desde el momento que iniciaron los citados convenios y/o contratos._x000a__x000a_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_x000a__x000a_Por tanto, se configura un hallazgo con alcance disciplinario por el presunto incumplimiento a lo establecido en la Resolución 620 de 2015._x000a__x000a__x000a_Acción 1 - Actividad 2._x000a_"/>
    <s v="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_x000a_b. La dinámica de la cuenta de bienes de uso público en servicio que se debita por: 1- El valor total o parcial de las construcciones recibidas. (subrayado fuera de texto)_x000a_c. La dinámica de la cuenta depreciación acumulada de bienes de uso público que se acredita por: 1- El valor de la depreciación calculada periódicamente._x000a_"/>
    <s v="Generar flujos de información con las áreas origen y establecer los criterios necesarios,  para el reconocimiento contable y/o revelación."/>
    <s v="Documentar los criterios para el flujo de información con las áreas encargadas"/>
    <s v="Acuerdos de Servicio con las áreas responsables"/>
    <n v="2"/>
    <d v="2019-08-13T00:00:00"/>
    <d v="2019-12-31T00:00:00"/>
    <n v="20"/>
    <x v="3"/>
    <m/>
    <s v="SIN OBSERVACIONES"/>
    <x v="1"/>
    <n v="0"/>
    <n v="0"/>
    <n v="20"/>
    <m/>
    <x v="1"/>
    <s v=""/>
    <x v="1"/>
    <x v="11"/>
    <n v="2"/>
    <x v="19"/>
  </r>
  <r>
    <n v="13"/>
    <n v="21"/>
    <m/>
    <s v="Disciplinario"/>
    <n v="1801001"/>
    <s v="H8AF18. Bienes de uso público en construcción sin depurar. Administrativo con presunta incidencia disciplinaria._x000a__x000a_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_x000a__x000a_Lo anterior genera incertidumbre respecto al saldo de la cuenta, al no haberse efectuado una depuración de los saldos pendientes, lo cual afecta la razonabilidad de la misma. De este valor, $18.323 millones corresponden a saldos iniciales a 1ro de enero de 2018."/>
    <s v="se establece que la entidad inobservó el plazo otorgado por la Resolución 523 de noviembre de 2018 para ajustar los saldos iniciales."/>
    <s v="Reflejar la realidad económica y financiera de la Entidad"/>
    <s v="Realizar análisis y depuración de la cuenta 17051286 - Saldos Pendientes por Depurar."/>
    <s v="Registros Contables"/>
    <n v="1"/>
    <d v="2019-08-13T00:00:00"/>
    <d v="2020-02-28T00:00:00"/>
    <n v="28.428571428571427"/>
    <x v="2"/>
    <n v="1"/>
    <s v="SIN OBSERVACIONES"/>
    <x v="0"/>
    <n v="28.428571428571427"/>
    <n v="28.428571428571427"/>
    <n v="28.428571428571427"/>
    <m/>
    <x v="0"/>
    <s v="CUMPLIDO"/>
    <x v="1"/>
    <x v="12"/>
    <n v="1"/>
    <x v="20"/>
  </r>
  <r>
    <n v="14"/>
    <n v="22"/>
    <n v="13"/>
    <s v="Administrativo"/>
    <n v="1801001"/>
    <s v="H9AF18. Bienes de Uso Público recibidos de Ferrovías en Liquidación. Administrativo.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1."/>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x v="4"/>
    <n v="1"/>
    <s v="SIN OBSERVACIONES"/>
    <x v="0"/>
    <n v="33"/>
    <n v="33"/>
    <n v="33"/>
    <m/>
    <x v="0"/>
    <s v="VENCIDO"/>
    <x v="1"/>
    <x v="13"/>
    <n v="1"/>
    <x v="21"/>
  </r>
  <r>
    <m/>
    <n v="23"/>
    <n v="14"/>
    <s v="Administrativo"/>
    <n v="1801001"/>
    <s v="H9AF18. Bienes de Uso Público recibidos de Ferrovías en Liquidación. Administrativo.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2."/>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4"/>
    <m/>
    <s v="SIN OBSERVACIONES"/>
    <x v="1"/>
    <n v="0"/>
    <n v="0"/>
    <n v="20"/>
    <m/>
    <x v="1"/>
    <s v=""/>
    <x v="1"/>
    <x v="13"/>
    <n v="2"/>
    <x v="22"/>
  </r>
  <r>
    <m/>
    <n v="24"/>
    <n v="15"/>
    <s v="Administrativo"/>
    <n v="1801001"/>
    <s v="H9AF18. Bienes de Uso Público recibidos de Ferrovías en Liquidación. Administrativo.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3."/>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x v="4"/>
    <m/>
    <s v="SIN OBSERVACIONES"/>
    <x v="1"/>
    <n v="0"/>
    <n v="0"/>
    <n v="20"/>
    <m/>
    <x v="1"/>
    <s v=""/>
    <x v="1"/>
    <x v="13"/>
    <n v="3"/>
    <x v="23"/>
  </r>
  <r>
    <n v="15"/>
    <n v="25"/>
    <n v="16"/>
    <s v="Administrativo"/>
    <n v="1801001"/>
    <s v="H10AF18. Cuenta 1710 Bienes de Uso Público en Servicio, inventario vías secundarias y terciarias. Administrativo.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1."/>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x v="5"/>
    <n v="1"/>
    <s v="SIN OBSERVACIONES"/>
    <x v="0"/>
    <n v="33"/>
    <n v="33"/>
    <n v="33"/>
    <m/>
    <x v="0"/>
    <s v="VENCIDO"/>
    <x v="1"/>
    <x v="14"/>
    <n v="1"/>
    <x v="24"/>
  </r>
  <r>
    <m/>
    <n v="26"/>
    <n v="17"/>
    <s v="Administrativo"/>
    <n v="1801001"/>
    <s v="H10AF18. Cuenta 1710 Bienes de Uso Público en Servicio, inventario vías secundarias y terciarias. Administrativo.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2."/>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5"/>
    <m/>
    <s v="SIN OBSERVACIONES"/>
    <x v="1"/>
    <n v="0"/>
    <n v="0"/>
    <n v="20"/>
    <m/>
    <x v="1"/>
    <s v=""/>
    <x v="1"/>
    <x v="14"/>
    <n v="2"/>
    <x v="25"/>
  </r>
  <r>
    <m/>
    <n v="27"/>
    <n v="18"/>
    <s v="Administrativo"/>
    <n v="1801001"/>
    <s v="H10AF18. Cuenta 1710 Bienes de Uso Público en Servicio, inventario vías secundarias y terciarias. Administrativo.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3."/>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Documentar los criterios para el flujo de información con las áreas encargadas"/>
    <s v="Acuerdo de servicio con las áreas responsables"/>
    <n v="2"/>
    <d v="2019-08-13T00:00:00"/>
    <d v="2019-12-31T00:00:00"/>
    <n v="20"/>
    <x v="6"/>
    <m/>
    <s v="SIN OBSERVACIONES"/>
    <x v="1"/>
    <n v="0"/>
    <n v="0"/>
    <n v="20"/>
    <m/>
    <x v="1"/>
    <s v=""/>
    <x v="1"/>
    <x v="14"/>
    <n v="3"/>
    <x v="26"/>
  </r>
  <r>
    <n v="16"/>
    <n v="28"/>
    <n v="19"/>
    <s v="Administrativo"/>
    <n v="1801001"/>
    <s v="H11AF18. Registro de Bienes de Uso Público en Servicio – Entregados a Terceros. Administrativo.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1."/>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x v="7"/>
    <n v="1"/>
    <s v="SIN OBSERVACIONES"/>
    <x v="0"/>
    <n v="33"/>
    <n v="33"/>
    <n v="33"/>
    <m/>
    <x v="0"/>
    <s v="VENCIDO"/>
    <x v="1"/>
    <x v="15"/>
    <n v="1"/>
    <x v="27"/>
  </r>
  <r>
    <m/>
    <n v="29"/>
    <n v="20"/>
    <s v="Administrativo"/>
    <n v="1801001"/>
    <s v="H11AF18. Registro de Bienes de Uso Público en Servicio – Entregados a Terceros. Administrativo.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2."/>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7"/>
    <m/>
    <s v="SIN OBSERVACIONES"/>
    <x v="1"/>
    <n v="0"/>
    <n v="0"/>
    <n v="20"/>
    <m/>
    <x v="1"/>
    <s v=""/>
    <x v="1"/>
    <x v="15"/>
    <n v="2"/>
    <x v="28"/>
  </r>
  <r>
    <m/>
    <n v="30"/>
    <n v="21"/>
    <s v="Administrativo"/>
    <n v="1801001"/>
    <s v="H11AF18. Registro de Bienes de Uso Público en Servicio – Entregados a Terceros. Administrativo.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3._x000a_"/>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x v="7"/>
    <m/>
    <s v="SIN OBSERVACIONES"/>
    <x v="1"/>
    <n v="0"/>
    <n v="0"/>
    <n v="20"/>
    <m/>
    <x v="1"/>
    <s v=""/>
    <x v="1"/>
    <x v="15"/>
    <n v="3"/>
    <x v="29"/>
  </r>
  <r>
    <n v="17"/>
    <n v="31"/>
    <n v="22"/>
    <s v="Administrativo"/>
    <n v="1801001"/>
    <s v="H12AF18. Reconocimiento Terrenos subcuentas de la cuenta 1710 Bienes de Uso Público en Servicio. Administrativ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Acción 1 - Actividad 1."/>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x v="7"/>
    <n v="1"/>
    <s v="SIN OBSERVACIONES"/>
    <x v="0"/>
    <n v="33"/>
    <n v="33"/>
    <n v="33"/>
    <m/>
    <x v="0"/>
    <s v="VENCIDO"/>
    <x v="1"/>
    <x v="16"/>
    <n v="1"/>
    <x v="30"/>
  </r>
  <r>
    <m/>
    <n v="32"/>
    <n v="23"/>
    <s v="Administrativo"/>
    <n v="1801001"/>
    <s v="H12AF18. Reconocimiento Terrenos subcuentas de la cuenta 1710 Bienes de Uso Público en Servicio. Administrativ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2."/>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7"/>
    <m/>
    <s v="SIN OBSERVACIONES"/>
    <x v="1"/>
    <n v="0"/>
    <n v="0"/>
    <n v="20"/>
    <m/>
    <x v="1"/>
    <s v=""/>
    <x v="1"/>
    <x v="16"/>
    <n v="2"/>
    <x v="31"/>
  </r>
  <r>
    <m/>
    <n v="33"/>
    <n v="24"/>
    <s v="Administrativo"/>
    <n v="1801001"/>
    <s v="H12AF18. Reconocimiento Terrenos subcuentas de la cuenta 1710 Bienes de Uso Público en Servicio. Administrativ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3."/>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x v="7"/>
    <m/>
    <s v="SIN OBSERVACIONES"/>
    <x v="1"/>
    <n v="0"/>
    <n v="0"/>
    <n v="20"/>
    <m/>
    <x v="1"/>
    <s v=""/>
    <x v="1"/>
    <x v="16"/>
    <n v="3"/>
    <x v="32"/>
  </r>
  <r>
    <n v="18"/>
    <n v="34"/>
    <n v="25"/>
    <s v="Administrativo"/>
    <n v="1801001"/>
    <s v="H13AF18. Depreciación BUP en Servicio – Predios.  Administrativo.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Acción 1 - Actividad 1._x000a_"/>
    <s v="El hecho de que el valor de los terrenos no se encuentra debidamente reconocido por separado."/>
    <s v="Generar flujos de información con las áreas origen y establecer los criterios necesarios,  para el reconocimiento contable y/o revelación."/>
    <s v="1.  Actualizar, socializar e Implementar las Políticas Contables en lo referente al registro contable de los Predios de Uso Público._x000a_"/>
    <s v="Política Contable actualizada"/>
    <n v="1"/>
    <d v="2019-08-13T00:00:00"/>
    <d v="2020-03-31T00:00:00"/>
    <n v="33"/>
    <x v="7"/>
    <n v="1"/>
    <s v="SIN OBSERVACIONES"/>
    <x v="0"/>
    <n v="33"/>
    <n v="33"/>
    <n v="33"/>
    <m/>
    <x v="0"/>
    <s v="VENCIDO"/>
    <x v="1"/>
    <x v="17"/>
    <n v="1"/>
    <x v="33"/>
  </r>
  <r>
    <m/>
    <n v="35"/>
    <n v="26"/>
    <s v="Administrativo"/>
    <n v="1801001"/>
    <s v="H13AF18. Depreciación BUP en Servicio – Predios.  Administrativo.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2._x000a_"/>
    <s v="El hecho de que el valor de los terrenos no se encuentra debidamente reconocido por separ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7"/>
    <m/>
    <s v="SIN OBSERVACIONES"/>
    <x v="1"/>
    <n v="0"/>
    <n v="0"/>
    <n v="20"/>
    <m/>
    <x v="1"/>
    <s v=""/>
    <x v="1"/>
    <x v="17"/>
    <n v="2"/>
    <x v="34"/>
  </r>
  <r>
    <m/>
    <n v="36"/>
    <n v="27"/>
    <s v="Administrativo"/>
    <n v="1801001"/>
    <s v="H13AF18. Depreciación BUP en Servicio – Predios.  Administrativo.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3._x000a_"/>
    <s v="El hecho de que el valor de los terrenos no se encuentra debidamente reconocido por separado."/>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x v="7"/>
    <m/>
    <s v="SIN OBSERVACIONES"/>
    <x v="1"/>
    <n v="0"/>
    <n v="0"/>
    <n v="20"/>
    <m/>
    <x v="1"/>
    <s v=""/>
    <x v="1"/>
    <x v="17"/>
    <n v="3"/>
    <x v="35"/>
  </r>
  <r>
    <n v="19"/>
    <n v="37"/>
    <m/>
    <s v="Administrativo"/>
    <n v="1801001"/>
    <s v="H14AF18. Depreciación Bienes de Uso Público en Servicio. Administrativo._x000a__x000a_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
    <s v="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
    <s v="Aplicar la depreciación según  las vidas útiles establecidas para los Bienes de Uso Público"/>
    <s v="Realizar el recálculo de la depreciación de los Bienes de Uso Público red carretero"/>
    <s v="Registro Contable"/>
    <n v="1"/>
    <d v="2019-08-13T00:00:00"/>
    <d v="2019-09-30T00:00:00"/>
    <n v="6.8571428571428568"/>
    <x v="2"/>
    <n v="1"/>
    <s v="SIN OBSERVACIONES"/>
    <x v="0"/>
    <n v="6.8571428571428568"/>
    <n v="6.8571428571428568"/>
    <n v="6.8571428571428568"/>
    <m/>
    <x v="0"/>
    <s v="CUMPLIDO"/>
    <x v="1"/>
    <x v="18"/>
    <n v="1"/>
    <x v="36"/>
  </r>
  <r>
    <n v="20"/>
    <n v="38"/>
    <m/>
    <s v="Disciplinario"/>
    <n v="1801001"/>
    <s v="H15AF18. Deterioro – Bienes de Uso Público en servicio. Administrativo con presunta incidencia disciplinaria._x000a__x000a_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_x000a__x000a_El hallazgo tiene presunta incidencia disciplinaria, toda vez que pudo haberse incumplido Resolución 484 de 2017 por la cual se modifica la Resolución 533 de 2015 y el Instructivo 002 Numeral 1.1.10. Bienes de uso público, expedido por la Contaduría General de la Nación."/>
    <s v="Lo anterior por deficiencias en la gestión de la entidad, para determinar el estado de las vías, afectando la razonabilidad de los estados financieros."/>
    <s v="Establecer la Guía Metodológica para la estimación del valor de deterioro de los bienes de uso público en el INVIAS y su registro en los estados financieros"/>
    <s v="Manual de estimaciones contables que incorpora el método de estimación del deterioro de los bienes de uso público"/>
    <s v="Manual de estimaciones contables "/>
    <n v="1"/>
    <d v="2019-08-13T00:00:00"/>
    <d v="2019-11-30T00:00:00"/>
    <n v="15.571428571428571"/>
    <x v="8"/>
    <n v="1"/>
    <s v="SIN OBSERVACIONES"/>
    <x v="0"/>
    <n v="15.571428571428571"/>
    <n v="15.571428571428571"/>
    <n v="15.571428571428571"/>
    <m/>
    <x v="0"/>
    <s v="CUMPLIDO"/>
    <x v="1"/>
    <x v="19"/>
    <n v="1"/>
    <x v="37"/>
  </r>
  <r>
    <n v="21"/>
    <n v="39"/>
    <n v="28"/>
    <s v="Administrativo"/>
    <n v="1801001"/>
    <s v="H16AF18. Recursos Entregados en Administración. Administrativo.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1._x000a__x000a_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Actualizar Política Contable"/>
    <s v="Política Contable actualizada"/>
    <n v="1"/>
    <d v="2019-08-13T00:00:00"/>
    <d v="2019-12-31T00:00:00"/>
    <n v="20"/>
    <x v="9"/>
    <n v="1"/>
    <s v="SIN OBSERVACIONES"/>
    <x v="0"/>
    <n v="20"/>
    <n v="20"/>
    <n v="20"/>
    <m/>
    <x v="0"/>
    <s v="VENCIDO"/>
    <x v="1"/>
    <x v="20"/>
    <n v="1"/>
    <x v="38"/>
  </r>
  <r>
    <m/>
    <n v="40"/>
    <n v="29"/>
    <s v="Administrativo"/>
    <n v="1801001"/>
    <s v="H16AF18. Recursos Entregados en Administración. Administrativo.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2.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9"/>
    <m/>
    <s v="SIN OBSERVACIONES"/>
    <x v="1"/>
    <n v="0"/>
    <n v="0"/>
    <n v="20"/>
    <m/>
    <x v="1"/>
    <s v=""/>
    <x v="1"/>
    <x v="20"/>
    <n v="2"/>
    <x v="39"/>
  </r>
  <r>
    <m/>
    <n v="41"/>
    <n v="30"/>
    <s v="Administrativo"/>
    <n v="1801001"/>
    <s v="H16AF18. Recursos Entregados en Administración. Administrativo.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3.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s de Servicio con las áreas responsables"/>
    <n v="2"/>
    <d v="2019-08-13T00:00:00"/>
    <d v="2019-12-31T00:00:00"/>
    <n v="20"/>
    <x v="6"/>
    <m/>
    <s v="SIN OBSERVACIONES"/>
    <x v="1"/>
    <n v="0"/>
    <n v="0"/>
    <n v="20"/>
    <m/>
    <x v="1"/>
    <s v=""/>
    <x v="1"/>
    <x v="20"/>
    <n v="3"/>
    <x v="40"/>
  </r>
  <r>
    <n v="22"/>
    <n v="42"/>
    <n v="31"/>
    <s v="Administrativo"/>
    <n v="1801001"/>
    <s v="H17AF18. Cuentas por Pagar- Créditos Judiciales. Administrativo._x000a__x000a_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_x000a__x000a_Acción 1 - Actividad 1."/>
    <s v="Lo anterior por deficiencias en la información generada y en la articulación entre las áreas que tienen que ver con el proceso, lo cual afecta la razonabilidad de los estados contable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10"/>
    <m/>
    <s v="SIN OBSERVACIONES"/>
    <x v="1"/>
    <n v="0"/>
    <n v="0"/>
    <n v="20"/>
    <m/>
    <x v="1"/>
    <s v="VENCIDO"/>
    <x v="1"/>
    <x v="21"/>
    <n v="1"/>
    <x v="41"/>
  </r>
  <r>
    <m/>
    <n v="43"/>
    <n v="32"/>
    <s v="Administrativo"/>
    <n v="1801001"/>
    <s v="H17AF18. Cuentas por Pagar- Créditos Judiciales. Administrativo._x000a__x000a_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_x000a__x000a__x000a_Acción 1 - Actividad 2."/>
    <s v="Lo anterior por deficiencias en la información generada y en la articulación entre las áreas que tienen que ver con el proceso, lo cual afecta la razonabilidad de los estados contables."/>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x v="10"/>
    <m/>
    <s v="SIN OBSERVACIONES"/>
    <x v="1"/>
    <n v="0"/>
    <n v="0"/>
    <n v="20"/>
    <m/>
    <x v="1"/>
    <s v=""/>
    <x v="1"/>
    <x v="21"/>
    <n v="2"/>
    <x v="42"/>
  </r>
  <r>
    <n v="23"/>
    <n v="44"/>
    <n v="33"/>
    <s v="Disciplinario"/>
    <n v="1801001"/>
    <s v="H18AF18. Provisiones – Litigios y Demandas. Administrativo con presunta incidencia disciplinaria._x000a__x000a_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_x000a__x000a_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_x000a__x000a_Acción 1 - Actividad 1."/>
    <s v="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10"/>
    <m/>
    <s v="SIN OBSERVACIONES"/>
    <x v="1"/>
    <n v="0"/>
    <n v="0"/>
    <n v="20"/>
    <m/>
    <x v="1"/>
    <s v="VENCIDO"/>
    <x v="1"/>
    <x v="22"/>
    <n v="1"/>
    <x v="43"/>
  </r>
  <r>
    <m/>
    <n v="45"/>
    <n v="34"/>
    <s v="Disciplinario"/>
    <n v="1801001"/>
    <s v="H18AF18. Provisiones – Litigios y Demandas. Administrativo con presunta incidencia disciplinaria._x000a__x000a_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_x000a__x000a_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_x000a__x000a_Acción 1 - Actividad 2."/>
    <s v="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x v="10"/>
    <m/>
    <s v="SIN OBSERVACIONES"/>
    <x v="1"/>
    <n v="0"/>
    <n v="0"/>
    <n v="20"/>
    <m/>
    <x v="1"/>
    <s v=""/>
    <x v="1"/>
    <x v="22"/>
    <n v="2"/>
    <x v="44"/>
  </r>
  <r>
    <n v="24"/>
    <n v="46"/>
    <n v="35"/>
    <s v="Disciplinario"/>
    <n v="1801001"/>
    <s v="H19AF18. Provisiones – Litigios y Demandas, Procesos con Fallo en Primera Instancia. Administrativo con presunta incidencia disciplinaria._x000a__x000a_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_x000a__x000a_Acción 1 - Actividad 1."/>
    <s v="Lo anterior tiene presunta incidencia disciplinaria, por la posible inobservancia del artículo 8 de la Resolución 353 del 01 de noviembre de 2016 de la Agencia Nacional de Defensa Jurídica del Est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10"/>
    <m/>
    <s v="SIN OBSERVACIONES"/>
    <x v="1"/>
    <n v="0"/>
    <n v="0"/>
    <n v="20"/>
    <m/>
    <x v="1"/>
    <s v="VENCIDO"/>
    <x v="1"/>
    <x v="23"/>
    <n v="1"/>
    <x v="45"/>
  </r>
  <r>
    <m/>
    <n v="47"/>
    <n v="36"/>
    <s v="Disciplinario"/>
    <n v="1801001"/>
    <s v="H19AF18. Provisiones – Litigios y Demandas, Procesos con Fallo en Primera Instancia. Administrativo con presunta incidencia disciplinaria._x000a__x000a_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_x000a__x000a__x000a_Acción 1 - Actividad 2."/>
    <s v="Lo anterior tiene presunta incidencia disciplinaria, por la posible inobservancia del artículo 8 de la Resolución 353 del 01 de noviembre de 2016 de la Agencia Nacional de Defensa Jurídica del Estad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x v="10"/>
    <m/>
    <s v="SIN OBSERVACIONES"/>
    <x v="1"/>
    <n v="0"/>
    <n v="0"/>
    <n v="20"/>
    <m/>
    <x v="1"/>
    <s v=""/>
    <x v="1"/>
    <x v="23"/>
    <n v="2"/>
    <x v="46"/>
  </r>
  <r>
    <n v="25"/>
    <n v="48"/>
    <n v="37"/>
    <s v="Administrativo"/>
    <n v="1801001"/>
    <s v="H20AF18. Reporte SIRECI, Provisiones – Litigios y Demandas.  Administrativo._x000a__x000a_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_x000a__x000a_Acción 1 - Actividad 1."/>
    <s v="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10"/>
    <m/>
    <s v="SIN OBSERVACIONES"/>
    <x v="1"/>
    <n v="0"/>
    <n v="0"/>
    <n v="20"/>
    <m/>
    <x v="1"/>
    <s v="VENCIDO"/>
    <x v="1"/>
    <x v="24"/>
    <n v="1"/>
    <x v="47"/>
  </r>
  <r>
    <m/>
    <n v="49"/>
    <n v="38"/>
    <s v="Administrativo"/>
    <n v="1801001"/>
    <s v="H20AF18. Reporte SIRECI, Provisiones – Litigios y Demandas.  Administrativo._x000a__x000a_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_x000a__x000a_Acción 1 - Actividad 2."/>
    <s v="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x v="10"/>
    <m/>
    <s v="SIN OBSERVACIONES"/>
    <x v="1"/>
    <n v="0"/>
    <n v="0"/>
    <n v="20"/>
    <m/>
    <x v="1"/>
    <s v=""/>
    <x v="1"/>
    <x v="24"/>
    <n v="2"/>
    <x v="48"/>
  </r>
  <r>
    <n v="26"/>
    <n v="50"/>
    <m/>
    <s v="Disciplinario"/>
    <n v="1801001"/>
    <s v="H21AF18. Demandas en contra del INVÍAS.  Administrativo con presunta incidencia disciplinaria._x000a__x000a_Revisada la información contenida en el cuadro de los procesos en contra de la Entidad suministrado por la Oficina Jurídica , se observa que a 31 de diciembre de 2018, se siguen presentando inconsistencias como:_x000a__x000a_• Se encuentran registrados 3.197 procesos mientras que en eKOGUI solamente hay registrados 2.687._x000a_• El reporte presenta 487 procesos que no tienen calificado el riesgo._x000a_• Existen158 procesos que tienen calificado el riesgo como alto y  no se encuentran provisionados, sin embargo._x000a_• Se encuentran 483 procesos que tienen calificado el riesgo como bajo y medio bajo, los cuales tiene registrada provisión. ......_x000a_• En el reporte de procesos pendientes de pago suministrado por la Entidad, existen 61 casos que no cuentan con el número del proceso....._x000a__x000a_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_x000a_"/>
    <s v="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
    <s v="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_x000a__x000a__x000a_"/>
    <s v="Fortalecer el control mediante la verificación semestral de la información cargada en el aplicativo Ekogui y el diligenciamiento de todas las casillas, por parte del funcionario designado por la OAJ para tal fin."/>
    <s v="Reporte de verificación del aplicativo Ekogui"/>
    <n v="2"/>
    <d v="2019-08-13T00:00:00"/>
    <d v="2020-08-12T00:00:00"/>
    <n v="52.142857142857146"/>
    <x v="11"/>
    <m/>
    <s v="SIN OBSERVACIONES"/>
    <x v="1"/>
    <n v="0"/>
    <n v="0"/>
    <n v="0"/>
    <m/>
    <x v="3"/>
    <s v="EN TERMINO"/>
    <x v="1"/>
    <x v="25"/>
    <n v="1"/>
    <x v="49"/>
  </r>
  <r>
    <n v="27"/>
    <n v="51"/>
    <n v="39"/>
    <s v="Disciplinario"/>
    <n v="1801001"/>
    <s v="H22AF18. Cuentas de Orden. Administrativo con presunta incidencia disciplinaria.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1."/>
    <s v="Deficiencias de seguimiento y depuración y actualización de la calificación de los procesos en contra del Institut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x v="10"/>
    <m/>
    <s v="SIN OBSERVACIONES"/>
    <x v="1"/>
    <n v="0"/>
    <n v="0"/>
    <n v="20"/>
    <m/>
    <x v="1"/>
    <s v="VENCIDO"/>
    <x v="1"/>
    <x v="26"/>
    <n v="1"/>
    <x v="50"/>
  </r>
  <r>
    <m/>
    <n v="52"/>
    <n v="40"/>
    <s v="Disciplinario"/>
    <n v="1801001"/>
    <s v="H22AF18. Cuentas de Orden. Administrativo con presunta incidencia disciplinaria.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2."/>
    <s v="Deficiencias de seguimiento y depuración y actualización de la calificación de los procesos en contra del Institut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x v="10"/>
    <m/>
    <s v="SIN OBSERVACIONES"/>
    <x v="1"/>
    <n v="0"/>
    <n v="0"/>
    <n v="20"/>
    <m/>
    <x v="1"/>
    <s v=""/>
    <x v="1"/>
    <x v="26"/>
    <n v="2"/>
    <x v="51"/>
  </r>
  <r>
    <n v="28"/>
    <n v="53"/>
    <n v="41"/>
    <s v="Disciplinario"/>
    <n v="1801001"/>
    <s v="H23AF18. Notas a los Estados Financieros. Administrativo con presunta incidencia disciplinaria.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1."/>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Establecer una lista de chequeo de revelaciones a diligenciar al momento de la elaboración de los Estados Financieros."/>
    <s v="Lista de chequeo"/>
    <n v="1"/>
    <d v="2019-08-13T00:00:00"/>
    <d v="2019-12-31T00:00:00"/>
    <n v="20"/>
    <x v="2"/>
    <n v="1"/>
    <s v="SIN OBSERVACIONES"/>
    <x v="0"/>
    <n v="20"/>
    <n v="20"/>
    <n v="20"/>
    <m/>
    <x v="0"/>
    <s v="CUMPLIDO"/>
    <x v="1"/>
    <x v="27"/>
    <n v="1"/>
    <x v="52"/>
  </r>
  <r>
    <m/>
    <n v="54"/>
    <n v="42"/>
    <s v="Disciplinario"/>
    <n v="1801001"/>
    <s v="H23AF18. Notas a los Estados Financieros. Administrativo con presunta incidencia disciplinaria.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2."/>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Aplicar la lista de chequeo al momento de realizar los Estados Financieros."/>
    <s v="Notas y revelaciones en la presentación de los Estados Financieros del Instituto"/>
    <n v="1"/>
    <d v="2019-08-13T00:00:00"/>
    <d v="2020-03-31T00:00:00"/>
    <n v="33"/>
    <x v="2"/>
    <n v="1"/>
    <s v="SIN OBSERVACIONES"/>
    <x v="0"/>
    <n v="33"/>
    <n v="33"/>
    <n v="33"/>
    <m/>
    <x v="0"/>
    <s v=""/>
    <x v="1"/>
    <x v="27"/>
    <n v="2"/>
    <x v="53"/>
  </r>
  <r>
    <n v="29"/>
    <n v="55"/>
    <m/>
    <s v="Disciplinario"/>
    <n v="1801001"/>
    <s v="_x000a_H24AF18. Implementación de Normas Internacionales de Contabilidad Pública. Administrativo con presunta incidencia disciplinaria._x000a__x000a_Mediante Contrato 01290, firmado el 22 de noviembre de 2017, el INVÍAS contrató la “Consultoría para la asesoría y acompañamiento en la adopción e implementación de normas internacionales de contabilidad para el sector público NICSP en el Instituto Nacional de Vías._x000a__x000a_Respecto a la ejecución del contrato se observó: ..._x000a__x000a_Lo anterior, conllevó a que no se observaran en las políticas contables del INVIAS cambios referentes a aspectos tales como:_x000a__x000a_- Medición inicial de los préstamos por pagar._x000a_- Medición inicial de las provisiones._x000a_- Indicios de deterioro del valor de los activos no generadores de efectivo._x000a_- Reversión de las pérdidas por deterioro del valor de los activos no generadores de efectivo._x000a__x000a__x000a__x000a_"/>
    <s v="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
    <s v="Establecer que en los informes Finales y/o acta de recibo definitivo de supervisión, se adjunte  o enuncie donde se encuentran publicados los productos objeto del contrato"/>
    <s v="Incluir un numeral al  Formato del &quot;Acta de Recibo definitivo contrato por prestación de servicios profesionales y de apoyo a la gestión No. ACONTR-FR-37&quot;, con los productos objeto del contrato y sus anexos y su ubicación."/>
    <s v="Acta de Recibo definitivo Actualizada"/>
    <n v="1"/>
    <d v="2019-08-13T00:00:00"/>
    <d v="2019-12-31T00:00:00"/>
    <n v="20"/>
    <x v="2"/>
    <m/>
    <s v="SIN OBSERVACIONES"/>
    <x v="1"/>
    <n v="0"/>
    <n v="0"/>
    <n v="20"/>
    <m/>
    <x v="1"/>
    <s v="VENCIDO"/>
    <x v="1"/>
    <x v="28"/>
    <n v="1"/>
    <x v="54"/>
  </r>
  <r>
    <n v="30"/>
    <n v="56"/>
    <n v="43"/>
    <s v="Administrativo"/>
    <n v="1801001"/>
    <s v="H25AF18. Techo Reserva Presupuestal Rubro Inversión. Administrativo.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Acción 1 - Actividad 1."/>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x v="12"/>
    <n v="2"/>
    <s v="SIN OBSERVACIONES"/>
    <x v="0"/>
    <n v="6.8571428571428568"/>
    <n v="6.8571428571428568"/>
    <n v="6.8571428571428568"/>
    <m/>
    <x v="0"/>
    <s v="CUMPLIDO"/>
    <x v="1"/>
    <x v="29"/>
    <n v="1"/>
    <x v="55"/>
  </r>
  <r>
    <m/>
    <n v="57"/>
    <n v="44"/>
    <s v="Administrativo"/>
    <n v="1801001"/>
    <s v="H25AF18. Techo Reserva Presupuestal Rubro Inversión. Administrativo.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2."/>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Elaboración de herramienta metodológica."/>
    <s v="Herramienta  metodológica elaborada"/>
    <n v="1"/>
    <d v="2019-10-01T00:00:00"/>
    <d v="2019-10-30T00:00:00"/>
    <n v="4.1428571428571432"/>
    <x v="13"/>
    <n v="1"/>
    <s v="SIN OBSERVACIONES"/>
    <x v="0"/>
    <n v="4.1428571428571432"/>
    <n v="4.1428571428571432"/>
    <n v="4.1428571428571432"/>
    <m/>
    <x v="0"/>
    <s v=""/>
    <x v="1"/>
    <x v="29"/>
    <n v="2"/>
    <x v="56"/>
  </r>
  <r>
    <m/>
    <n v="58"/>
    <n v="45"/>
    <s v="Administrativo"/>
    <n v="1801001"/>
    <s v="H25AF18. Techo Reserva Presupuestal Rubro Inversión. Administrativo.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3."/>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x v="14"/>
    <n v="1"/>
    <s v="SIN OBSERVACIONES"/>
    <x v="0"/>
    <n v="2.1428571428571428"/>
    <n v="2.1428571428571428"/>
    <n v="2.1428571428571428"/>
    <m/>
    <x v="0"/>
    <s v=""/>
    <x v="1"/>
    <x v="29"/>
    <n v="3"/>
    <x v="57"/>
  </r>
  <r>
    <m/>
    <n v="59"/>
    <n v="46"/>
    <s v="Administrativo"/>
    <n v="1801001"/>
    <s v="H25AF18. Techo Reserva Presupuestal Rubro Inversión. Administrativo.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4."/>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x v="15"/>
    <n v="1"/>
    <s v="SIN OBSERVACIONES"/>
    <x v="0"/>
    <n v="12.857142857142858"/>
    <n v="12.857142857142858"/>
    <n v="12.857142857142858"/>
    <m/>
    <x v="0"/>
    <s v=""/>
    <x v="1"/>
    <x v="29"/>
    <n v="4"/>
    <x v="58"/>
  </r>
  <r>
    <m/>
    <n v="60"/>
    <m/>
    <s v="Administrativo"/>
    <n v="1801001"/>
    <s v="H25AF18. Techo Reserva Presupuestal Rubro Inversión. Administrativo.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2."/>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x v="14"/>
    <n v="2"/>
    <s v="SIN OBSERVACIONES"/>
    <x v="0"/>
    <n v="5.8571428571428568"/>
    <n v="5.8571428571428568"/>
    <n v="5.8571428571428568"/>
    <m/>
    <x v="0"/>
    <s v=""/>
    <x v="1"/>
    <x v="29"/>
    <n v="5"/>
    <x v="59"/>
  </r>
  <r>
    <n v="31"/>
    <n v="61"/>
    <n v="47"/>
    <s v="Disciplinario"/>
    <n v="1801001"/>
    <s v="H26AF18. Reservas Presupuestal de 2017 no ejecutadas en el 2018. Administrativo con presunta incidencia disciplinaria.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1.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mesas de trabajo para establecer los parámetros de seguimiento a los proyectos y plasmarlos en la hoja de ruta."/>
    <s v="Registro de participantes"/>
    <n v="2"/>
    <d v="2019-11-01T00:00:00"/>
    <d v="2020-01-30T00:00:00"/>
    <n v="12.857142857142858"/>
    <x v="16"/>
    <n v="2"/>
    <s v="SIN OBSERVACIONES"/>
    <x v="0"/>
    <n v="12.857142857142858"/>
    <n v="12.857142857142858"/>
    <n v="12.857142857142858"/>
    <m/>
    <x v="0"/>
    <s v="EN TERMINO"/>
    <x v="1"/>
    <x v="30"/>
    <n v="1"/>
    <x v="60"/>
  </r>
  <r>
    <m/>
    <n v="62"/>
    <n v="48"/>
    <s v="Disciplinario"/>
    <n v="1801001"/>
    <s v="H26AF18. Reservas Presupuestal de 2017 no ejecutadas en el 2018. Administrativo con presunta incidencia disciplinaria.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2.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Adoptar y formalizar la hoja de ruta en aplicativo del Sistema de Calidad de la Entidad."/>
    <s v="Hoja de ruta adoptada"/>
    <n v="1"/>
    <d v="2020-01-30T00:00:00"/>
    <d v="2020-02-15T00:00:00"/>
    <n v="2.2857142857142856"/>
    <x v="16"/>
    <n v="1"/>
    <s v="SIN OBSERVACIONES"/>
    <x v="0"/>
    <n v="2.2857142857142856"/>
    <n v="2.2857142857142856"/>
    <n v="2.2857142857142856"/>
    <m/>
    <x v="0"/>
    <s v=""/>
    <x v="1"/>
    <x v="30"/>
    <n v="2"/>
    <x v="61"/>
  </r>
  <r>
    <m/>
    <n v="63"/>
    <n v="49"/>
    <s v="Disciplinario"/>
    <n v="1801001"/>
    <s v="H26AF18. Reservas Presupuestal de 2017 no ejecutadas en el 2018. Administrativo con presunta incidencia disciplinaria.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3.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Socialización de la hoja de ruta."/>
    <s v="Socialización a través de correo electrónico"/>
    <n v="1"/>
    <d v="2020-01-30T00:00:00"/>
    <d v="2020-02-06T00:00:00"/>
    <n v="1"/>
    <x v="14"/>
    <n v="1"/>
    <s v="SIN OBSERVACIONES"/>
    <x v="0"/>
    <n v="1"/>
    <n v="1"/>
    <n v="1"/>
    <m/>
    <x v="0"/>
    <s v=""/>
    <x v="1"/>
    <x v="30"/>
    <n v="3"/>
    <x v="62"/>
  </r>
  <r>
    <m/>
    <n v="64"/>
    <n v="50"/>
    <s v="Disciplinario"/>
    <n v="1801001"/>
    <s v="H26AF18. Reservas Presupuestal de 2017 no ejecutadas en el 2018. Administrativo con presunta incidencia disciplinaria.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4.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seguimiento a su adecuada implementación y aplicación de la hoja de ruta en los proyectos."/>
    <s v="Informe mensual de seguimiento "/>
    <n v="12"/>
    <d v="2020-02-06T00:00:00"/>
    <d v="2021-01-30T00:00:00"/>
    <n v="51.285714285714285"/>
    <x v="17"/>
    <m/>
    <s v="SIN OBSERVACIONES"/>
    <x v="1"/>
    <n v="0"/>
    <n v="0"/>
    <n v="0"/>
    <m/>
    <x v="3"/>
    <s v=""/>
    <x v="1"/>
    <x v="30"/>
    <n v="4"/>
    <x v="63"/>
  </r>
  <r>
    <n v="32"/>
    <n v="65"/>
    <n v="51"/>
    <s v="Disciplinario y solicitud de Proceso Administrativo Sancionatorio (PAS)."/>
    <n v="1801001"/>
    <s v="H27AF18. Vigencias futuras – Consistencia de la información. Administrativo con incidencia disciplinaria y solicitud de Proceso Administrativo Sancionatorio (PAS)._x000a__x000a_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_x000a__x000a_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_x000a__x000a_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_x000a__x000a_Acción 1 - Actividad 1._x000a_"/>
    <s v="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
    <s v="Establecer el protocolo para fortalecer la efectividad de las respuestas a la CGR, de tal manera que estas solo sean atendidas por la oficina de control interno a través del &quot;Grupo de relaciones con entes externos y reportes de ley&quot;; en atención a lo establecido en el Decreto 648 de 2017 - articulo 17 &quot;Rol Relación con Entes externos de control&quot;, lineamientos (Guía Rol de las Oficinas de Control Interno, Auditoría Interna o quien haga sus veces - diciembre de 2018) del DAFP."/>
    <s v="Elaborar y socializar el protocolo de atención a requerimientos de la CGR, en atención a lo establecido en el Decreto 648 de 2017 - articulo 17 &quot;Rol Relación con Entes externos de control&quot;, lineamientos (Guía Rol de las Oficinas de Control Interno, Auditoría Interna o quien haga sus veces - diciembre de 2018) del DAFP.                                 "/>
    <s v="Protocolo elaborado y socializado"/>
    <n v="1"/>
    <d v="2019-08-13T00:00:00"/>
    <d v="2019-11-30T00:00:00"/>
    <n v="15.571428571428571"/>
    <x v="18"/>
    <n v="1"/>
    <s v="SIN OBSERVACIONES"/>
    <x v="0"/>
    <n v="15.571428571428571"/>
    <n v="15.571428571428571"/>
    <n v="15.571428571428571"/>
    <m/>
    <x v="0"/>
    <s v="CUMPLIDO"/>
    <x v="1"/>
    <x v="31"/>
    <n v="1"/>
    <x v="64"/>
  </r>
  <r>
    <m/>
    <n v="66"/>
    <n v="52"/>
    <s v="Disciplinario y solicitud de Proceso Administrativo Sancionatorio (PAS)."/>
    <n v="1801001"/>
    <s v="H27AF18. Vigencias futuras – Consistencia de la información. Administrativo con incidencia disciplinaria y solicitud de Proceso Administrativo Sancionatorio (PAS)._x000a__x000a_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_x000a__x000a_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_x000a__x000a_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_x000a__x000a_Acción 1 - Actividad 2._x000a_"/>
    <s v="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
    <s v="Establecer el protocolo para fortalecer la efectividad de las respuestas a la CGR, de tal manera que estas solo sean atendidas por la oficina de control interno a través del &quot;Grupo de relaciones con entes externos y reportes de ley&quot;; en atención a lo establecido en el Decreto 648 de 2017 - articulo 17 &quot;Rol Relación con Entes externos de control&quot;, lineamientos (Guía Rol de las Oficinas de Control Interno, Auditoría Interna o quien haga sus veces - diciembre de 2018) del DAFP."/>
    <s v="Designar el Coordinador del Grupo de Relación con Entes externos."/>
    <s v="Acto Administrativo"/>
    <n v="1"/>
    <d v="2019-08-13T00:00:00"/>
    <d v="2019-08-30T00:00:00"/>
    <n v="2.4285714285714284"/>
    <x v="19"/>
    <n v="1"/>
    <s v="SIN OBSERVACIONES"/>
    <x v="0"/>
    <n v="2.4285714285714284"/>
    <n v="2.4285714285714284"/>
    <n v="2.4285714285714284"/>
    <m/>
    <x v="0"/>
    <s v=""/>
    <x v="1"/>
    <x v="31"/>
    <n v="2"/>
    <x v="65"/>
  </r>
  <r>
    <m/>
    <n v="67"/>
    <m/>
    <s v="Disciplinario y solicitud de Proceso Administrativo Sancionatorio (PAS)."/>
    <n v="1801001"/>
    <s v="H27AF18. Vigencias futuras – Consistencia de la información. Administrativo con incidencia disciplinaria y solicitud de Proceso Administrativo Sancionatorio (PAS)._x000a__x000a_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_x000a__x000a_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_x000a__x000a_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_x000a__x000a_Acción 2._x000a_"/>
    <s v="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
    <s v="Establecer una caja de herramientas estándar para el manejo de la información que suministran todas las áreas a los requerimientos de la CGR en los ejercicios de las auditorías, previamente concertada con el ente de control."/>
    <s v="Concertar con la CGR la caja de herramientas estándar para el manejo de información a suministrar (por tipología)  en los diferentes requerimientos que realice el ente de control._x000a_"/>
    <s v="Caja de herramientas estándar para el manejo de información a suministrar (por tipología)  en los diferentes requerimientos que realice el ente de control._x000a_"/>
    <n v="1"/>
    <d v="2019-08-13T00:00:00"/>
    <d v="2019-12-31T00:00:00"/>
    <n v="20"/>
    <x v="18"/>
    <n v="1"/>
    <s v="SIN OBSERVACIONES"/>
    <x v="0"/>
    <n v="20"/>
    <n v="20"/>
    <n v="20"/>
    <m/>
    <x v="0"/>
    <s v=""/>
    <x v="1"/>
    <x v="31"/>
    <n v="3"/>
    <x v="66"/>
  </r>
  <r>
    <n v="33"/>
    <n v="68"/>
    <n v="53"/>
    <s v="Disciplinario"/>
    <n v="1801001"/>
    <s v="H28AF18. Adición presupuestal, Proyecto Aeropuerto El Edén- Club Campestre- Armenia y  Proyecto Paso Nacional. Administrativo con presunta a incidencia disciplinaria.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1.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x v="12"/>
    <n v="2"/>
    <s v="SIN OBSERVACIONES"/>
    <x v="0"/>
    <n v="6.8571428571428568"/>
    <n v="6.8571428571428568"/>
    <n v="6.8571428571428568"/>
    <m/>
    <x v="0"/>
    <s v="CUMPLIDO"/>
    <x v="1"/>
    <x v="32"/>
    <n v="1"/>
    <x v="67"/>
  </r>
  <r>
    <m/>
    <n v="69"/>
    <n v="54"/>
    <s v="Disciplinario"/>
    <n v="1801001"/>
    <s v="H28AF18. Adición presupuestal, Proyecto Aeropuerto El Edén- Club Campestre- Armenia y  Proyecto Paso Nacional. Administrativo con presunta a incidencia disciplinaria.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2.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Elaboración de herramienta metodológica."/>
    <s v="Herramienta  metodológica elaborada"/>
    <n v="1"/>
    <d v="2019-10-01T00:00:00"/>
    <d v="2019-10-30T00:00:00"/>
    <n v="4.1428571428571432"/>
    <x v="14"/>
    <n v="1"/>
    <s v="SIN OBSERVACIONES"/>
    <x v="0"/>
    <n v="4.1428571428571432"/>
    <n v="4.1428571428571432"/>
    <n v="4.1428571428571432"/>
    <m/>
    <x v="0"/>
    <s v=""/>
    <x v="1"/>
    <x v="32"/>
    <n v="2"/>
    <x v="68"/>
  </r>
  <r>
    <m/>
    <n v="70"/>
    <n v="55"/>
    <s v="Disciplinario"/>
    <n v="1801001"/>
    <s v="H28AF18. Adición presupuestal, Proyecto Aeropuerto El Edén- Club Campestre- Armenia y  Proyecto Paso Nacional. Administrativo con presunta a incidencia disciplinaria.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3.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x v="14"/>
    <n v="1"/>
    <s v="SIN OBSERVACIONES"/>
    <x v="0"/>
    <n v="2.1428571428571428"/>
    <n v="2.1428571428571428"/>
    <n v="2.1428571428571428"/>
    <m/>
    <x v="0"/>
    <s v=""/>
    <x v="1"/>
    <x v="32"/>
    <n v="3"/>
    <x v="69"/>
  </r>
  <r>
    <m/>
    <n v="71"/>
    <n v="56"/>
    <s v="Disciplinario"/>
    <n v="1801001"/>
    <s v="H28AF18. Adición presupuestal, Proyecto Aeropuerto El Edén- Club Campestre- Armenia y  Proyecto Paso Nacional. Administrativo con presunta a incidencia disciplinaria.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4.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x v="15"/>
    <n v="1"/>
    <s v="SIN OBSERVACIONES"/>
    <x v="0"/>
    <n v="12.857142857142858"/>
    <n v="12.857142857142858"/>
    <n v="12.857142857142858"/>
    <m/>
    <x v="0"/>
    <s v=""/>
    <x v="1"/>
    <x v="32"/>
    <n v="4"/>
    <x v="70"/>
  </r>
  <r>
    <m/>
    <n v="72"/>
    <m/>
    <s v="Disciplinario"/>
    <n v="1801001"/>
    <s v="H28AF18. Adición presupuestal, Proyecto Aeropuerto El Edén- Club Campestre- Armenia y  Proyecto Paso Nacional. Administrativo con presunta a incidencia disciplinaria.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2.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x v="14"/>
    <n v="2"/>
    <s v="SIN OBSERVACIONES"/>
    <x v="0"/>
    <n v="5.8571428571428568"/>
    <n v="5.8571428571428568"/>
    <n v="5.8571428571428568"/>
    <m/>
    <x v="0"/>
    <s v=""/>
    <x v="1"/>
    <x v="32"/>
    <n v="5"/>
    <x v="71"/>
  </r>
  <r>
    <n v="34"/>
    <n v="73"/>
    <n v="57"/>
    <s v="Administrativo con presunta Incidencia disciplinaria"/>
    <n v="1801001"/>
    <s v="H29AF18. Fenecimiento Rezago Presupuestal de 2017, Respaldo Presupuestal Contrato de Obra 2179-2016. Administrativo con presunta Incidencia disciplinaria.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1.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x v="12"/>
    <n v="2"/>
    <s v="SIN OBSERVACIONES"/>
    <x v="0"/>
    <n v="6.8571428571428568"/>
    <n v="6.8571428571428568"/>
    <n v="6.8571428571428568"/>
    <m/>
    <x v="0"/>
    <s v="CUMPLIDO"/>
    <x v="1"/>
    <x v="33"/>
    <n v="1"/>
    <x v="72"/>
  </r>
  <r>
    <m/>
    <n v="74"/>
    <n v="58"/>
    <s v="Administrativo con presunta Incidencia disciplinaria"/>
    <n v="1801001"/>
    <s v="H29AF18. Fenecimiento Rezago Presupuestal de 2017, Respaldo Presupuestal Contrato de Obra 2179-2016. Administrativo con presunta Incidencia disciplinaria.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2.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Elaboración de herramienta metodológica."/>
    <s v="Herramienta  metodológica elaborada"/>
    <n v="1"/>
    <d v="2019-10-01T00:00:00"/>
    <d v="2019-10-30T00:00:00"/>
    <n v="4.1428571428571432"/>
    <x v="14"/>
    <n v="1"/>
    <s v="SIN OBSERVACIONES"/>
    <x v="0"/>
    <n v="4.1428571428571432"/>
    <n v="4.1428571428571432"/>
    <n v="4.1428571428571432"/>
    <m/>
    <x v="0"/>
    <s v=""/>
    <x v="1"/>
    <x v="33"/>
    <n v="2"/>
    <x v="73"/>
  </r>
  <r>
    <m/>
    <n v="75"/>
    <n v="59"/>
    <s v="Administrativo con presunta Incidencia disciplinaria"/>
    <n v="1801001"/>
    <s v="H29AF18. Fenecimiento Rezago Presupuestal de 2017, Respaldo Presupuestal Contrato de Obra 2179-2016. Administrativo con presunta Incidencia disciplinaria.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3.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x v="14"/>
    <n v="1"/>
    <s v="SIN OBSERVACIONES"/>
    <x v="0"/>
    <n v="2.1428571428571428"/>
    <n v="2.1428571428571428"/>
    <n v="2.1428571428571428"/>
    <m/>
    <x v="0"/>
    <s v=""/>
    <x v="1"/>
    <x v="33"/>
    <n v="3"/>
    <x v="74"/>
  </r>
  <r>
    <m/>
    <n v="76"/>
    <n v="60"/>
    <s v="Administrativo con presunta Incidencia disciplinaria"/>
    <n v="1801001"/>
    <s v="H29AF18. Fenecimiento Rezago Presupuestal de 2017, Respaldo Presupuestal Contrato de Obra 2179-2016. Administrativo con presunta Incidencia disciplinaria.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4.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x v="15"/>
    <n v="1"/>
    <s v="SIN OBSERVACIONES"/>
    <x v="0"/>
    <n v="12.857142857142858"/>
    <n v="12.857142857142858"/>
    <n v="12.857142857142858"/>
    <m/>
    <x v="0"/>
    <s v=""/>
    <x v="1"/>
    <x v="33"/>
    <n v="4"/>
    <x v="75"/>
  </r>
  <r>
    <m/>
    <n v="77"/>
    <m/>
    <s v="Administrativo con presunta Incidencia disciplinaria"/>
    <n v="1801001"/>
    <s v="H29AF18. Fenecimiento Rezago Presupuestal de 2017, Respaldo Presupuestal Contrato de Obra 2179-2016. Administrativo con presunta Incidencia disciplinaria.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2._x000a_"/>
    <s v="Debilidades en la aplicación de controles que conllevaría a trámites presupuestales adicionales, riesgo de inoportunidad    de respaldo presupuestal y por ende también a riesgos de incurrir en montos adicionales por nuevos conceptos de gastos."/>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x v="14"/>
    <n v="2"/>
    <s v="SIN OBSERVACIONES"/>
    <x v="0"/>
    <n v="5.8571428571428568"/>
    <n v="5.8571428571428568"/>
    <n v="5.8571428571428568"/>
    <m/>
    <x v="0"/>
    <s v=""/>
    <x v="1"/>
    <x v="33"/>
    <n v="5"/>
    <x v="76"/>
  </r>
  <r>
    <n v="35"/>
    <n v="78"/>
    <m/>
    <s v="Administrativo"/>
    <s v="14 05 001   "/>
    <s v="H30AF18. Gestión en la liquidación de contratos. Administrativo.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1."/>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
    <s v="Requerimiento a través de Directiva Permanente para verificar el cumplimiento y seguimiento de las liquidaciones de los contratos y/o convenios en tiempo. "/>
    <s v="Acta de Comité"/>
    <n v="6"/>
    <d v="2019-08-13T00:00:00"/>
    <d v="2020-01-31T00:00:00"/>
    <n v="24.428571428571427"/>
    <x v="20"/>
    <n v="6"/>
    <s v="La Dirección de Contratación presentó 12 actas del Comité Mensual de Liquidaciones, vigencia 2019."/>
    <x v="0"/>
    <n v="24.428571428571427"/>
    <n v="24.428571428571427"/>
    <n v="24.428571428571427"/>
    <m/>
    <x v="0"/>
    <s v="VENCIDO"/>
    <x v="1"/>
    <x v="34"/>
    <n v="1"/>
    <x v="77"/>
  </r>
  <r>
    <m/>
    <n v="79"/>
    <m/>
    <m/>
    <s v="14 05 001   "/>
    <s v="H30AF18. Gestión en la liquidación de contratos. Administrativo.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2."/>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2: Realizar seguimiento a la liquidación de los contratos observados por la CGR, con el fin de proceder a la liquidación de los mismos."/>
    <s v="Efectuar seguimiento y presentar la liquidación de los contratos en los cuales procede la misma. (se informaran a medida que se tenga notificación del proceso judicial)."/>
    <s v="Documento  de Liquidación"/>
    <n v="29"/>
    <d v="2019-08-13T00:00:00"/>
    <d v="2020-01-31T00:00:00"/>
    <n v="24.428571428571427"/>
    <x v="21"/>
    <n v="26"/>
    <s v="Mediante memorando DC 22989 del 24 de abril de 2020 se excluye a la Dirección de Contratación dado que se evidenció la gestión realizada para el alcance de la acción de mejora propuesta, dentro de sus competencias._x000a__x000a_Está pendiente de liquidación, tres contratos a cargo del GGP y un convenio a cargo de la SRT."/>
    <x v="2"/>
    <n v="21.901477832512313"/>
    <n v="21.901477832512313"/>
    <n v="24.428571428571427"/>
    <m/>
    <x v="1"/>
    <s v=""/>
    <x v="1"/>
    <x v="34"/>
    <n v="2"/>
    <x v="78"/>
  </r>
  <r>
    <n v="36"/>
    <n v="80"/>
    <m/>
    <s v="Disciplinario"/>
    <s v="14 04 100   "/>
    <s v="H31AF18. Intereses moratorios fallos judiciales.  Administrativo con presunta incidencia fiscal y disciplinaria._x000a__x000a_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_x000a__x000a_Acción 1."/>
    <s v="Situación que se  traduce  en una gestión deficiente  para la consecución  y provisión oportuna de los recursos necesarios para atender los pagos y deficiencias en la articulación entre las áreas que tienen que ver con el proceso"/>
    <s v="1. Adelantar en la presente vigencia (2019) un PLAN CHOQUE con el objeto de pagar  y poner al día los turno de pago. "/>
    <s v="1. Establecer criterios y parámetros para el pago de las sentencias y conciliaciones que están en la lista de pagos del Invías. "/>
    <s v="Número de resoluciones de pago = número de beneficiarios de la lista de turnos actualmente existente en el Invías"/>
    <n v="1"/>
    <d v="2019-08-13T00:00:00"/>
    <d v="2019-12-31T00:00:00"/>
    <n v="20"/>
    <x v="11"/>
    <m/>
    <s v="SIN OBSERVACIONES"/>
    <x v="1"/>
    <n v="0"/>
    <n v="0"/>
    <n v="20"/>
    <m/>
    <x v="1"/>
    <s v="VENCIDO"/>
    <x v="1"/>
    <x v="35"/>
    <n v="1"/>
    <x v="79"/>
  </r>
  <r>
    <m/>
    <n v="81"/>
    <m/>
    <s v="Disciplinario"/>
    <s v="14 04 100   "/>
    <s v="H31AF18. Intereses moratorios fallos judiciales.  Administrativo con presunta incidencia fiscal y disciplinaria._x000a__x000a_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_x000a__x000a_Acción 2."/>
    <s v="Situación que se  traduce  en una gestión deficiente  para la consecución  y provisión oportuna de los recursos necesarios para atender los pagos y deficiencias en la articulación entre las áreas que tienen que ver con el proceso"/>
    <s v="_x000a_2. Elaborar nueva lista con turnos para pagos de las nuevas solicitudes de pagos de sentencias y conciliaciones, que cumplan los requisitos de la normatividad vigente._x000a_"/>
    <s v="2. Nueva lista de pago, con las nuevas solicitudes de pago."/>
    <s v="Lista de pagos (2019)"/>
    <d v="2019-08-13T00:00:00"/>
    <d v="2019-08-13T00:00:00"/>
    <d v="2019-12-31T00:00:00"/>
    <n v="20"/>
    <x v="11"/>
    <m/>
    <s v="SIN OBSERVACIONES"/>
    <x v="1"/>
    <n v="0"/>
    <n v="0"/>
    <n v="20"/>
    <m/>
    <x v="1"/>
    <s v=""/>
    <x v="1"/>
    <x v="35"/>
    <n v="2"/>
    <x v="80"/>
  </r>
  <r>
    <n v="37"/>
    <n v="82"/>
    <m/>
    <s v="Disciplinario"/>
    <s v="14 04 100   "/>
    <s v="H32AF18. Información, seguimiento, control y gestión de Defensa Judicial Administrativo con presunta incidencia disciplinaria.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1."/>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
    <s v="Certificación de pago que incorpora el aval por parte del jefe de la Oficina Asesora Jurídica respecto del diligenciamiento de todas las casilla a las que esta obligado cada abogado contractualmente a diligenciar en el aplicativo de información Ekogui. "/>
    <s v="Certificación de pago que incorpora el aval por parte del jefe de la Oficina Asesora Jurídica_x000a__x000a_Numero de certificaciones = número de contratistas de prestación de servicios (abogados)"/>
    <n v="1"/>
    <d v="2019-08-13T00:00:00"/>
    <d v="2020-08-12T00:00:00"/>
    <n v="52.142857142857146"/>
    <x v="11"/>
    <m/>
    <s v="SIN OBSERVACIONES"/>
    <x v="1"/>
    <n v="0"/>
    <n v="0"/>
    <n v="0"/>
    <m/>
    <x v="3"/>
    <s v="EN TERMINO"/>
    <x v="1"/>
    <x v="36"/>
    <n v="1"/>
    <x v="81"/>
  </r>
  <r>
    <m/>
    <n v="83"/>
    <m/>
    <s v="Disciplinario"/>
    <s v="14 04 100   "/>
    <s v="H32AF18. Información, seguimiento, control y gestión de Defensa Judicial Administrativo con presunta incidencia disciplinaria.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2."/>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Verificar por parte de la OAJ, el diligenciamiento de todos los campos en el aplicativo de información Ekogui por parte de los servidores públicos (abogados de planta de la DT) a que están obligados, so pena de las acciones disciplinarias a que haya lugar."/>
    <s v="Realizar reporte semestral de verificación del debido diligenciamiento del sistema de información Ekogui, por parte de los servidores públicos (abogados de planta de la DT)."/>
    <s v="Reporte semestral de verificación"/>
    <n v="2"/>
    <d v="2019-08-13T00:00:00"/>
    <d v="2020-08-12T00:00:00"/>
    <n v="52.142857142857146"/>
    <x v="11"/>
    <m/>
    <s v="SIN OBSERVACIONES"/>
    <x v="1"/>
    <n v="0"/>
    <n v="0"/>
    <n v="0"/>
    <m/>
    <x v="3"/>
    <s v=""/>
    <x v="1"/>
    <x v="36"/>
    <n v="2"/>
    <x v="82"/>
  </r>
  <r>
    <n v="38"/>
    <n v="84"/>
    <m/>
    <s v="Disciplinario y Fiscal"/>
    <s v="14 05 004   "/>
    <s v="H33AF18. Variación en actividades y en cantidades en Análisis de Precios Unitarios, Contrato de Obra 1516 de 2015.  Administrativo con presunta incidencia fiscal y disciplinaria._x000a__x000a_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_x000a__x000a_De igual manera se tenían previstos desde la planeación del contrato, dos (2)  ítems para efectuar en forma parcial la intervención de las ventanas pendientes en pavimento hidráulico (ítems  27 y 28) (...)_x000a__x000a_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_x000a__x000a_En concordancia con lo anteriormente expuesto, y de acuerdo a los análisis Unitarios de precios y al acta de entrega y recibo de obra, presuntamente se generó una lesión al patrimonio público en cuantía de $2.152.2 millones (...)"/>
    <s v="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x v="22"/>
    <m/>
    <s v="SIN OBSERVACIONES"/>
    <x v="1"/>
    <n v="0"/>
    <n v="0"/>
    <n v="11.142857142857142"/>
    <m/>
    <x v="1"/>
    <s v="VENCIDO"/>
    <x v="1"/>
    <x v="37"/>
    <n v="1"/>
    <x v="83"/>
  </r>
  <r>
    <n v="39"/>
    <n v="85"/>
    <m/>
    <s v="Administrativo"/>
    <s v="14 05 004   "/>
    <s v="H34AF18. Hundimiento de la calzada, Contrato de Obra 1516 de 2015. Administrativo._x000a__x000a_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_x000a_"/>
    <s v="Lo anterior por deficiencias en la aplicación de controles, o lentitud en aplicar correctivos a la falla presentada, lo cual genera y acelera el asentamiento, por lo tanto, se podría comprometer la estructura y riesgo de colapso de toda la banca  en el ancho descrito.  "/>
    <s v="Adelantar inspección al sitio para evaluar el estado actual y posibles causas, con el propósito de establecer las acciones a seguir."/>
    <s v="Realizar visita de inspección y documentar mediante informe."/>
    <s v="Informe "/>
    <n v="1"/>
    <d v="2019-08-13T00:00:00"/>
    <d v="2019-09-15T00:00:00"/>
    <n v="4.7142857142857144"/>
    <x v="23"/>
    <m/>
    <s v="SIN OBSERVACIONES"/>
    <x v="1"/>
    <n v="0"/>
    <n v="0"/>
    <n v="4.7142857142857144"/>
    <m/>
    <x v="1"/>
    <s v="VENCIDO"/>
    <x v="1"/>
    <x v="38"/>
    <n v="1"/>
    <x v="84"/>
  </r>
  <r>
    <n v="40"/>
    <n v="86"/>
    <m/>
    <s v="Administrativo"/>
    <s v="14 05 004   "/>
    <s v="H35AF18. Proceso constructivo, Contrato 1632 de 2015. Administrativo.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1.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1. Se crearan protocolos de avance técnicos de  obra, que garanticen que las especificaciones  técnicas y diseños de obras, cumplen con la establecido. en garantía de las obras que se reciben. _x000a_"/>
    <s v="1. Fortalecer la supervisión mediante un protocolo inmerso en el manual de contratación ejerciendo mas control sobre la garantía de la interventoría."/>
    <s v="1. protocolo técnico de avance creado_x000a_"/>
    <n v="1"/>
    <d v="2019-09-01T00:00:00"/>
    <d v="2019-11-30T00:00:00"/>
    <n v="12.857142857142858"/>
    <x v="24"/>
    <m/>
    <s v="SIN OBSERVACIONES"/>
    <x v="1"/>
    <n v="0"/>
    <n v="0"/>
    <n v="12.857142857142858"/>
    <m/>
    <x v="1"/>
    <s v="VENCIDO"/>
    <x v="1"/>
    <x v="39"/>
    <n v="1"/>
    <x v="85"/>
  </r>
  <r>
    <m/>
    <n v="87"/>
    <m/>
    <s v="Administrativo"/>
    <s v="14 05 004   "/>
    <s v="H35AF18. Proceso constructivo, Contrato 1632 de 2015. Administrativo.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2.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d v="2020-06-30T00:00:00"/>
    <n v="42"/>
    <x v="24"/>
    <m/>
    <s v="SIN OBSERVACIONES"/>
    <x v="1"/>
    <n v="0"/>
    <n v="0"/>
    <n v="42"/>
    <m/>
    <x v="1"/>
    <s v=""/>
    <x v="1"/>
    <x v="39"/>
    <n v="2"/>
    <x v="86"/>
  </r>
  <r>
    <m/>
    <n v="88"/>
    <m/>
    <s v="Administrativo"/>
    <s v="14 05 004   "/>
    <s v="H35AF18. Proceso constructivo, Contrato 1632 de 2015. Administrativo.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3.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_x000a_3. Se requerirá a la interventoría y al contratista para efectuar las respectivas correcciones, los defectos y deficiencias constructivos detectados por la contraloría. "/>
    <s v="_x000a_3. Informe técnico  de la interventoría con registro fotográfico que demuestre la corrección al problema evidenciado. "/>
    <s v="_x000a_3.  Informe del supervisor  con registro fotográfico."/>
    <n v="1"/>
    <d v="2019-09-05T00:00:00"/>
    <d v="2019-12-31T00:00:00"/>
    <n v="16.714285714285715"/>
    <x v="24"/>
    <n v="0.17"/>
    <s v="SIN OBSERVACIONES"/>
    <x v="3"/>
    <n v="2.8414285714285716"/>
    <n v="2.8414285714285716"/>
    <n v="16.714285714285715"/>
    <m/>
    <x v="1"/>
    <s v=""/>
    <x v="1"/>
    <x v="39"/>
    <n v="3"/>
    <x v="87"/>
  </r>
  <r>
    <n v="41"/>
    <n v="89"/>
    <m/>
    <s v="Administrativo"/>
    <s v="14 05 004   "/>
    <s v="H36AF18. Contrato de Obra 943 de 2017. Reducción de la capacidad estructural. Administrativo._x000a__x000a_El Contrato de Obra 943 de 2017, tenía por objeto el “Mejoramiento de la vía cruce Puerto Rico – Yé de Granada, mediante una variante entre el PR38+000 y el PR41+000 de la ruta 65 tramo 6508, en el departamento del Meta”. _x000a__x000a_En visita de la CGR al lugar de ejecución de las obras, se evidenció que en el sector de empalme de la vía actual, pavimento antiguo, con el pavimento de la variante de la obra nueva,  en el sitio del mojón del PR 69 del tramo 6508, se encuentra falla en la superficie del pavimento, consistente  en piel de cocodrilo de severidad media que podría evolucionar a daño mayor como deformaciones y baches  disminuyendo así, tanto la operación de la vía como la capacidad estructural del pavimento en este sector y propagarse al nuevo pavimento.   "/>
    <s v="Lo anterior por deficiencias en el seguimiento y mantenimiento del corredor vial y por fatiga de la carpeta por el envejecimiento del asfalto, de igual manera por problemas de drenaje que pueden afectar las capas granulares subyacentes de la estructura."/>
    <s v="Evidenciar técnicamente que no habrá afectación en la junta entre el pavimento nuevo por efectos del pavimento viejo."/>
    <s v="Informe técnico  de la interventoría con registro fotográfico que demuestre que la unión entre los dos pavimentos ( nuevo y viejo) no afectara el pavimento nuevo. "/>
    <s v="Informe de la interventoría con registro fotográfico."/>
    <n v="1"/>
    <d v="2019-08-13T00:00:00"/>
    <d v="2019-12-01T00:00:00"/>
    <n v="15.714285714285714"/>
    <x v="22"/>
    <n v="1"/>
    <s v="SIN OBSERVACIONES"/>
    <x v="0"/>
    <n v="15.714285714285714"/>
    <n v="15.714285714285714"/>
    <n v="15.714285714285714"/>
    <m/>
    <x v="0"/>
    <s v="CUMPLIDO"/>
    <x v="1"/>
    <x v="40"/>
    <n v="1"/>
    <x v="88"/>
  </r>
  <r>
    <n v="42"/>
    <n v="90"/>
    <m/>
    <s v="Disciplinario y Fiscal"/>
    <s v="14 05 004   "/>
    <s v="H37AF18. Contrato de Obra 544 de 2012. Pago correspondiente a derechos de botadero. Administrativo con presunta a incidencia fiscal y disciplinaria. _x000a__x000a_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_x000a__x000a_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
    <s v="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x v="22"/>
    <m/>
    <s v="SIN OBSERVACIONES"/>
    <x v="1"/>
    <n v="0"/>
    <n v="0"/>
    <n v="11.142857142857142"/>
    <m/>
    <x v="1"/>
    <s v="VENCIDO"/>
    <x v="1"/>
    <x v="41"/>
    <n v="1"/>
    <x v="89"/>
  </r>
  <r>
    <n v="43"/>
    <n v="91"/>
    <m/>
    <s v="Disciplinario y Fiscal"/>
    <s v="14 05 004   "/>
    <s v="H38AF18. Contrato de Obra 544 de 2012. Elaboración de estudios y diseños nuevos. Administrativo con presunta a incidencia fiscal y disciplinaria._x000a__x000a_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_x000a__x000a_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_x000a__x000a_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
    <s v="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x v="22"/>
    <m/>
    <s v="SIN OBSERVACIONES"/>
    <x v="1"/>
    <n v="0"/>
    <n v="0"/>
    <n v="11.142857142857142"/>
    <m/>
    <x v="1"/>
    <s v="VENCIDO"/>
    <x v="1"/>
    <x v="42"/>
    <n v="1"/>
    <x v="90"/>
  </r>
  <r>
    <n v="44"/>
    <n v="92"/>
    <m/>
    <s v="Disciplinario y Fiscal"/>
    <s v="14 05 004   "/>
    <s v="H39AF18. Contrato de Obra 1638 de 2015. Mayor valor pagado por concepto de vigilancia, operación y mantenimiento de túneles sector Cisneros – Loboguerrero. Administrativo con presunta incidencia fiscal y disciplinaria.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1.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_x000a_1, Desligar el tema contractivo del tema operativo mediante la suscripción de contratos exclusivamente para operación vigilancia y mantenimiento de los túneles, lo cual se incorporará en el anexo técnico para futuros contratos."/>
    <s v="1, Anexo técnico en el cuál se desliga el tema constructivo del tema operativo."/>
    <s v="Anexo técnico ajustado"/>
    <n v="1"/>
    <d v="2019-08-13T00:00:00"/>
    <d v="2019-12-31T00:00:00"/>
    <n v="20"/>
    <x v="25"/>
    <m/>
    <s v="SIN OBSERVACIONES"/>
    <x v="1"/>
    <n v="0"/>
    <n v="0"/>
    <n v="20"/>
    <m/>
    <x v="1"/>
    <s v="VENCIDO"/>
    <x v="1"/>
    <x v="43"/>
    <n v="1"/>
    <x v="91"/>
  </r>
  <r>
    <m/>
    <n v="93"/>
    <m/>
    <s v="Disciplinario y Fiscal"/>
    <s v="14 05 004   "/>
    <s v="H39AF18. Contrato de Obra 1638 de 2015. Mayor valor pagado por concepto de vigilancia, operación y mantenimiento de túneles sector Cisneros – Loboguerrero. Administrativo con presunta incidencia fiscal y disciplinaria.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2.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_x000a__x000a_2. Los recursos pagados incorrectamente se descontaran en la correspondiente acta  liquidación."/>
    <s v="_x000a_2. descuento de mayor valor pagado en acta  liquidación."/>
    <s v="2. Acta de liquidación "/>
    <n v="1"/>
    <d v="2019-08-13T00:00:00"/>
    <d v="2019-12-31T00:00:00"/>
    <n v="20"/>
    <x v="24"/>
    <m/>
    <s v="SIN OBSERVACIONES"/>
    <x v="1"/>
    <n v="0"/>
    <n v="0"/>
    <n v="20"/>
    <m/>
    <x v="1"/>
    <s v=""/>
    <x v="1"/>
    <x v="43"/>
    <n v="2"/>
    <x v="92"/>
  </r>
  <r>
    <n v="45"/>
    <n v="94"/>
    <m/>
    <s v="Disciplinario"/>
    <s v="14 05 004   "/>
    <s v="H40AF18. Contrato de Obra 1651 de 2015. Obras inconclusas. Administrativo con presunto alcance disciplinario._x000a__x000a_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_x000a__x000a_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_x000a_"/>
    <s v="Lo identificado por debilidades en la planificación contractual con lo cual presuntamente se inobservó lo establecido en el Artículo 3 y en los numerales 1 y 2 del Artículo 26 de la Ley 80 de 1993 . El presente hallazgo tiene presunta incidencia disciplinaria."/>
    <s v="_x000a_1.  Gestionar  la estructuración de la segunda y última etapa del puente Benito Hernández y construcción, de acuerdo a los recursos presupuestales de la anualidad 2021 o posteriores."/>
    <s v="_x000a__x000a_1, estructurar anteproyecto etapa 2 y final, puente Benito Hernández, que posibilite la construcción de los ejes viales 11 y 14._x000a_"/>
    <s v=" _x000a__x000a_1 Anteproyecto etapa 2 y final, estructurado._x000a_"/>
    <n v="1"/>
    <d v="2019-09-01T00:00:00"/>
    <d v="2019-12-31T00:00:00"/>
    <n v="17.285714285714285"/>
    <x v="24"/>
    <m/>
    <s v="SIN OBSERVACIONES"/>
    <x v="1"/>
    <n v="0"/>
    <n v="0"/>
    <n v="17.285714285714285"/>
    <m/>
    <x v="1"/>
    <s v="VENCIDO"/>
    <x v="1"/>
    <x v="44"/>
    <n v="1"/>
    <x v="93"/>
  </r>
  <r>
    <n v="46"/>
    <n v="95"/>
    <m/>
    <s v="Administrativo"/>
    <s v="14 05 004   "/>
    <s v="H41AF18. Contrato de Obra 518 de 2012. Obras Inconclusas. Administrativo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1."/>
    <s v="De la información referida se establece que desde mayo de 2018 no se ejecutaron más actividades de obra por parte del Contratista, a pesar de existir los recursos financieros disponibles del contrato para garantizar su pago (…)"/>
    <s v="Concluir el proceso sancionatorio por incumplimiento definitivo actualmente en curso, solicitado por la Subdirección de la Red Nacional de Carreteras y adelantado por la Oficina Asesora Jurídica."/>
    <s v="Acto administrativo que ponga fin al proceso."/>
    <s v="Acto Administrativo"/>
    <n v="1"/>
    <d v="2019-08-13T00:00:00"/>
    <d v="2020-08-12T00:00:00"/>
    <n v="52.142857142857146"/>
    <x v="22"/>
    <n v="1"/>
    <s v="SIN OBSERVACIONES"/>
    <x v="0"/>
    <n v="52.142857142857146"/>
    <n v="0"/>
    <n v="0"/>
    <m/>
    <x v="0"/>
    <s v="CUMPLIDO"/>
    <x v="1"/>
    <x v="45"/>
    <n v="1"/>
    <x v="94"/>
  </r>
  <r>
    <m/>
    <n v="96"/>
    <m/>
    <s v="Administrativo"/>
    <s v="14 05 004   "/>
    <s v="H41AF18. Contrato de Obra 518 de 2012. Obras Inconclusas. Administrativo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2."/>
    <s v="De la información referida se establece que desde mayo de 2018 no se ejecutaron más actividades de obra por parte del Contratista, a pesar de existir los recursos financieros disponibles del contrato para garantizar su pago (…)"/>
    <s v="Incorporar en el anteproyecto de presupuesto la necesidad de los recursos para la culminación de las obras."/>
    <s v="Realizar las gestiones para la solicitud de recursos dentro del anteproyecto de presupuesto para la culminación de las obras."/>
    <s v="Anteproyecto de presupuesto con la incorporación del proyecto para terminación de las obras"/>
    <n v="1"/>
    <d v="2019-08-13T00:00:00"/>
    <d v="2019-10-31T00:00:00"/>
    <n v="11.285714285714286"/>
    <x v="22"/>
    <n v="1"/>
    <s v="SIN OBSERVACIONES"/>
    <x v="0"/>
    <n v="11.285714285714286"/>
    <n v="11.285714285714286"/>
    <n v="11.285714285714286"/>
    <m/>
    <x v="0"/>
    <s v=""/>
    <x v="1"/>
    <x v="45"/>
    <n v="2"/>
    <x v="95"/>
  </r>
  <r>
    <n v="47"/>
    <n v="97"/>
    <m/>
    <s v="Disciplinario"/>
    <s v="14 05 004   "/>
    <s v="H42AF18. Contratos de Obra 1533 de 2015 y 518 de 2012. Obras terminadas sin señalización vial. Administrativo con presunta incidencia disciplinaria._x000a__x000a_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_x000a__x000a_Este hallazgo tiene presunto alcance disciplinario por la inobservancia de lo establecido en el Artículo 115 de la Ley 769 de 2002  y en el numeral 2 del Artículo 26 de la Ley 80 de 1993._x000a__x000a_Acción 1."/>
    <s v="(…) se establece una deficiente gestión de planificación y ejecución del contrato, al no garantizar la ejecución de los recursos destinados a la señalización vial en los tramos construidos y/o mejorados, dejando vías terminadas pero sin la señalización correspondiente."/>
    <s v="Concluir el proceso sancionatorio por incumplimiento definitivo del contrato 518 de 2012, actualmente en curso, solicitado por la Subdirección de la Red Nacional de Carreteras y adelantado por la Oficina Asesora Jurídica."/>
    <s v="Acto administrativo que ponga fin al proceso "/>
    <s v="Acto Administrativo"/>
    <n v="1"/>
    <d v="2019-08-13T00:00:00"/>
    <d v="2020-08-12T00:00:00"/>
    <n v="52.142857142857146"/>
    <x v="22"/>
    <n v="1"/>
    <s v="SIN OBSERVACIONES"/>
    <x v="0"/>
    <n v="52.142857142857146"/>
    <n v="0"/>
    <n v="0"/>
    <m/>
    <x v="0"/>
    <s v="CUMPLIDO"/>
    <x v="1"/>
    <x v="46"/>
    <n v="1"/>
    <x v="96"/>
  </r>
  <r>
    <m/>
    <n v="98"/>
    <m/>
    <s v="Disciplinario"/>
    <s v="14 05 004   "/>
    <s v="H42AF18. Contratos de Obra 1533 de 2015 y 518 de 2012. Obras terminadas sin señalización vial. Administrativo con presunta incidencia disciplinaria._x000a__x000a_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_x000a__x000a_Este hallazgo tiene presunto alcance disciplinario por la inobservancia de lo establecido en el Artículo 115 de la Ley 769 de 2002  y en el numeral 2 del Artículo 26 de la Ley 80 de 1993._x000a__x000a_Acción 2."/>
    <s v="(…) se establece una deficiente gestión de planificación y ejecución del contrato, al no garantizar la ejecución de los recursos destinados a la señalización vial en los tramos construidos y/o mejorados, dejando vías terminadas pero sin la señalización correspondiente."/>
    <s v="Señalizar la vía en los tramos que fueron construidos y/o mejorados con el contrato No. 1533 de 2015."/>
    <s v="Informe con registro fotográfico de la señalización de la vía  en los tramos que fueron construidos y/o mejorados con el contrato No. 1533 de 2015."/>
    <s v="Informe con registro fotográfico indicando los PR"/>
    <n v="1"/>
    <d v="2019-08-13T00:00:00"/>
    <d v="2019-12-31T00:00:00"/>
    <n v="20"/>
    <x v="22"/>
    <n v="1"/>
    <s v="SIN OBSERVACIONES"/>
    <x v="0"/>
    <n v="20"/>
    <n v="20"/>
    <n v="20"/>
    <m/>
    <x v="0"/>
    <s v=""/>
    <x v="1"/>
    <x v="46"/>
    <n v="2"/>
    <x v="97"/>
  </r>
  <r>
    <n v="48"/>
    <n v="99"/>
    <m/>
    <s v="Administrativo"/>
    <s v="14 05 004   "/>
    <s v="H43AF18. Mantenimiento a las Obras. Contrato de Obra 1696 de 11-12-2015. Administrativo._x000a__x000a_Como resultado de la visita practicada por la CGR el 12 de marzo de 2019 a las obras en ejecución, se estableció que entre el K0+000 y K6+800, el pavimento flexible en varios sectores presentaba fisuramiento longitudinal y grietas sobre los bordes de la vía. _x000a__x000a_"/>
    <s v="(…) falta de mantenimiento oportuno por parte del contratista y la aplicación de controles por parte de la interventoría, con lo cual podrían generar daños mayores y reprocesos que originan demoras en la terminación de las obras y dificultades en la operación."/>
    <s v="Reparar los defectos constructivos detectados por la Contraloría por parte del contratista bajo la supervisión de la interventoría."/>
    <s v="Informe de la interventoría con registro fotográfico del recibo a satisfacción de las reparaciones indicando los PR."/>
    <s v="Informe con registro fotográfico "/>
    <n v="1"/>
    <d v="2019-08-13T00:00:00"/>
    <d v="2019-12-31T00:00:00"/>
    <n v="20"/>
    <x v="22"/>
    <n v="0.7"/>
    <s v="SIN OBSERVACIONES"/>
    <x v="4"/>
    <n v="14"/>
    <n v="14"/>
    <n v="20"/>
    <m/>
    <x v="1"/>
    <s v="VENCIDO"/>
    <x v="1"/>
    <x v="47"/>
    <n v="1"/>
    <x v="98"/>
  </r>
  <r>
    <n v="49"/>
    <n v="100"/>
    <m/>
    <s v="Administrativo"/>
    <s v="14 05 004   "/>
    <s v="H44AF18. Mantenimiento a las Obras. Contrato de Obra 1192 de 14-09-2016. Administrativo._x000a__x000a_Como resultado de la visita practicada por la CGR el 13 de marzo del 2019 a las obras ejecutadas, se estableció que desde el K7+000 en el sentido Coveñas - Sabaneta – Momil, el pavimento flexible presenta fisuramientos longitudinales de borde en varios tramos rehabilitados. Algunos de estos tramos se han venido reparando con emulsión asfáltica modificada con polímero, procedimiento que según el contratista y la interventoría se seguirá aplicando a las nuevas fisuras que se han presentado desde el k7+000 sentido Coveñas – Sabaneta – Momil._x000a__x000a_Así mismo, en el tramo Coveñas – Sabaneta, las cunetas en concreto y Box Culvert presentan invasión de maleza y material de suelo. Obstrucción que además de impedir el normal drenaje de las aguas lluvias, pone en riesgo la circulación vehicular y durabilidad de los sectores de pavimento de la vía intervenida. Situación que muestra deficiencias en el adecuado mantenimiento rutinario._x000a_"/>
    <s v="Situación, por debilidades en el proceso constructivo y/o calidad de los materiales empleados por el Contratista, así como en el mantenimiento rutinario de la vía, con lo cual se genera riesgo de presentar deterioro progresivo del pavimento con posible afectación de los recursos ejecutados."/>
    <s v="Realizar las reparaciones de los defectos constructivos encontrados por la Contraloría y evidenciar que se realizó el mantenimiento de la vía,"/>
    <s v="Informe de la interventoría con registro fotográfico del recibo a satisfacción de las reparaciones con PRS. E informe del Administrador vial del  mantenimiento rutinario"/>
    <s v="Informe con registro fotográfico "/>
    <n v="2"/>
    <d v="2019-08-13T00:00:00"/>
    <d v="2019-12-12T00:00:00"/>
    <n v="17.285714285714285"/>
    <x v="22"/>
    <n v="2"/>
    <s v="SIN OBSERVACIONES"/>
    <x v="0"/>
    <n v="17.285714285714285"/>
    <n v="17.285714285714285"/>
    <n v="17.285714285714285"/>
    <m/>
    <x v="0"/>
    <s v="CUMPLIDO"/>
    <x v="1"/>
    <x v="48"/>
    <n v="1"/>
    <x v="99"/>
  </r>
  <r>
    <n v="50"/>
    <n v="101"/>
    <m/>
    <s v="Administrativo"/>
    <s v="14 05 004   "/>
    <s v="H45AF18. Mantenimiento a las Obras de pavimento flexible. Contrato de Obra 1404 de 09-10-2015. Administrativo.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1.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1. Se efectuará una  auditoria  posventa de obra, en garantía de verificar la calidad y estado de las obras recibidas._x000a__x000a_"/>
    <s v="1. Auditoria posventa de obra para verificación de calidad y estado."/>
    <s v="1. Informe de auditoria "/>
    <n v="1"/>
    <d v="2019-09-10T00:00:00"/>
    <d v="2020-06-30T00:00:00"/>
    <n v="42"/>
    <x v="26"/>
    <m/>
    <s v="SIN OBSERVACIONES"/>
    <x v="1"/>
    <n v="0"/>
    <n v="0"/>
    <n v="42"/>
    <m/>
    <x v="1"/>
    <s v="VENCIDO"/>
    <x v="1"/>
    <x v="49"/>
    <n v="1"/>
    <x v="100"/>
  </r>
  <r>
    <m/>
    <n v="102"/>
    <m/>
    <s v="Administrativo"/>
    <s v="14 05 004   "/>
    <s v="H45AF18. Mantenimiento a las Obras de pavimento flexible. Contrato de Obra 1404 de 09-10-2015. Administrativo.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2.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2. Se requerirá a la interventoría y al contratista para  que efectúen las respectivas correcciones y deficiencias constructivos resultantes de los hallazgos de contraloría y la auditoria técnica posventa efectuada por el INVIAS. _x000a__x000a_"/>
    <s v="2. Informe técnico  de la interventoría con registro fotográfico que demuestre la corrección al problema evidenciado. "/>
    <s v="2. Informe del supervisor  con registro fotográfico."/>
    <n v="1"/>
    <d v="2019-08-13T00:00:00"/>
    <d v="2019-12-31T00:00:00"/>
    <n v="20"/>
    <x v="26"/>
    <m/>
    <s v="SIN OBSERVACIONES"/>
    <x v="1"/>
    <n v="0"/>
    <n v="0"/>
    <n v="20"/>
    <m/>
    <x v="1"/>
    <s v=""/>
    <x v="1"/>
    <x v="49"/>
    <n v="2"/>
    <x v="101"/>
  </r>
  <r>
    <m/>
    <n v="103"/>
    <m/>
    <s v="Administrativo"/>
    <s v="14 05 004   "/>
    <s v="H45AF18. Mantenimiento a las Obras de pavimento flexible. Contrato de Obra 1404 de 09-10-2015. Administrativo.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_x000a__x000a_Acción 3.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3. Se gestionará mesas de trabajo con los entes territoriales responsables del mantenimiento de las vías para que efectúen el correspondiente y periódico mantenimiento de la vía_x000a_"/>
    <s v="_x000a_3. Mesas de trabajo con entes territoriales para gestionar mantenimiento  de la vía._x000a_"/>
    <s v="_x000a_3. Acta de mesa de trabajo_x000a_"/>
    <s v="1"/>
    <d v="2019-08-13T00:00:00"/>
    <d v="2019-12-31T00:00:00"/>
    <n v="20"/>
    <x v="26"/>
    <m/>
    <s v="SIN OBSERVACIONES"/>
    <x v="1"/>
    <n v="0"/>
    <n v="0"/>
    <n v="20"/>
    <m/>
    <x v="1"/>
    <s v=""/>
    <x v="1"/>
    <x v="49"/>
    <n v="3"/>
    <x v="102"/>
  </r>
  <r>
    <n v="51"/>
    <n v="104"/>
    <m/>
    <s v="Administrativo"/>
    <s v="14 05 004   "/>
    <s v="H46AF18. Reductores de Velocidad. Contrato de Obra 1647 de 30-11-2015. Administrativo._x000a__x000a_En el sector del pavimento flexible comprendido entre TCC – Tele Bucaramanga en el cual se encuentran instalados estoperoles por parte del Contratista, se presenta desprendimiento prematuro de varios de estos elementos (...)_x000a__x000a_Acción 1."/>
    <s v="Por deficiencias en la instalación, calidad y funcionalidad de los estoperoles, con lo cual se genera riesgo en la seguridad operacional del corredor."/>
    <s v="_x000a_1. Se requerirá a la interventoría y al contratista para efectuar las respectivas correcciones, los defectos y deficiencias constructivos detectados por la contraloría, de igual manera. "/>
    <s v="1. Informe técnico  de la interventoría con registro fotográfico que demuestre la corrección al problema presentado con los estoperoles instalados por el contratista."/>
    <s v="1. Informe de la interventoría con registro fotográfico."/>
    <n v="1"/>
    <d v="2019-08-13T00:00:00"/>
    <d v="2019-12-31T00:00:00"/>
    <n v="20"/>
    <x v="24"/>
    <n v="1"/>
    <s v="SIN OBSERVACIONES"/>
    <x v="0"/>
    <n v="20"/>
    <n v="20"/>
    <n v="20"/>
    <m/>
    <x v="0"/>
    <s v="VENCIDO"/>
    <x v="1"/>
    <x v="50"/>
    <n v="1"/>
    <x v="103"/>
  </r>
  <r>
    <m/>
    <n v="105"/>
    <m/>
    <s v="Administrativo"/>
    <s v="14 05 004   "/>
    <s v="H46AF18. Reductores de Velocidad. Contrato de Obra 1647 de 30-11-2015. Administrativo._x000a__x000a_En el sector del pavimento flexible comprendido entre TCC – Tele Bucaramanga en el cual se encuentran instalados estoperoles por parte del Contratista, se presenta desprendimiento prematuro de varios de estos elementos (...)_x000a__x000a_Acción 2."/>
    <s v="por deficiencias en la instalación, calidad y funcionalidad de los estoperoles, con lo cual se genera riesgo en la seguridad operacional del corredor."/>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d v="2020-06-30T00:00:00"/>
    <n v="42"/>
    <x v="24"/>
    <m/>
    <s v="SIN OBSERVACIONES"/>
    <x v="1"/>
    <n v="0"/>
    <n v="0"/>
    <n v="42"/>
    <m/>
    <x v="1"/>
    <s v=""/>
    <x v="1"/>
    <x v="50"/>
    <n v="2"/>
    <x v="104"/>
  </r>
  <r>
    <n v="52"/>
    <n v="106"/>
    <m/>
    <s v="Administrativo"/>
    <s v="14 05 004   "/>
    <s v="H47AF18. Mantenimiento al Corredor Vial. Contrato de Obra 1639 de 30-11-2015. Administrativo._x000a__x000a_Contrato por valor de $89.376.3 millones, suscrito entre el INVIAS y el Consorcio Vías de Colombia para el Mejoramiento, Gestión Predial, Social y Ambiental de la Carretera Málaga - Los Curos en el Departamento de Santander_x000a__x000a_El puente el Guamo a la salida de Guaca a San Andrés k61+080, en construcción, presenta deficiencias en la señalización de desviación y orientación del tráfico._x000a__x000a_En el paso nacional por la población de Guaca, cuatro (4) losas de pavimento rígido presentan fisuramiento transversal, la misma falla se observó en una losa del paso nacional población de San Andrés. _x000a__x000a_El pavimento flexible en el sector comprendido entre el K58+090 presenta fisuramientos longitudinales en el eje central de la vía._x000a__x000a_En varios sectores de la vía las cunetas en concreto muestran fracturas, así como ranuras de dilataciones superficiales poco profundas y sin el lleno correspondiente que permita una adecuada dilatación e impida la filtración de partículas y escorrentía de la zona.   _x000a_"/>
    <s v="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
    <s v="Reparar los defectos constructivos y arreglar la señalización informada por  la Contraloría  por parte del contratista bajo la supervisión de la interventoría "/>
    <s v="informe de la interventoría con registro fotográfico del recibo a satisfacción de los arreglos observados por la Contraloría indicando PRS."/>
    <s v="Informe con registro fotográfico"/>
    <n v="1"/>
    <d v="2019-08-13T00:00:00"/>
    <d v="2019-12-31T00:00:00"/>
    <n v="20"/>
    <x v="22"/>
    <m/>
    <s v="SIN OBSERVACIONES"/>
    <x v="1"/>
    <n v="0"/>
    <n v="0"/>
    <n v="20"/>
    <m/>
    <x v="1"/>
    <s v="VENCIDO"/>
    <x v="1"/>
    <x v="51"/>
    <n v="1"/>
    <x v="105"/>
  </r>
  <r>
    <n v="53"/>
    <n v="107"/>
    <m/>
    <s v="Disciplinario"/>
    <s v="14 05 004   "/>
    <s v="H48AF18. Calidad de las obras en el Corredor Vial del Contrato de Obra 1510 de 26-10-2015. Administrativo con presunta incidencia disciplinaria.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1.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_x000a_1. Se efectuará auditoria de estado técnico en obra, en garantía de verificar el estado de las obra ejecutadas, como medida de control posventa._x000a_"/>
    <s v="_x000a_1. Auditoria de obra, posventa._x000a_"/>
    <s v="_x000a_2. Informe de auditoria_x000a__x000a_"/>
    <s v="1"/>
    <d v="2019-08-13T00:00:00"/>
    <d v="2019-12-31T00:00:00"/>
    <n v="20"/>
    <x v="24"/>
    <m/>
    <s v="SIN OBSERVACIONES"/>
    <x v="1"/>
    <n v="0"/>
    <n v="0"/>
    <n v="20"/>
    <m/>
    <x v="1"/>
    <s v="VENCIDO"/>
    <x v="1"/>
    <x v="52"/>
    <n v="1"/>
    <x v="106"/>
  </r>
  <r>
    <m/>
    <n v="108"/>
    <m/>
    <s v="Disciplinario"/>
    <s v="14 05 004   "/>
    <s v="H48AF18. Calidad de las obras en el Corredor Vial del Contrato de Obra 1510 de 26-10-2015. Administrativo con presunta incidencia disciplinaria.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2.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_x000a__x000a_"/>
    <s v="_x000a_2, Requerimiento a interventoría y contratista para hacer efectiva la póliza de cumplimiento y estabilidad de obra y documentar las reparaciones mediante informe con registro fotográfico._x000a_"/>
    <s v="Informe con registro fotográfico"/>
    <s v="1"/>
    <d v="2019-08-13T00:00:00"/>
    <d v="2019-12-31T00:00:00"/>
    <n v="20"/>
    <x v="24"/>
    <m/>
    <s v="SIN OBSERVACIONES"/>
    <x v="1"/>
    <n v="0"/>
    <n v="0"/>
    <n v="20"/>
    <m/>
    <x v="1"/>
    <s v=""/>
    <x v="1"/>
    <x v="52"/>
    <n v="2"/>
    <x v="107"/>
  </r>
  <r>
    <n v="54"/>
    <n v="109"/>
    <m/>
    <s v="Disciplinario"/>
    <s v="14 05 004   "/>
    <s v="H49AF18. Construcción de Muros en Mampostería para Centro de Control – Contrato 1759/2015 (Equipos Electromecánicos). Administrativo con presunta incidencia disciplinaria._x000a__x000a_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_x000a__x000a_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_x000a__x000a_"/>
    <s v="(…) deficiencias en los procesos de control realizados por parte del contratista de obra y la interventoría de la misma."/>
    <s v="El CONSORCIO INTEGRAL MAB-ZAÑARTU, firma interventora, presentará un informe con fotografías y ensayos de laboratorio que evidencien el cumplimiento de la norma NSR-10, sobre el estado actual de los trabajos y las acciones realizadas."/>
    <s v="Se procederá a presentar un documento por la interventoría del contrato, en el cual conste el seguimiento al Hallazgo enunciado, que incluye las respectivas fotografías y ensayos sobre las acciones realizadas"/>
    <s v="Informe"/>
    <n v="1"/>
    <d v="2019-08-13T00:00:00"/>
    <d v="2019-08-31T00:00:00"/>
    <n v="2.5714285714285716"/>
    <x v="27"/>
    <n v="1"/>
    <s v="SIN OBSERVACIONES"/>
    <x v="0"/>
    <n v="2.5714285714285716"/>
    <n v="2.5714285714285716"/>
    <n v="2.5714285714285716"/>
    <m/>
    <x v="0"/>
    <s v="CUMPLIDO"/>
    <x v="1"/>
    <x v="53"/>
    <n v="1"/>
    <x v="108"/>
  </r>
  <r>
    <n v="55"/>
    <n v="110"/>
    <m/>
    <s v="Disciplinario y Fiscal"/>
    <s v="14 05 004   "/>
    <s v="H50AF18. Demolición Puente “Artura” y Construcción Puente “Bermellón I” (Terminación Túnel de la Línea). Administrativo con presunta incidencia disciplinaria y fiscal.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1."/>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x v="27"/>
    <m/>
    <s v="SIN OBSERVACIONES"/>
    <x v="1"/>
    <n v="0"/>
    <n v="0"/>
    <n v="0"/>
    <m/>
    <x v="3"/>
    <s v="VENCIDO"/>
    <x v="1"/>
    <x v="54"/>
    <n v="1"/>
    <x v="109"/>
  </r>
  <r>
    <m/>
    <n v="111"/>
    <m/>
    <s v="Disciplinario y Fiscal"/>
    <s v="14 05 004   "/>
    <s v="H50AF18. Demolición Puente “Artura” y Construcción Puente “Bermellón I” (Terminación Túnel de la Línea). Administrativo con presunta incidencia disciplinaria y fiscal.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2."/>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x v="27"/>
    <n v="22"/>
    <s v="SIN OBSERVACIONES"/>
    <x v="5"/>
    <n v="25.300000000000004"/>
    <n v="25.300000000000004"/>
    <n v="46"/>
    <m/>
    <x v="1"/>
    <s v=""/>
    <x v="1"/>
    <x v="54"/>
    <n v="2"/>
    <x v="110"/>
  </r>
  <r>
    <n v="56"/>
    <n v="112"/>
    <m/>
    <s v="Disciplinario"/>
    <s v="14 05 004   "/>
    <s v="H51AF18. Revestimiento Túnel Principal Sector Falla la Soledad. Administrativo con presunta Incidencia disciplinaria.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1.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x v="27"/>
    <m/>
    <s v="SIN OBSERVACIONES"/>
    <x v="1"/>
    <n v="0"/>
    <n v="0"/>
    <n v="0"/>
    <m/>
    <x v="3"/>
    <s v="VENCIDO"/>
    <x v="1"/>
    <x v="55"/>
    <n v="1"/>
    <x v="111"/>
  </r>
  <r>
    <m/>
    <n v="113"/>
    <m/>
    <s v="Disciplinario"/>
    <s v="14 05 004   "/>
    <s v="H51AF18. Revestimiento Túnel Principal Sector Falla la Soledad. Administrativo con presunta Incidencia disciplinaria.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2.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x v="27"/>
    <n v="22"/>
    <s v="SIN OBSERVACIONES"/>
    <x v="5"/>
    <n v="25.300000000000004"/>
    <n v="25.300000000000004"/>
    <n v="46"/>
    <m/>
    <x v="1"/>
    <s v=""/>
    <x v="1"/>
    <x v="55"/>
    <n v="2"/>
    <x v="112"/>
  </r>
  <r>
    <n v="57"/>
    <n v="114"/>
    <m/>
    <s v="Administrativo"/>
    <s v="14 05 004   "/>
    <s v="H52AF18. Alcance Contrato 806 de 2017 y Adición de Cláusula Compromisoria. Administrativo._x000a__x000a_(…) disminución del alcance contractual inicial y aumento de los recursos necesarios para la terminación del proyecto. "/>
    <s v="_x000a_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
    <s v="Elaborar y formalizar un documento guía para la planeación y estructuración de proyectos estratégicos."/>
    <s v="Documentación de la guía &quot;Planeación y estructuración de proyectos estratégicos.&quot;"/>
    <s v="Guía &quot;Planeación y estructuración de proyectos estratégicos.&quot;"/>
    <n v="1"/>
    <d v="2019-08-13T00:00:00"/>
    <d v="2020-06-30T00:00:00"/>
    <n v="46"/>
    <x v="27"/>
    <m/>
    <s v="SIN OBSERVACIONES"/>
    <x v="1"/>
    <n v="0"/>
    <n v="0"/>
    <n v="46"/>
    <m/>
    <x v="1"/>
    <s v="VENCIDO"/>
    <x v="1"/>
    <x v="56"/>
    <n v="1"/>
    <x v="113"/>
  </r>
  <r>
    <n v="58"/>
    <n v="115"/>
    <m/>
    <s v="Disciplinario"/>
    <s v="14 05 004   "/>
    <s v="H53AF18. Transitabilidad Quebrada Agua Blanca – Otanche. Administrativo con presunta incidencia disciplinaria._x000a__x000a_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_x000a__x000a_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_x000a__x000a_"/>
    <s v="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
    <s v="Estructurar una guía para la coordinación interinstitucional, a manera de herramienta  metodológica, de manera que se establezcan claramente las  competencias y responsabilidades de los intervinientes en los convenios a suscribir "/>
    <s v="Guía Metodológica de Cooperación "/>
    <s v="Una (1) Guía Metodológica"/>
    <n v="1"/>
    <d v="2019-08-13T00:00:00"/>
    <d v="2019-12-31T00:00:00"/>
    <n v="20"/>
    <x v="28"/>
    <m/>
    <s v="SIN OBSERVACIONES"/>
    <x v="1"/>
    <n v="0"/>
    <n v="0"/>
    <n v="20"/>
    <m/>
    <x v="1"/>
    <s v="VENCIDO"/>
    <x v="1"/>
    <x v="57"/>
    <n v="1"/>
    <x v="114"/>
  </r>
  <r>
    <n v="59"/>
    <n v="116"/>
    <m/>
    <s v="Disciplinario"/>
    <s v="14 05 004   "/>
    <s v="_x000a__x000a_H54AF18. Reasentamiento comunidad en Ciénaga por trazado de la Variante de Ciénaga. Administrativo con presunta incidencia disciplinaria._x000a__x000a_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_x000a__x000a_(...) a la fecha de hoy no se cuenta con información sobre la consecución de recursos para este reasentamiento o el avance en algún proyecto de vivienda que beneficie a la comunidad afectada por el proyecto (...)_x000a__x000a__x000a__x000a__x000a__x000a_"/>
    <s v="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
    <s v="_x000a__x000a_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_x000a_"/>
    <s v="_x000a_1. Mesa de trabajo con INVIAS, Municipio de Ciénaga_x000a__x000a__x000a_"/>
    <s v="_x000a_1 . Acta de mesa de trabajo _x000a_"/>
    <n v="1"/>
    <d v="2019-08-13T00:00:00"/>
    <d v="2019-12-31T00:00:00"/>
    <n v="20"/>
    <x v="24"/>
    <m/>
    <s v="SIN OBSERVACIONES"/>
    <x v="1"/>
    <n v="0"/>
    <n v="0"/>
    <n v="20"/>
    <m/>
    <x v="1"/>
    <s v="VENCIDO"/>
    <x v="1"/>
    <x v="58"/>
    <n v="1"/>
    <x v="115"/>
  </r>
  <r>
    <n v="60"/>
    <n v="117"/>
    <m/>
    <s v="Disciplinaria - Indagación Preliminar"/>
    <s v="14 05 004   "/>
    <s v="H55AF18. Conexión Variante de Ciénaga con Ruta del Sol III. Administrativo con presunta incidencia disciplinaria._x000a__x000a_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_x000a__x000a_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_x000a__x000a_"/>
    <s v="(…) se debe a las deficiencias en planeación que presenta el proyecto, al partir de supuestos que no se iban a realizar (…)."/>
    <s v="_x000a__x000a_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_x000a_  "/>
    <s v="_x000a_1. Mesa de trabajo INVIAS, Gobernación de Magdalena, y municipio de Ciénaga._x000a_"/>
    <s v="_x000a_1. Acta de Mesa de trabajo "/>
    <n v="1"/>
    <d v="2019-08-13T00:00:00"/>
    <d v="2019-12-31T00:00:00"/>
    <n v="20"/>
    <x v="24"/>
    <m/>
    <s v="SIN OBSERVACIONES"/>
    <x v="1"/>
    <n v="0"/>
    <n v="0"/>
    <n v="20"/>
    <m/>
    <x v="1"/>
    <s v="VENCIDO"/>
    <x v="1"/>
    <x v="59"/>
    <n v="1"/>
    <x v="116"/>
  </r>
  <r>
    <n v="61"/>
    <n v="118"/>
    <m/>
    <s v="Disciplinaria - Indagación Preliminar"/>
    <s v="14 05 004   "/>
    <s v="H56AF18. Cuota de gerencia Convenio 267 de 2009 y ejecución de trabajos en Transversal de la Macarena. Administrativo con presunta incidencia disciplinaria y para Indagación Preliminar - IP._x000a__x000a_(...)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_x000a__x000a_(...)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_x000a__x000a_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
    <s v="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
    <s v="Realizar seguimiento periódico a la ejecución del convenio y documentar mediante informes trimestrales."/>
    <s v="Efectuar seguimiento semestral a la ejecución del convenio y documentar mediante informes trimestrales."/>
    <s v="Informe trimestral de seguimiento"/>
    <n v="4"/>
    <d v="2019-08-13T00:00:00"/>
    <d v="2020-08-12T00:00:00"/>
    <n v="52.142857142857146"/>
    <x v="22"/>
    <m/>
    <s v="SIN OBSERVACIONES"/>
    <x v="1"/>
    <n v="0"/>
    <n v="0"/>
    <n v="0"/>
    <m/>
    <x v="3"/>
    <s v="EN TERMINO"/>
    <x v="1"/>
    <x v="60"/>
    <n v="1"/>
    <x v="117"/>
  </r>
  <r>
    <n v="62"/>
    <n v="119"/>
    <m/>
    <s v="Administrativo"/>
    <s v="14 05 004   "/>
    <s v="H57AF18. Cumplimiento Contrato Obra 2179 de 2016. Administrativo._x000a__x000a_(...) no existe certeza de que se haya extraído la totalidad de los restos del buque Tritonia, y -en consecuencia, tampoco sobre el cumplimiento de este ítem del Contrato de Obra 2179 de 2016._x000a__x000a_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
    <s v="(…) existe un nivel de incertidumbre en todas las mediciones realizadas en las distintas campañas (…)"/>
    <s v="Elaborar e implementar una bitácora para la estructuración de proyectos de la Subdirección Marítima y Fluvial."/>
    <s v="Elaboración y aprobación de la bitácora  para la estructuración de proyectos de la Subdirección Marítima y Fluvial (la cuál reposará dentro del expediente documental.), para su cumplimiento a partir de la socialización."/>
    <s v="Bitácora elaborada, aprobada y socializada  para la estructuración de proyectos de la Subdirección Marítima y Fluvial."/>
    <n v="1"/>
    <d v="2019-08-13T00:00:00"/>
    <d v="2019-10-15T00:00:00"/>
    <n v="9"/>
    <x v="29"/>
    <n v="0.5"/>
    <s v="SIN OBSERVACIONES"/>
    <x v="6"/>
    <n v="4.5"/>
    <n v="4.5"/>
    <n v="9"/>
    <m/>
    <x v="1"/>
    <s v="VENCIDO"/>
    <x v="1"/>
    <x v="61"/>
    <n v="1"/>
    <x v="118"/>
  </r>
  <r>
    <n v="63"/>
    <n v="120"/>
    <n v="61"/>
    <s v="Administrativo con presunta Incidencia disciplinaria"/>
    <s v="14 05 004   "/>
    <s v="H58AF18. Cumplimiento y seguimiento ambiental, proyecto Dragado Canal de Acceso al Puerto de Buenaventura (Valle del Cauca). Administrativo con presunta incidencia disciplinari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1."/>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1: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
    <s v="Matriz de Riesgo actualizada"/>
    <n v="1"/>
    <d v="2019-08-02T00:00:00"/>
    <d v="2019-11-30T00:00:00"/>
    <n v="17.142857142857142"/>
    <x v="30"/>
    <n v="0.1"/>
    <s v="SIN OBSERVACIONES"/>
    <x v="7"/>
    <n v="1.7142857142857142"/>
    <n v="1.7142857142857142"/>
    <n v="17.142857142857142"/>
    <m/>
    <x v="1"/>
    <s v="VENCIDO"/>
    <x v="1"/>
    <x v="62"/>
    <n v="1"/>
    <x v="119"/>
  </r>
  <r>
    <m/>
    <n v="121"/>
    <n v="62"/>
    <s v="Administrativo con presunta Incidencia disciplinaria"/>
    <s v="14 05 004   "/>
    <s v="H58AF18. Cumplimiento y seguimiento ambiental, proyecto Dragado Canal de Acceso al Puerto de Buenaventura (Valle del Cauca). Administrativo con presunta incidencia disciplinari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2."/>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2: Socialización   para la implementación de  la  matriz de riesgos actualizada  a la Subdirección de Medio Ambiente y Gestión Socia l, la Subdirección Marítima y Fluvial y la Dirección Técnica ."/>
    <s v="Actas de Socialización"/>
    <n v="2"/>
    <d v="2019-12-01T00:00:00"/>
    <d v="2019-12-31T00:00:00"/>
    <n v="4.2857142857142856"/>
    <x v="30"/>
    <m/>
    <s v="SIN OBSERVACIONES"/>
    <x v="1"/>
    <n v="0"/>
    <n v="0"/>
    <n v="4.2857142857142856"/>
    <m/>
    <x v="1"/>
    <s v=""/>
    <x v="1"/>
    <x v="62"/>
    <n v="2"/>
    <x v="120"/>
  </r>
  <r>
    <n v="64"/>
    <n v="122"/>
    <m/>
    <s v="Fiscal, disciplinario y penal"/>
    <s v="14 04 004   "/>
    <s v="H1APCSMF18. Mayores cantidades de obras pagadas contrato 688 de 2015. De 2016-100263-80914-D._x000a__x000a_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_x000a__x000a_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_x000a__x000a_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
    <s v="Incumplimiento de los deberes funcionales del interventor del contrato, referido a las funciones de vigencia técnica y de los deberes del contratista establecidos en el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incluido el Informe Mensual de Supervisión.  En cumplimiento de lo establecido en el parágrafo segundo del artículo 39 de la Ley 80 de 1993.  "/>
    <s v="Procedimiento documentado"/>
    <n v="1"/>
    <d v="2019-01-15T00:00:00"/>
    <d v="2019-02-28T00:00:00"/>
    <n v="6.2857142857142856"/>
    <x v="29"/>
    <n v="0.4"/>
    <s v="SIN OBSERVACIONES"/>
    <x v="8"/>
    <n v="2.5142857142857142"/>
    <n v="2.5142857142857142"/>
    <n v="6.2857142857142856"/>
    <m/>
    <x v="1"/>
    <s v="VENCIDO"/>
    <x v="2"/>
    <x v="63"/>
    <n v="1"/>
    <x v="121"/>
  </r>
  <r>
    <n v="65"/>
    <n v="123"/>
    <m/>
    <s v="Disciplinario"/>
    <s v="14 04 004   "/>
    <s v="H2APCSMF18. Cronología pliegos contrato 688 de 2015. _x000a_      _x000a_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_x000a__x000a_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_x000a__x000a_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_x000a__x000a_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
    <s v="Las irregularidades señaladas denotan debilidades en el sistema de control interno con respecto al cumplimiento de los tiempos establecidos para las etapas del proceso contractual."/>
    <s v="Fortalecer la etapa de planeación y estructuración de los proyectos (Convenios Interadministrativos o contratos), formulando un procedimiento documentado que oriente el ejercicio y establezca los controles para mejorar aspectos tales como:_x000a_ _x000a_Análisis de todas las variables inmersas en el proyecto._x000a_Correcta verificación de estudios y diseños._x000a_Adecuada construcción de presupuestos de obra e interventoría._x000a_Correcta formulación de alcances y condiciones técnicas._x000a_Correcta coordinación y comunicación interinstitucional entre entidades involucradas._x000a_"/>
    <s v="Procedimiento documentado que oriente el ejercicio y establezca los controles para fortalecer la gestión contractual y mitigar la materialización de los riesgos inherentes a la actividad."/>
    <s v="Procedimiento documentado"/>
    <n v="1"/>
    <d v="2019-01-15T00:00:00"/>
    <d v="2019-02-28T00:00:00"/>
    <n v="6.2857142857142856"/>
    <x v="29"/>
    <n v="0.4"/>
    <s v="SIN OBSERVACIONES"/>
    <x v="8"/>
    <n v="2.5142857142857142"/>
    <n v="2.5142857142857142"/>
    <n v="6.2857142857142856"/>
    <m/>
    <x v="1"/>
    <s v="VENCIDO"/>
    <x v="2"/>
    <x v="64"/>
    <n v="1"/>
    <x v="122"/>
  </r>
  <r>
    <n v="66"/>
    <n v="124"/>
    <m/>
    <s v="Disciplinario"/>
    <s v="14 01 010   "/>
    <s v="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
    <s v="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
    <s v="Revisión y actualización de la lista de chequeo que utiliza el profesional jurídico acerca de los documentos que hacen parte de los procesos de evaluación contractual. "/>
    <s v="Implementar formato de lista de chequeo para la revisión de aspectos jurídicos en los procesos de evaluación contractual."/>
    <s v="Formato de lista de chequeo para la revisión de aspectos jurídicos en los procesos de evaluación contractual."/>
    <n v="1"/>
    <d v="2019-01-15T00:00:00"/>
    <d v="2019-03-13T00:00:00"/>
    <n v="8.1428571428571423"/>
    <x v="31"/>
    <n v="1"/>
    <s v="SIN OBSERVACIONES"/>
    <x v="0"/>
    <n v="8.1428571428571423"/>
    <n v="8.1428571428571423"/>
    <n v="8.1428571428571423"/>
    <m/>
    <x v="0"/>
    <s v="CUMPLIDO"/>
    <x v="2"/>
    <x v="65"/>
    <n v="1"/>
    <x v="123"/>
  </r>
  <r>
    <n v="67"/>
    <n v="125"/>
    <m/>
    <s v="Fiscal y disciplinario"/>
    <s v="17 04 003   "/>
    <s v="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_x000a_"/>
    <s v="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
    <s v="Revisión y actualización del procedimiento cuentas por pagar relacionado con la revisión, verificación y control de las deducciones inherentes al pago de las obligaciones de la entidad."/>
    <s v="Implementar actualización del procedimiento cuentas por pagar."/>
    <s v="Procedimiento actualizado"/>
    <n v="1"/>
    <d v="2019-01-15T00:00:00"/>
    <d v="2019-06-30T00:00:00"/>
    <n v="23.714285714285715"/>
    <x v="32"/>
    <n v="0"/>
    <s v="SIN OBSERVACIONES"/>
    <x v="1"/>
    <n v="0"/>
    <n v="0"/>
    <n v="23.714285714285715"/>
    <m/>
    <x v="1"/>
    <s v="VENCIDO"/>
    <x v="2"/>
    <x v="66"/>
    <n v="1"/>
    <x v="124"/>
  </r>
  <r>
    <n v="68"/>
    <n v="126"/>
    <m/>
    <s v="Administrativo"/>
    <s v="14 01 012   "/>
    <s v="H5APCSMF18. Garantías  necesarias del contrato No 688 de 2015. se observa que el contratista no constituyo la garantía que ampare los riesgos que en este sentido son imputables al mismo tampoco las mismas le fueron exigidas a pesar de lo establecido en los pliegos definitivos."/>
    <s v="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
    <s v="Revisión y actualización de la matriz de riesgos._x000a__x000a_"/>
    <s v="Documentar el riesgo inherente y el residual en obras de dragado, soportando jurídicamente el apetito del riesgo  y las garantías a exigir."/>
    <s v="Matriz de riesgo actualizada"/>
    <n v="1"/>
    <d v="2019-01-15T00:00:00"/>
    <d v="2019-02-28T00:00:00"/>
    <n v="6.2857142857142856"/>
    <x v="29"/>
    <n v="0"/>
    <s v="SIN OBSERVACIONES"/>
    <x v="1"/>
    <n v="0"/>
    <n v="0"/>
    <n v="6.2857142857142856"/>
    <m/>
    <x v="1"/>
    <s v="VENCIDO"/>
    <x v="2"/>
    <x v="67"/>
    <n v="1"/>
    <x v="125"/>
  </r>
  <r>
    <n v="69"/>
    <n v="127"/>
    <m/>
    <s v="Fiscal, disciplinario y penal"/>
    <s v="14 04 004   "/>
    <s v="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
    <s v="Incumplimiento de los deberes funcionales del interventor del contrato, referidos a las funciones de seguimiento y de los deberes del contratista establecidos en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15T00:00:00"/>
    <d v="2019-02-28T00:00:00"/>
    <n v="6.2857142857142856"/>
    <x v="29"/>
    <n v="0.4"/>
    <s v="SIN OBSERVACIONES"/>
    <x v="8"/>
    <n v="2.5142857142857142"/>
    <n v="2.5142857142857142"/>
    <n v="6.2857142857142856"/>
    <m/>
    <x v="1"/>
    <s v="VENCIDO"/>
    <x v="2"/>
    <x v="68"/>
    <n v="1"/>
    <x v="126"/>
  </r>
  <r>
    <n v="70"/>
    <n v="128"/>
    <m/>
    <s v="Administrativo con presunta incidencia fiscal y disciplinaria"/>
    <s v="14 01 007   "/>
    <s v="H1ACSRT17. Contrato de Interventoría 1109 de 2015._x000a__x000a_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
    <s v="Deficiencias y debilidades, respecto de la observancia normativa, a tener en cuenta para el desarrollo de la interventoría y que estaba reglamentada en los en los ítems 8.2, 8.3 y 8.22 de los pliegos de condiciones del concurso de méritos, "/>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Procedimiento documentado que oriente el ejercicio y establezca los controles para fortalecer la gestión contractual y mitigar la materialización de los riesgos inherentes a la actividad._x000a_"/>
    <s v="_x000a__x000a_Procedimiento documentado"/>
    <n v="1"/>
    <d v="2019-01-02T00:00:00"/>
    <d v="2019-02-28T00:00:00"/>
    <n v="8.1428571428571423"/>
    <x v="33"/>
    <n v="0"/>
    <s v="SIN OBSERVACIONES"/>
    <x v="1"/>
    <n v="0"/>
    <n v="0"/>
    <n v="8.1428571428571423"/>
    <m/>
    <x v="1"/>
    <s v="VENCIDO"/>
    <x v="3"/>
    <x v="69"/>
    <n v="1"/>
    <x v="127"/>
  </r>
  <r>
    <n v="71"/>
    <n v="129"/>
    <m/>
    <s v="Administrativo con presunta Incidencia disciplinaria"/>
    <s v="17 02 003   "/>
    <s v="H2ACSRT17. Recursos del Convenio 2219 de 2013 en riesgo._x000a__x000a_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
    <s v="Debilidades en la ejecución de las obligaciones de la interventoría, quienes a pesar de los retrasos e inconsistencias de obra, no efectuaron las alertas oportunamente, o efectuadas estas, no se tomaron las medidas correctivas por parte de Ente Territorial."/>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70"/>
    <n v="1"/>
    <x v="128"/>
  </r>
  <r>
    <n v="72"/>
    <n v="130"/>
    <m/>
    <s v="Administrativo con presunta Incidencia disciplinaria"/>
    <s v="14 04 004   "/>
    <s v="H3ACSRT17.  Intervención del Tramo Vía Valledupar vereda Cerro Peralta _x000a__x000a_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
    <s v="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71"/>
    <n v="1"/>
    <x v="129"/>
  </r>
  <r>
    <n v="73"/>
    <n v="131"/>
    <m/>
    <s v="Administrativo con presunta Incidencia disciplinaria"/>
    <s v="14 02 002   "/>
    <s v="H4ACSRT17. Convenio 1216 de 2014 – Alcance Plan de Obras y Liquidación _x000a__x000a_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
    <s v="Es la falta de asignación de recursos para el proyecto de manera total"/>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_x000a__x000a_"/>
    <s v="_x000a__x000a_Procedimiento documentado que oriente el ejercicio y establezca los controles para fortalecer la gestión contractual y mitigar la materialización de los riesgos inherentes a la actividad._x000a__x000a__x000a__x000a__x000a_"/>
    <s v="_x000a__x000a_Procedimiento documentado"/>
    <n v="1"/>
    <d v="2019-01-02T00:00:00"/>
    <d v="2019-02-28T00:00:00"/>
    <n v="8.1428571428571423"/>
    <x v="33"/>
    <n v="0"/>
    <s v="SIN OBSERVACIONES"/>
    <x v="1"/>
    <n v="0"/>
    <n v="0"/>
    <n v="8.1428571428571423"/>
    <m/>
    <x v="1"/>
    <s v="VENCIDO"/>
    <x v="3"/>
    <x v="72"/>
    <n v="1"/>
    <x v="130"/>
  </r>
  <r>
    <n v="74"/>
    <n v="132"/>
    <m/>
    <s v="Administrativo"/>
    <s v="14 04 003   "/>
    <s v="H5ACSRT17. Estado de las obras construidas en desarrollo del convenio 2219 de 2013._x000a__x000a_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
    <s v="Deficiencias constructivas o de calidad de los materiales que aunado a la falta de mantenimiento, disminuyen el periodo de diseño o vida útil de las intervenciones realizadas"/>
    <s v="_x000a__x000a_Iniciar proceso sancionatorio en contra del interventor por el incumplimiento de las obligaciones establecidas en el numeral 8.3 del Manual de Interventoría en lo correspondiente al Recibo Definitivo de las Obras."/>
    <s v="_x000a_Proceso sancionatorio en contra del interventor por el incumplimiento de las obligaciones."/>
    <s v="_x000a__x000a_Inicio de proceso sancionatorio"/>
    <n v="1"/>
    <d v="2019-01-02T00:00:00"/>
    <d v="2019-02-28T00:00:00"/>
    <n v="8.1428571428571423"/>
    <x v="33"/>
    <n v="0"/>
    <s v="SIN OBSERVACIONES"/>
    <x v="1"/>
    <n v="0"/>
    <n v="0"/>
    <n v="8.1428571428571423"/>
    <m/>
    <x v="1"/>
    <s v="VENCIDO"/>
    <x v="3"/>
    <x v="73"/>
    <n v="1"/>
    <x v="131"/>
  </r>
  <r>
    <n v="75"/>
    <n v="133"/>
    <m/>
    <s v="Administrativo con presunta Incidencia disciplinaria"/>
    <s v="18 02 001   "/>
    <s v="H6ACSRT17. Frente adicional, contratos de Interventoría, convenio Agencia de Renovación del Territorio._x000a__x000a_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
    <s v="Denota debilidades de planeación y deficiencias en la estructuración de los proyectos, afectándose el principio de Planeación como principio rector de la contratación estatal, que es una manifestación del Principio de Eficacia._x000a__x000a_"/>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x v="33"/>
    <n v="0"/>
    <s v="SIN OBSERVACIONES"/>
    <x v="1"/>
    <n v="0"/>
    <n v="0"/>
    <n v="8.1428571428571423"/>
    <m/>
    <x v="1"/>
    <s v="VENCIDO"/>
    <x v="3"/>
    <x v="74"/>
    <n v="1"/>
    <x v="132"/>
  </r>
  <r>
    <n v="76"/>
    <n v="134"/>
    <m/>
    <s v="Administrativo con presunta Incidencia disciplinaria"/>
    <s v="17 04 005   "/>
    <s v="H7ACSRT17. Rendimientos Financieros derivados de los Convenios Interadministrativos._x000a__x000a_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
    <s v="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1. Procedimiento documentado que oriente el ejercicio y establezca los controles para fortalecer la gestión contractual y mitigar la materialización de los riesgos inherentes a la actividad._x000a_                                                                                                 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2"/>
    <d v="2019-01-02T00:00:00"/>
    <d v="2019-02-28T00:00:00"/>
    <n v="8.1428571428571423"/>
    <x v="33"/>
    <n v="0"/>
    <s v="SIN OBSERVACIONES"/>
    <x v="1"/>
    <n v="0"/>
    <n v="0"/>
    <n v="8.1428571428571423"/>
    <m/>
    <x v="1"/>
    <s v="VENCIDO"/>
    <x v="3"/>
    <x v="75"/>
    <n v="1"/>
    <x v="133"/>
  </r>
  <r>
    <n v="77"/>
    <n v="135"/>
    <m/>
    <s v="Administrativo con presunta Incidencia disciplinaria"/>
    <s v="14 04 010   "/>
    <s v="H8ACSRT17. Pago del A.I.U. en Acta de recibo final de obra del contrato de obra derivado del Convenio interadministrativo No. 825 de 2013. _x000a__x000a_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
    <s v="Fallas en los controles de supervisión y de seguimiento por parte de la Interventoría del contrato, dado que aprobó y dio aval a la mencionada acta, sin percatarse y glosar la utilidad por mayor valor, que se le estaba reconociendo al contratista en la suma de $3,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76"/>
    <n v="1"/>
    <x v="134"/>
  </r>
  <r>
    <n v="78"/>
    <n v="136"/>
    <m/>
    <s v="Administrativo con presunta Incidencia disciplinaria"/>
    <s v="14 01 013   "/>
    <s v="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
    <s v="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_x000a__x000a_... &quot;afectándose el principio de Planeación como principio rector de la contratación estatal&quot;...&quot;vulnerando aspectos normados en el Articulo 25 del Estatuto General de Contratación Administrativa, así como a principios de la Función Administrativa consagrados en el Artículo 3 de la Ley 489 de 1998&quot;."/>
    <s v="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x v="33"/>
    <n v="0"/>
    <s v="SIN OBSERVACIONES"/>
    <x v="1"/>
    <n v="0"/>
    <n v="0"/>
    <n v="8.1428571428571423"/>
    <m/>
    <x v="1"/>
    <s v="VENCIDO"/>
    <x v="3"/>
    <x v="77"/>
    <n v="1"/>
    <x v="135"/>
  </r>
  <r>
    <n v="79"/>
    <n v="137"/>
    <m/>
    <s v="Administrativo con presunta Incidencia disciplinaria"/>
    <s v="14 04 004   "/>
    <s v="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_x000a__x000a_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_x000a__x000a_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
    <s v="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_x000a__x000a_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
    <s v="_x000a__x000a_Segregación de función de pago con interventoría."/>
    <s v="Documentar la segregación de función de pago con interventoría a través de la minuta contractual."/>
    <s v="_x000a_Documentación de la segregación de función de pago con interventoría al interior de la minuta contractual."/>
    <n v="1"/>
    <d v="2019-01-02T00:00:00"/>
    <d v="2019-02-28T00:00:00"/>
    <n v="8.1428571428571423"/>
    <x v="33"/>
    <n v="0"/>
    <s v="SIN OBSERVACIONES"/>
    <x v="1"/>
    <n v="0"/>
    <n v="0"/>
    <n v="8.1428571428571423"/>
    <m/>
    <x v="1"/>
    <s v="VENCIDO"/>
    <x v="3"/>
    <x v="78"/>
    <n v="1"/>
    <x v="136"/>
  </r>
  <r>
    <n v="80"/>
    <n v="138"/>
    <m/>
    <s v="Administrativo"/>
    <s v="14 04 001   "/>
    <s v="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
    <s v="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x v="33"/>
    <n v="0"/>
    <s v="SIN OBSERVACIONES"/>
    <x v="1"/>
    <n v="0"/>
    <n v="0"/>
    <n v="8.1428571428571423"/>
    <m/>
    <x v="1"/>
    <s v="VENCIDO"/>
    <x v="3"/>
    <x v="79"/>
    <n v="1"/>
    <x v="137"/>
  </r>
  <r>
    <n v="81"/>
    <n v="139"/>
    <m/>
    <s v="Administrativo con presunta Incidencia disciplinaria"/>
    <s v="14 02 014   "/>
    <s v="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
    <s v="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x v="33"/>
    <n v="0"/>
    <s v="SIN OBSERVACIONES"/>
    <x v="1"/>
    <n v="0"/>
    <n v="0"/>
    <n v="8.1428571428571423"/>
    <m/>
    <x v="1"/>
    <s v="VENCIDO"/>
    <x v="3"/>
    <x v="80"/>
    <n v="1"/>
    <x v="138"/>
  </r>
  <r>
    <n v="82"/>
    <n v="140"/>
    <m/>
    <s v="Administrativo"/>
    <s v="14 02 014   "/>
    <s v="H13ACSRT17. Obligaciones Convenio Interadministrativo No.1739 de 2014, celebrado con el Municipio de Puerto Parra, se dio inicio al contrato de obra, sin que tuviera finalizado la gestión predial y ambiental estipulada lo que llevo a justificar las prorrogas."/>
    <s v="Debilidades en la ejecución de controles asociados a la identificación, seguimiento y verificación de todos los aspectos que afectan el desarrollo de los convenios suscritos."/>
    <s v="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02T00:00:00"/>
    <d v="2019-02-28T00:00:00"/>
    <n v="8.1428571428571423"/>
    <x v="33"/>
    <n v="0"/>
    <s v="SIN OBSERVACIONES"/>
    <x v="1"/>
    <n v="0"/>
    <n v="0"/>
    <n v="8.1428571428571423"/>
    <m/>
    <x v="1"/>
    <s v="VENCIDO"/>
    <x v="3"/>
    <x v="81"/>
    <n v="1"/>
    <x v="139"/>
  </r>
  <r>
    <n v="83"/>
    <n v="141"/>
    <m/>
    <s v="Administrativo con presunta Incidencia disciplinaria"/>
    <s v="17 02 012   "/>
    <s v="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
    <s v="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82"/>
    <n v="1"/>
    <x v="140"/>
  </r>
  <r>
    <n v="84"/>
    <n v="142"/>
    <m/>
    <s v="Administrativo"/>
    <s v="14 04 004   "/>
    <s v="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s v="No existe un procedimiento o lineamiento Institucional respecto a la forma como se desarrollan los documentos que se deben incluir que evidencie la trazabilidad de la gestión respecto de los controles que deben adelantar las direcciones territorial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83"/>
    <n v="1"/>
    <x v="141"/>
  </r>
  <r>
    <n v="85"/>
    <n v="143"/>
    <m/>
    <s v="Administrativo con presunta Incidencia disciplinaria"/>
    <s v="17 02 012   "/>
    <s v="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
    <s v="Se  genera para cada uno de los periodos contables una subestimación del saldo  de la cuenta 1710,Bienes de beneficio y uso público en servicio."/>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x v="33"/>
    <n v="0"/>
    <s v="SIN OBSERVACIONES"/>
    <x v="1"/>
    <n v="0"/>
    <n v="0"/>
    <n v="8.1428571428571423"/>
    <m/>
    <x v="1"/>
    <s v="VENCIDO"/>
    <x v="3"/>
    <x v="84"/>
    <n v="1"/>
    <x v="142"/>
  </r>
  <r>
    <n v="86"/>
    <n v="144"/>
    <m/>
    <s v="Administrativo"/>
    <s v="17 01 011   "/>
    <s v="H17ACSRT17. En la cuenta 1470 – Otros deudores, el Invías registra los derechos de cobro derivados de los saldos no ejecutados de los convenios._x000a__x000a_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
    <s v="Inoportunidad en la causación de un valor a favor de la Entidad de ocho (8) mes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x v="33"/>
    <n v="0"/>
    <s v="SIN OBSERVACIONES"/>
    <x v="1"/>
    <n v="0"/>
    <n v="0"/>
    <n v="8.1428571428571423"/>
    <m/>
    <x v="1"/>
    <s v="VENCIDO"/>
    <x v="3"/>
    <x v="85"/>
    <n v="1"/>
    <x v="143"/>
  </r>
  <r>
    <n v="87"/>
    <n v="145"/>
    <m/>
    <s v="Administrativo con presunta Incidencia disciplinaria"/>
    <s v="14 04 004   "/>
    <s v="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
    <s v="Falta de actualización de información al área contable por parte de la Oficina Asesora Jurídica, conforme a lo descrito en el Manual de Procedimientos Contables"/>
    <s v="Conciliación del saldo de la cuenta de orden 8120 - Litigios y mecanismos alternativos de solución de conflictos - "/>
    <s v="Conciliación entre la oficina Asesora Jurídica y Grupo de Contabilidad el saldo de la cuenta de orden 8120 - Litigios y mecanismos alternativos de solución de conflictos - "/>
    <s v="Conciliación del saldo de la cuenta de orden 8120 "/>
    <n v="1"/>
    <d v="2019-01-02T00:00:00"/>
    <d v="2019-02-28T00:00:00"/>
    <n v="8.1428571428571423"/>
    <x v="11"/>
    <n v="0"/>
    <s v="SIN OBSERVACIONES"/>
    <x v="1"/>
    <n v="0"/>
    <n v="0"/>
    <n v="8.1428571428571423"/>
    <m/>
    <x v="1"/>
    <s v="VENCIDO"/>
    <x v="3"/>
    <x v="86"/>
    <n v="1"/>
    <x v="144"/>
  </r>
  <r>
    <n v="88"/>
    <n v="146"/>
    <m/>
    <s v="Administrativo con presunta Incidencia disciplinaria"/>
    <s v="17 01 002   "/>
    <s v="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
    <s v="Falta de previsión en la ejecución de las obras y el desplazamiento en las inversiones y en los cronogramas y que no se está cumpliendo en términos de oportunidad con los compromisos contractuales inicialmente pactados."/>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_x000a_"/>
    <s v="_x000a_Procedimiento documentado"/>
    <n v="1"/>
    <d v="2019-01-02T00:00:00"/>
    <d v="2019-02-28T00:00:00"/>
    <n v="8.1428571428571423"/>
    <x v="33"/>
    <n v="0"/>
    <s v="SIN OBSERVACIONES"/>
    <x v="1"/>
    <n v="0"/>
    <n v="0"/>
    <n v="8.1428571428571423"/>
    <m/>
    <x v="1"/>
    <s v="VENCIDO"/>
    <x v="3"/>
    <x v="87"/>
    <n v="1"/>
    <x v="145"/>
  </r>
  <r>
    <n v="89"/>
    <n v="147"/>
    <m/>
    <s v="Administrativo con presunta Incidencia disciplinaria"/>
    <s v="17 02 012   "/>
    <s v="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
    <s v="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x v="33"/>
    <n v="0"/>
    <s v="SIN OBSERVACIONES"/>
    <x v="1"/>
    <n v="0"/>
    <n v="0"/>
    <n v="8.1428571428571423"/>
    <m/>
    <x v="1"/>
    <s v="VENCIDO"/>
    <x v="3"/>
    <x v="88"/>
    <n v="1"/>
    <x v="146"/>
  </r>
  <r>
    <n v="90"/>
    <n v="148"/>
    <m/>
    <s v="Administrativo con presunta Incidencia disciplinaria"/>
    <s v="11 02 100  "/>
    <s v="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s v="Inconsistencias en la información, en razón a que carecía de completitud al no incluir la relación de Convenios y/o Contratos desarrollados en los departamentos de La Guajira y San Andrés y Providencia, "/>
    <s v="_x000a__x000a_Revisar los criterios y variables que estructuran la base de datos contractual; Actualizar la información de los procesos contractuales por la unidad ejecutora con periodicidad mensual."/>
    <s v="_x000a_Reporte actualizado de la base de datos de contratos de la unidad. "/>
    <s v="Reporte mensual "/>
    <n v="12"/>
    <d v="2019-01-02T00:00:00"/>
    <d v="2019-12-28T00:00:00"/>
    <n v="51.428571428571431"/>
    <x v="33"/>
    <n v="0"/>
    <s v="SIN OBSERVACIONES"/>
    <x v="1"/>
    <n v="0"/>
    <n v="0"/>
    <n v="51.428571428571431"/>
    <m/>
    <x v="1"/>
    <s v="VENCIDO"/>
    <x v="3"/>
    <x v="89"/>
    <n v="1"/>
    <x v="147"/>
  </r>
  <r>
    <n v="91"/>
    <n v="149"/>
    <m/>
    <s v="Administrativo con presunta Incidencia disciplinaria"/>
    <s v="11 02 002  "/>
    <s v="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
    <s v="Fallas en la actualización y consolidación de la información, que no le permitió a la jefatura de la Oficina Jurídica del Invías, generar y presentar los informes relacionados de manera unificada e inmediata"/>
    <s v="Adelantar la revisión y actualización de la base de datos - procesos judiciales"/>
    <s v="Reporte actualizado de la base de datos de procesos judiciales. "/>
    <s v="Reporte mensual "/>
    <n v="12"/>
    <d v="2019-01-02T00:00:00"/>
    <d v="2019-12-28T00:00:00"/>
    <n v="51.428571428571431"/>
    <x v="11"/>
    <n v="0"/>
    <s v="SIN OBSERVACIONES"/>
    <x v="1"/>
    <n v="0"/>
    <n v="0"/>
    <n v="51.428571428571431"/>
    <m/>
    <x v="1"/>
    <s v="VENCIDO"/>
    <x v="3"/>
    <x v="90"/>
    <n v="1"/>
    <x v="148"/>
  </r>
  <r>
    <n v="92"/>
    <n v="150"/>
    <m/>
    <s v="Administrativo"/>
    <s v="11 01 002 "/>
    <s v="H23ACSRT17. La Subdirección de la Red Terciaria y Férrea, durante los años 2016, 2017 y 2018, no contó con asignación de presupuesto para cumplir con las funciones contempladas en el Decreto 2618 de 2013 y la Resolución No. 01588 del 17 de marzo del 2015."/>
    <s v="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
    <s v="_x000a__x000a_Gestionar recursos para obras de Red Terciaria en el presupuesto del cuatrienio  Plan Estratégico  2019-2022 "/>
    <s v="Suscribir los respetivos procesos de selección y /o Convenios para la ejecución del nuevo Programa COLOMBIA RURAL."/>
    <s v="Desarrollar el Programa COLOMBIA RURAL de la vigencia meta 2019_x000a_"/>
    <n v="1"/>
    <d v="2019-03-03T00:00:00"/>
    <d v="2019-12-31T00:00:00"/>
    <n v="43.285714285714285"/>
    <x v="33"/>
    <n v="0"/>
    <s v="SIN OBSERVACIONES"/>
    <x v="1"/>
    <n v="0"/>
    <n v="0"/>
    <n v="43.285714285714285"/>
    <m/>
    <x v="1"/>
    <s v="VENCIDO"/>
    <x v="3"/>
    <x v="91"/>
    <n v="1"/>
    <x v="149"/>
  </r>
  <r>
    <n v="93"/>
    <n v="151"/>
    <m/>
    <s v="Administrativo con presunta Incidencia disciplinaria"/>
    <s v="11 03 002  "/>
    <s v="H24ACSRT17. Criterios para el diligenciamiento,  evaluación y selección de vías a intervenir de acuerdo con &quot;matriz de priorización&quot; de vías de orden terciaria del proyecto &quot;caminos para la Prosperidad&quot;."/>
    <s v="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
    <s v="_x000a_Documentar a través de un instructivo los criterios para adelantar la priorización de la vías a intervenir por la unidad ejecutora._x000a_"/>
    <s v="_x000a__x000a_Documentar, aprobar y socializar el instructivo que establece los criterios para adelantar la priorización de la vías a intervenir."/>
    <s v="Documento instructivo"/>
    <n v="1"/>
    <d v="2019-01-02T00:00:00"/>
    <d v="2019-02-28T00:00:00"/>
    <n v="8.1428571428571423"/>
    <x v="33"/>
    <n v="0"/>
    <s v="SIN OBSERVACIONES"/>
    <x v="1"/>
    <n v="0"/>
    <n v="0"/>
    <n v="8.1428571428571423"/>
    <m/>
    <x v="1"/>
    <s v="VENCIDO"/>
    <x v="3"/>
    <x v="92"/>
    <n v="1"/>
    <x v="150"/>
  </r>
  <r>
    <n v="94"/>
    <n v="152"/>
    <m/>
    <s v="Administrativo con presunta Incidencia disciplinaria"/>
    <s v="16 01 002   "/>
    <s v="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
    <s v="Presunto incumplimiento de lo establecido en la Ley 734 de 2003 artículos 33 y 34 derechos y obligaciones del servidor público."/>
    <s v="Actualizar el inventario de vías terciarias intervenidas a través del programa COLOMBIA RURAL"/>
    <s v="Levantamiento y procesamiento de información para la Elaboración y actualización de inventarios de la Red Terciaria - programa Colombia Rural, acorde con la meta 2019."/>
    <s v="Inventario actualizado vías Colombia Rural"/>
    <n v="1"/>
    <d v="2019-01-02T00:00:00"/>
    <d v="2019-12-31T00:00:00"/>
    <n v="51.857142857142854"/>
    <x v="33"/>
    <n v="0"/>
    <s v="SIN OBSERVACIONES"/>
    <x v="1"/>
    <n v="0"/>
    <n v="0"/>
    <n v="51.857142857142854"/>
    <m/>
    <x v="1"/>
    <s v="VENCIDO"/>
    <x v="3"/>
    <x v="93"/>
    <n v="1"/>
    <x v="151"/>
  </r>
  <r>
    <n v="95"/>
    <n v="153"/>
    <m/>
    <s v="Administrativo"/>
    <s v="14 04 007   "/>
    <s v="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
    <s v="Deficiencias en planeación, seguimiento y en la efectiva coordinación interinstitucional que llevaron a no dar cumplimiento a los términos inicialmente previstos para la ejecución de los convenios e interventorías."/>
    <s v="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x v="33"/>
    <n v="0"/>
    <s v="SIN OBSERVACIONES"/>
    <x v="1"/>
    <n v="0"/>
    <n v="0"/>
    <n v="8.1428571428571423"/>
    <m/>
    <x v="1"/>
    <s v="VENCIDO"/>
    <x v="3"/>
    <x v="94"/>
    <n v="1"/>
    <x v="152"/>
  </r>
  <r>
    <n v="96"/>
    <n v="154"/>
    <m/>
    <s v="Administrativo"/>
    <s v="11 01 002 "/>
    <s v="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
    <s v="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                                                                                             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
    <s v="_x000a__x000a_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x v="33"/>
    <n v="0"/>
    <s v="SIN OBSERVACIONES"/>
    <x v="1"/>
    <n v="0"/>
    <n v="0"/>
    <n v="8.1428571428571423"/>
    <m/>
    <x v="1"/>
    <s v="VENCIDO"/>
    <x v="3"/>
    <x v="95"/>
    <n v="1"/>
    <x v="153"/>
  </r>
  <r>
    <n v="97"/>
    <n v="155"/>
    <m/>
    <s v="Administrativo con presunta Incidencia disciplinaria"/>
    <s v="12 02 001   "/>
    <s v="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
    <s v="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
    <s v="Adelantar la revisión y actualización de la base de datos - procesos judiciales"/>
    <s v="Reporte actualizado de la base de datos de procesos judiciales. "/>
    <s v="Reporte mensual "/>
    <n v="12"/>
    <d v="2019-01-02T00:00:00"/>
    <d v="2019-12-28T00:00:00"/>
    <n v="51.428571428571431"/>
    <x v="11"/>
    <n v="2.4"/>
    <s v="SIN OBSERVACIONES"/>
    <x v="9"/>
    <n v="10.285714285714286"/>
    <n v="10.285714285714286"/>
    <n v="51.428571428571431"/>
    <m/>
    <x v="1"/>
    <s v="VENCIDO"/>
    <x v="3"/>
    <x v="96"/>
    <n v="1"/>
    <x v="154"/>
  </r>
  <r>
    <n v="98"/>
    <n v="156"/>
    <m/>
    <s v="Administrativo con presunta Incidencia disciplinaria"/>
    <s v="14 04 004   "/>
    <s v="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
    <s v="Debilidades o falta de eficacia en la aplicación de las herramientas de control"/>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97"/>
    <n v="1"/>
    <x v="155"/>
  </r>
  <r>
    <n v="99"/>
    <n v="157"/>
    <m/>
    <s v="Administrativo"/>
    <s v="17 01 011   "/>
    <s v="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
    <s v="Fallas en los procedimientos de defensa judicial, los controles de supervisión y de seguimiento por parte del INVIAS, creándose el riesgo de que el valor reintegrado no corresponda al que se encuentra debidamente soportado sino al contemplado en demanda."/>
    <s v="Adelantar la revisión y actualización de la base de datos - procesos judiciales"/>
    <s v="Reporte actualizado de la base de datos de procesos judiciales. "/>
    <s v="Reporte mensual "/>
    <n v="12"/>
    <d v="2019-01-02T00:00:00"/>
    <d v="2019-12-28T00:00:00"/>
    <n v="51.428571428571431"/>
    <x v="11"/>
    <n v="12"/>
    <s v="SIN OBSERVACIONES"/>
    <x v="0"/>
    <n v="51.428571428571431"/>
    <n v="51.428571428571431"/>
    <n v="51.428571428571431"/>
    <m/>
    <x v="0"/>
    <s v="CUMPLIDO"/>
    <x v="3"/>
    <x v="98"/>
    <n v="1"/>
    <x v="156"/>
  </r>
  <r>
    <n v="100"/>
    <n v="158"/>
    <m/>
    <s v="Administrativo"/>
    <s v="17 02 012   "/>
    <s v="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_x000a__x000a_"/>
    <s v="Falencia en la ejecución de un control detectivo por parte de la Subdirección de Red Terciaria y Férrea, como lo es el diligenciamiento del formato de autorización de pago"/>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x v="33"/>
    <n v="0"/>
    <s v="SIN OBSERVACIONES"/>
    <x v="1"/>
    <n v="0"/>
    <n v="0"/>
    <n v="8.1428571428571423"/>
    <m/>
    <x v="1"/>
    <s v="VENCIDO"/>
    <x v="3"/>
    <x v="99"/>
    <n v="1"/>
    <x v="157"/>
  </r>
  <r>
    <n v="101"/>
    <n v="159"/>
    <m/>
    <s v="Administrativo con presunta incidencia disciplinaria y fiscal"/>
    <s v="14 04 004"/>
    <s v="H1DP17. Ajuste factor multiplicador contrato de interventoría N° 2023 de 2016._x000a__x000a_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x v="34"/>
    <n v="4"/>
    <s v="Se asignó cumplimiento producto del concepto de la Oficina Asesora Jurídica que señaló la no necesidad de modificar el Manual de Interventoría y formatos. Se recomendó incluir la obligación en los pliegos de condiciones y minutas."/>
    <x v="0"/>
    <n v="10.428571428571429"/>
    <n v="10.428571428571429"/>
    <n v="10.428571428571429"/>
    <m/>
    <x v="0"/>
    <s v="CUMPLIDO"/>
    <x v="4"/>
    <x v="100"/>
    <n v="1"/>
    <x v="158"/>
  </r>
  <r>
    <n v="102"/>
    <n v="160"/>
    <m/>
    <s v="Administrativo con presunta incidencia disciplinaria y fiscal"/>
    <s v="14 04 004"/>
    <s v="H2DP17. Ajuste factor multiplicador contrato N° 1739 de 2015._x000a__x000a_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x v="34"/>
    <n v="0"/>
    <s v="SIN OBSERVACIONES"/>
    <x v="1"/>
    <n v="0"/>
    <n v="0"/>
    <n v="0"/>
    <m/>
    <x v="3"/>
    <s v="EN TERMINO"/>
    <x v="4"/>
    <x v="101"/>
    <n v="1"/>
    <x v="159"/>
  </r>
  <r>
    <n v="103"/>
    <n v="161"/>
    <m/>
    <s v="Administrativo con presunta incidencia disciplinaria y fiscal"/>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x v="34"/>
    <n v="4"/>
    <s v="Se asignó cumplimiento producto del concepto de la Oficina Asesora Jurídica que señaló la no necesidad de modificar el Manual de Interventoría y formatos. Se recomendó incluir la obligación en los pliegos de condiciones y minutas."/>
    <x v="0"/>
    <n v="10.428571428571429"/>
    <n v="10.428571428571429"/>
    <n v="10.428571428571429"/>
    <m/>
    <x v="0"/>
    <s v="VENCIDO"/>
    <x v="4"/>
    <x v="102"/>
    <n v="1"/>
    <x v="160"/>
  </r>
  <r>
    <m/>
    <n v="162"/>
    <m/>
    <m/>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3.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3._x000a__x000a_Revisar la política de la entidad respecto de la aplicación del factor multiplicador y ajustar  el manual de interventoría si es del caso."/>
    <s v="Informe sobre el estudio de la política de aplicación del factor multiplicador."/>
    <s v="Informe de política con corte a: 30/10/2018 y definitivo 30/11/2018."/>
    <n v="2"/>
    <d v="2018-09-18T00:00:00"/>
    <d v="2018-11-30T00:00:00"/>
    <n v="10.428571428571429"/>
    <x v="34"/>
    <n v="0"/>
    <s v="SIN OBSERVACIONES"/>
    <x v="1"/>
    <n v="0"/>
    <n v="0"/>
    <n v="10.428571428571429"/>
    <m/>
    <x v="1"/>
    <s v=""/>
    <x v="4"/>
    <x v="102"/>
    <n v="2"/>
    <x v="161"/>
  </r>
  <r>
    <n v="104"/>
    <n v="163"/>
    <m/>
    <s v="Administrativo con presunta incidencia disciplinaria y fiscal"/>
    <s v="14 04 004"/>
    <s v="H4DP17. Ajuste factor multiplicador contrato N° 1612 de 2015._x000a__x000a_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_x000a__x000a_Presunto daño patrimonial por valor de $290.10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x v="34"/>
    <n v="0"/>
    <s v="SIN OBSERVACIONES"/>
    <x v="1"/>
    <n v="0"/>
    <n v="0"/>
    <n v="0"/>
    <m/>
    <x v="3"/>
    <s v="EN TERMINO"/>
    <x v="4"/>
    <x v="103"/>
    <n v="1"/>
    <x v="162"/>
  </r>
  <r>
    <n v="105"/>
    <n v="164"/>
    <m/>
    <s v="Administrativo con presunta incidencia disciplinaria y fiscal"/>
    <s v="14 04 004"/>
    <s v="H5DP17. Inclusión de costos no soportados contrato N° 1612 de 2015._x000a__x000a_Revisada el acta de costos de interventoría de febrero de 2017, se observó que se realizó un cobro por concepto de ajuste de costos actas anteriores y no se evidencia en el expediente el soporte que permita realizar este pago._x000a__x000a_Presunto daño patrimonial por valor de $9.664.336,29."/>
    <s v="Debilidades en la verificación de la información que debe realizar la supervisión del contrato a los formatos MSE-FR-11, MSE-FR-11-1 y MSE-FR-11-2, así como el incumplimiento de lo señalado en la cláusula sexta del contrato."/>
    <s v="Realizar los ajustes y/o solicitar el reintegro según corresponda."/>
    <s v="Informe con soporte donde se evidencia el ajuste o reintegro."/>
    <s v="Informe"/>
    <n v="1"/>
    <d v="2018-09-18T00:00:00"/>
    <d v="2018-11-30T00:00:00"/>
    <n v="10.428571428571429"/>
    <x v="35"/>
    <n v="0"/>
    <s v="SIN OBSERVACIONES"/>
    <x v="1"/>
    <n v="0"/>
    <n v="0"/>
    <n v="10.428571428571429"/>
    <m/>
    <x v="1"/>
    <s v="VENCIDO"/>
    <x v="4"/>
    <x v="104"/>
    <n v="1"/>
    <x v="163"/>
  </r>
  <r>
    <n v="106"/>
    <n v="165"/>
    <m/>
    <s v="Administrativo con presunta incidencia disciplinaria y fiscal"/>
    <s v="14 04 004"/>
    <s v="H6DP17. Ajuste factor multiplicador contrato N° 1619 de 2015._x000a__x000a_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839.727.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x v="34"/>
    <n v="0"/>
    <s v="SIN OBSERVACIONES"/>
    <x v="1"/>
    <n v="0"/>
    <n v="0"/>
    <n v="0"/>
    <m/>
    <x v="3"/>
    <s v="EN TERMINO"/>
    <x v="4"/>
    <x v="105"/>
    <n v="1"/>
    <x v="164"/>
  </r>
  <r>
    <n v="107"/>
    <n v="166"/>
    <m/>
    <s v="Administrativo con presunta incidencia disciplinaria y fiscal"/>
    <s v="14 04 004"/>
    <s v="H7DP17. Ajuste factor multiplicador contrato N° 1545 de 2015._x000a__x000a_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1.703.25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x v="34"/>
    <n v="0"/>
    <s v="SIN OBSERVACIONES"/>
    <x v="1"/>
    <n v="0"/>
    <n v="0"/>
    <n v="0"/>
    <m/>
    <x v="3"/>
    <s v="EN TERMINO"/>
    <x v="4"/>
    <x v="106"/>
    <n v="1"/>
    <x v="165"/>
  </r>
  <r>
    <n v="108"/>
    <n v="167"/>
    <m/>
    <s v="Administrativo con presunta incidencia disciplinaria "/>
    <s v="18 04 001"/>
    <s v="H1AF17. Sobrestimación en los recursos entregados en administración._x000a__x000a_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
    <s v="Incumplimiento de los principios de causación o devengo y registro exigidos en la Resolución 354 de 2007 Régimen de Contabilidad Pública, Manual de Contabilidad Pública, Manual de Procedimientos Contables AFINCO-MN-1."/>
    <s v="Registrar la legalización de los recurso de los convenios 1814 de 2008 y 3272 de 2013 de acuerdo con las actas de entrega y recibo definitivo de las obras, en cumplimiento de los principios de causación o devengo."/>
    <s v="Remitir mediante memorando las actas de los convenios 1814 de 2008 y 3272 de 2013 al Grupo Contabilidad para realizar el respectivo registro."/>
    <s v="Registros contables"/>
    <n v="2"/>
    <d v="2018-08-01T00:00:00"/>
    <d v="2018-10-31T00:00:00"/>
    <n v="13"/>
    <x v="22"/>
    <n v="2"/>
    <s v="SIN OBSERVACIONES"/>
    <x v="0"/>
    <n v="13"/>
    <n v="13"/>
    <n v="13"/>
    <m/>
    <x v="0"/>
    <s v="CUMPLIDO"/>
    <x v="5"/>
    <x v="107"/>
    <n v="1"/>
    <x v="166"/>
  </r>
  <r>
    <n v="109"/>
    <n v="168"/>
    <m/>
    <s v="Administrativo"/>
    <s v="18 04 001"/>
    <s v="H2AF17. Incertidumbre Bienes Inmuebles - Propiedades Planta y Equipo. _x000a__x000a_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
    <s v="172 inmuebles no se encuentran registrados en la contabilidad . Lo anterior afecta la razonabilidad de los estados contables."/>
    <s v="Realizar la conciliación contable con el Grupo de Contabilidad de los 938 predios fiscales registrados en la SA, con el fin de reflejarlos en los estados financieros de la entidad."/>
    <s v="1. Realizar conciliación de l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Informe trimestral (938 predios) que evidencie el numero de predios conciliados. "/>
    <n v="4"/>
    <d v="2020-01-29T00:00:00"/>
    <d v="2021-01-28T00:00:00"/>
    <n v="52.142857142857146"/>
    <x v="36"/>
    <n v="0"/>
    <s v="SIN OBSERVACIONES"/>
    <x v="1"/>
    <n v="0"/>
    <n v="0"/>
    <n v="0"/>
    <m/>
    <x v="3"/>
    <s v="EN TERMINO"/>
    <x v="5"/>
    <x v="108"/>
    <n v="1"/>
    <x v="167"/>
  </r>
  <r>
    <n v="110"/>
    <n v="169"/>
    <m/>
    <s v="Administrativo con presunta incidencia disciplinaria "/>
    <s v="18 04 001"/>
    <s v="H3AF17. Incertidumbre en Propiedades, Planta y Equipo – Entidades Liquidadas. _x000a__x000a_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
    <s v="Incumplimiento  del artículo 3 del Decreto 2056 de 2003, Patrimonio del Instituto Nacional de Vías. Existiendo inmuebles que carecen de dirección o la misma está desactualizada y sin cédula catastral."/>
    <s v="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y presentarlas en las revelaciones.   _x000a__x000a_4. Producto de las actividades de revisión de los bienes durante el mes, suscribir las actas de conciliación entre las áreas administrativa y financiera, donde se evidencien las gestiones adelantadas y el plan de acción a seguir. _x000a__x000a_5. Respecto de los bienes que aún están en proceso de identificación, generar un proyecto para la depuración de los bienes fiscales  que permitan su saneamiento. _x000a__x000a_6. Los bienes que fueron recibidos en calidad de poseedor y de los que hasta ahora no se ha podido obtener el antecedente registral, realizar un proyecto para adelantar las gestiones tendientes a establecer su antecedente registral."/>
    <s v="Informe trimestral (220 predios), que evidencie el numero de predios conciliados. "/>
    <n v="4"/>
    <d v="2020-01-29T00:00:00"/>
    <d v="2021-01-28T00:00:00"/>
    <n v="52.142857142857146"/>
    <x v="36"/>
    <n v="0"/>
    <s v="SIN OBSERVACIONES"/>
    <x v="1"/>
    <n v="0"/>
    <n v="0"/>
    <n v="0"/>
    <m/>
    <x v="3"/>
    <s v="EN TERMINO"/>
    <x v="5"/>
    <x v="109"/>
    <n v="1"/>
    <x v="168"/>
  </r>
  <r>
    <n v="111"/>
    <n v="170"/>
    <m/>
    <s v="Administrativo"/>
    <s v="18 03 001"/>
    <s v="H4AF17. Subestimación Bienes Muebles en Bodega.  _x000a__x000a_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
    <s v="Diferencias entre inventario de bienes almacenados y saldos de balance."/>
    <s v="Conciliar la cuenta 1635 propiedades, planta y equipo."/>
    <s v="Depurar, cruzar información y registrar entre el Grupo Contabilidad y el Grupo Almacén e Inventarios de la tabla 1 del informe de la Contraloría General de la República._x000a__x000a_"/>
    <s v="Informe semestral"/>
    <n v="2"/>
    <d v="2018-08-01T00:00:00"/>
    <d v="2019-07-31T00:00:00"/>
    <n v="52"/>
    <x v="36"/>
    <n v="2"/>
    <s v="SIN OBSERVACIONES"/>
    <x v="0"/>
    <n v="52"/>
    <n v="52"/>
    <n v="52"/>
    <m/>
    <x v="0"/>
    <s v="CUMPLIDO"/>
    <x v="5"/>
    <x v="110"/>
    <n v="1"/>
    <x v="169"/>
  </r>
  <r>
    <n v="112"/>
    <n v="171"/>
    <m/>
    <s v="Administrativo"/>
    <s v="18 04 001"/>
    <s v="H5AF17. Sobreestimación bienes muebles Propiedades, Planta y Equipo. _x000a__x000a_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
    <s v="Diferencias  entre saldos contables con saldos según inventarios."/>
    <s v="Conciliar las cuentas 1655, 1660, 1670, 1675 con el fin de depurar la información entre los saldos contables y los saldos en inventarios."/>
    <s v="Depurar, cruzar información y registrar entre el Grupo Contabilidad y el Grupo Almacén e Inventarios de la tabla 2 del informe de la Contraloría General de la República._x000a_"/>
    <s v="Informe semestral"/>
    <n v="2"/>
    <d v="2018-08-01T00:00:00"/>
    <d v="2019-07-31T00:00:00"/>
    <n v="52"/>
    <x v="36"/>
    <n v="2"/>
    <s v="SIN OBSERVACIONES"/>
    <x v="0"/>
    <n v="52"/>
    <n v="52"/>
    <n v="52"/>
    <m/>
    <x v="0"/>
    <s v="CUMPLIDO"/>
    <x v="5"/>
    <x v="111"/>
    <n v="1"/>
    <x v="170"/>
  </r>
  <r>
    <n v="113"/>
    <n v="172"/>
    <m/>
    <s v="Administrativo con presunta incidencia disciplinaria "/>
    <s v="18 04 001"/>
    <s v="H6AF17. Subestimación Propiedades, Planta y Equipo – Por Equipo de Transporte Fluvial transferido por el Ministerio de Transporte al Instituto Nacional de Vías. _x000a__x000a_Las cuentas “167504 Propiedades, Planta y Equipo – Equipo de Transporte, Tracción y Elevación – Marítimo y Fluvial y la cuenta 3208 Patrimonio Institucional – Capital Fiscal” se encuentran subestimadas en $2.037.183.377."/>
    <s v="La entidad no cuenta con el reconocimiento total de los bienes transferidos de entidades liquidadas."/>
    <s v="Registrar las embarcaciones transferidas por el Ministerio de Transporte al Instituto Nacional de Vías. "/>
    <s v="Revisar y verificar las actas de recibo de los equipos fluviales a cargo del INVIAS (SA-SF-SMF)._x000a__x000a_Solicitar mesa de trabajo con el Ministerio de Transporte (SA)._x000a__x000a_Consolidar la información por parte de la Subdirección Administrativa."/>
    <s v="Informe semestral"/>
    <n v="2"/>
    <d v="2018-08-01T00:00:00"/>
    <d v="2019-07-31T00:00:00"/>
    <n v="52"/>
    <x v="37"/>
    <n v="2"/>
    <s v="SIN OBSERVACIONES"/>
    <x v="0"/>
    <n v="52"/>
    <n v="52"/>
    <n v="52"/>
    <m/>
    <x v="0"/>
    <s v="CUMPLIDO"/>
    <x v="5"/>
    <x v="112"/>
    <n v="1"/>
    <x v="171"/>
  </r>
  <r>
    <n v="114"/>
    <n v="173"/>
    <m/>
    <s v="Administrativo con presunta incidencia disciplinaria "/>
    <s v="18 04 001"/>
    <s v="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s v="No se cuenta con una base única de predios de uso público."/>
    <s v="Diseñar e implementar una base única de predios del INVIAS con el fin de generar acciones de saneamiento jurídico, catastral, registral, tributario, contable, etc."/>
    <s v="1. Contratar personal con perfil en el área predial exclusivo para realizar  la base única de predios._x000a_2. Suscribir convenios de intercambio de información con el Instituto Geográfico Agustín Codazzi (IGAC) y la Superintendencia de Notariado y Registro (SNR)._x000a_3. Crear y/o actualizar procedimientos en el Sistema de Gestión de Calidad._x000a_4. Diseñar una matriz de priorización._x000a_5. Articular actividades con las diferentes dependencias._x000a_8. Requerir información a catastros descentralizados (Cali, Medellín, Antioquia y Barranquilla)._x000a_9. Solicitar presupuesto para el personal con perfil en el área predial con el propósito de dar continuidad al proyecto."/>
    <s v="1. Base Única de Predios del INVIAS (Plataforma BUPI)._x000a__x000a_2. Informe de avance trimestral (2)."/>
    <n v="3"/>
    <d v="2018-08-01T00:00:00"/>
    <d v="2019-02-01T00:00:00"/>
    <n v="26.285714285714285"/>
    <x v="38"/>
    <n v="0"/>
    <s v="SIN OBSERVACIONES"/>
    <x v="1"/>
    <n v="0"/>
    <n v="0"/>
    <n v="26.285714285714285"/>
    <m/>
    <x v="1"/>
    <s v="VENCIDO"/>
    <x v="5"/>
    <x v="113"/>
    <n v="1"/>
    <x v="172"/>
  </r>
  <r>
    <n v="115"/>
    <n v="174"/>
    <m/>
    <s v="Administrativo"/>
    <s v="18 04 001"/>
    <s v="H8AF17. Incertidumbre en los Bienes de Uso Público e Históricos y Culturales por saldos contrarios en el auxiliar. _x000a__x000a_En el libro auxiliar en Excel de Bienes de Uso Público e Históricos y Culturales, presentan 216 partidas registradas con saldos contrarios a su naturaleza por $1.409.777.772.869, que representa el 4% del total de la cuenta."/>
    <s v="Partidas registradas con saldos contrarios a su naturaleza."/>
    <s v="Registrar los saldos conforme a su naturaleza respecto a las  216 partidas identificadas por la Contraloría General de la República por $1.409.777.772.869._x000a_"/>
    <s v="1. Analizar la información y efectuar los ajustes contables a que haya lugar._x000a__x000a_2. Revisar  los saldos del auxiliar Bienes de Uso Público e Históricos y Culturales y verificar que no existan saldos contrarios a su naturaleza."/>
    <s v="Informe trimestral"/>
    <n v="2"/>
    <d v="2018-09-01T00:00:00"/>
    <d v="2019-03-01T00:00:00"/>
    <n v="25.857142857142858"/>
    <x v="2"/>
    <n v="2"/>
    <s v="SIN OBSERVACIONES"/>
    <x v="0"/>
    <n v="25.857142857142858"/>
    <n v="25.857142857142858"/>
    <n v="25.857142857142858"/>
    <m/>
    <x v="0"/>
    <s v="CUMPLIDO"/>
    <x v="5"/>
    <x v="114"/>
    <n v="1"/>
    <x v="173"/>
  </r>
  <r>
    <n v="116"/>
    <n v="175"/>
    <m/>
    <s v="Administrativo con presunta connotación disciplinaria"/>
    <s v="18 04 001"/>
    <s v="H9AF17. Sobrestimación Bienes Entregados a Terceros – Bienes Inmuebles._x000a__x000a_La cuenta de Bienes Entregados a Terceros - Bienes Inmuebles Entregados en Comodato (192006) y el Patrimonio Institucional - Capital Fiscal (3208) se encuentran sobrestimados en $5.210.129.132."/>
    <s v="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
    <s v="Aplicar el nuevo marco normativo para entidades de gobierno."/>
    <s v="Reclasificar contablemente los bienes entregados en comodato."/>
    <s v="Informe de reclasificación"/>
    <n v="1"/>
    <d v="2018-08-01T00:00:00"/>
    <d v="2019-08-30T00:00:00"/>
    <n v="56.285714285714285"/>
    <x v="2"/>
    <n v="1"/>
    <s v="SIN OBSERVACIONES"/>
    <x v="0"/>
    <n v="56.285714285714285"/>
    <n v="56.285714285714285"/>
    <n v="56.285714285714285"/>
    <m/>
    <x v="0"/>
    <s v="CUMPLIDO"/>
    <x v="5"/>
    <x v="115"/>
    <n v="1"/>
    <x v="174"/>
  </r>
  <r>
    <n v="117"/>
    <n v="176"/>
    <m/>
    <s v="Administrativo"/>
    <s v="16 04 003"/>
    <s v="H10AF17. Incertidumbre Otros Activos - Valorizaciones – No Avalúo._x000a__x000a_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
    <s v="Falta de actualización de  avalúos de los inmuebles."/>
    <s v="Actualizar los avalúos de los 580 bienes fiscales identificados por la CGR para su registro contable."/>
    <s v="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_x000a_3. Actualizar los valores de los predios y reflejarlos en los estados financieros del INVIAS. "/>
    <s v="Informe semestral (580 predios) que evidencie el numero de predios conciliados"/>
    <n v="4"/>
    <d v="2020-01-29T00:00:00"/>
    <d v="2021-01-28T00:00:00"/>
    <n v="52.142857142857146"/>
    <x v="36"/>
    <n v="0"/>
    <s v="SIN OBSERVACIONES"/>
    <x v="1"/>
    <n v="0"/>
    <n v="0"/>
    <n v="0"/>
    <m/>
    <x v="3"/>
    <s v="EN TERMINO"/>
    <x v="5"/>
    <x v="116"/>
    <n v="1"/>
    <x v="175"/>
  </r>
  <r>
    <n v="118"/>
    <n v="177"/>
    <m/>
    <s v="Administrativo con presunta incidencia disciplinaria "/>
    <s v="18 01 002"/>
    <s v="H11AF17. Subestimación Provisiones._x000a__x000a_A 31 de diciembre de 2017, las cuentas “271005 Pasivos Estimados – Provisiones para Contingencias – Litigios y 3208 Patrimonio – Patrimonio Institucional – Capital Fiscal”, se encuentran subestimadas en $5.872.650.950.756"/>
    <s v="Diferencias entre el registro de la provisión según Formato 9 EKOGUI y el registro contable según balance. "/>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x v="39"/>
    <n v="0"/>
    <s v="SIN OBSERVACIONES"/>
    <x v="1"/>
    <n v="0"/>
    <n v="0"/>
    <n v="51.857142857142854"/>
    <m/>
    <x v="1"/>
    <s v="VENCIDO"/>
    <x v="5"/>
    <x v="117"/>
    <n v="1"/>
    <x v="176"/>
  </r>
  <r>
    <n v="119"/>
    <n v="178"/>
    <m/>
    <s v="Administrativo con presunta incidencia disciplinaria "/>
    <s v="18 01 002"/>
    <s v="H12AF17. Incertidumbre, diferencia entre Cuenta Fiscal y Contabilidad - Pasivos Estimados – Litigios._x000a__x000a_Las cuentas “271005 Pasivos Estimados – Provisiones para Contingencias – Litigios y 3208 Patrimonio – Patrimonio Institucional – Capital Fiscal”, presentan incertidumbre por $13.128.888.926."/>
    <s v="No  se reportó en la cuenta fiscal 991 procesos, afectando el saldo de esta cuenta en el balance."/>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x v="39"/>
    <n v="0"/>
    <s v="SIN OBSERVACIONES"/>
    <x v="1"/>
    <n v="0"/>
    <n v="0"/>
    <n v="51.857142857142854"/>
    <m/>
    <x v="1"/>
    <s v="VENCIDO"/>
    <x v="5"/>
    <x v="118"/>
    <n v="1"/>
    <x v="177"/>
  </r>
  <r>
    <n v="120"/>
    <n v="179"/>
    <m/>
    <s v="Administrativo con presunta connotación disciplinaria"/>
    <s v="16 01 004"/>
    <s v="H13AF17. Subestimación en las cuentas Deudoras de Control de Bienes Entregados a Terceros._x000a__x000a_Las cuentas Deudoras de Control de Bienes Entregados a Terceros - Propiedad Planta y Equipo (834704), Deudoras de Control por Contra (CR). (891518) y Bienes Entregados  a Terceros - Bienes Inmuebles en Comodato (192006) se encuentran subestimados en $37.907.167.468 y $506.203.043 respectivamente."/>
    <s v="No se  reclasificó en las cuentas los bienes inmuebles entregados mediante 39 contratos de comodato a otras entidades del Gobierno General y 4 contratos de comodato con empresas públicas y/o particulares, lo que sobrestimó los valores netos las cuentas. "/>
    <s v="Aplicar el nuevo marco normativo para entidades de gobierno."/>
    <s v="Solicitar información a la Subdirección Administrativa de los 43 contratos de comodato mencionados por la Contraloría General de la República y reclasificar contablemente los bienes. "/>
    <s v="Informe trimestral del registro de los 43 contratos de comodato"/>
    <n v="2"/>
    <d v="2018-09-01T00:00:00"/>
    <d v="2019-02-28T00:00:00"/>
    <n v="25.714285714285715"/>
    <x v="2"/>
    <n v="2"/>
    <s v="SIN OBSERVACIONES"/>
    <x v="0"/>
    <n v="25.714285714285715"/>
    <n v="25.714285714285715"/>
    <n v="25.714285714285715"/>
    <m/>
    <x v="0"/>
    <s v="CUMPLIDO"/>
    <x v="5"/>
    <x v="119"/>
    <n v="1"/>
    <x v="178"/>
  </r>
  <r>
    <n v="121"/>
    <n v="180"/>
    <m/>
    <s v="Administrativo con presunta incidencia disciplinaria "/>
    <s v="18 01 002"/>
    <s v="H14AF17. Subestimación cuentas de Orden Acreedoras – Litigios._x000a__x000a_Las cuentas “912001 Cuentas de Orden Acreedoras – Responsabilidades Contingentes – Civiles y 990505 Acreedoras por Contra – Responsabilidades Contingentes por Contra – Litigios y Mecanismos Alternativos de Solución de Conflictos”, se encuentran subestimadas en $3.311.119.983.333."/>
    <s v="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x v="39"/>
    <n v="0"/>
    <s v="SIN OBSERVACIONES"/>
    <x v="1"/>
    <n v="0"/>
    <n v="0"/>
    <n v="51.857142857142854"/>
    <m/>
    <x v="1"/>
    <s v="VENCIDO"/>
    <x v="5"/>
    <x v="120"/>
    <n v="1"/>
    <x v="179"/>
  </r>
  <r>
    <n v="122"/>
    <n v="181"/>
    <m/>
    <s v="Administrativo con presunta incidencia disciplinaria "/>
    <s v="18 01 002"/>
    <s v="H16AF17. Bienes de Consumo.  _x000a__x000a_El INVÍAS tiene registrados en sus inventarios de bienes devolutivos como cosedoras, perforadoras, destornilladores, llaves mixtas, llaves de expansión, alicates, pinzas de punta, cables de expansión etc."/>
    <s v="Incumplimiento del instructivo 001 del 20 de enero de 2017, expedido por la Contaduría General de la Nación."/>
    <s v="Reclasificar los bienes devolutivos que hoy son considerados de consumo en cumplimiento del instructivo 001 del 20 de enero de 2017 expedido por la Contaduría General de la Nación."/>
    <s v="Depurar y reclasificar los inventarios de acuerdo a la nueva política contable del INVIAS."/>
    <s v="Informe semestral"/>
    <n v="2"/>
    <d v="2018-08-01T00:00:00"/>
    <d v="2019-07-31T00:00:00"/>
    <n v="52"/>
    <x v="36"/>
    <n v="2"/>
    <s v="SIN OBSERVACIONES"/>
    <x v="0"/>
    <n v="52"/>
    <n v="52"/>
    <n v="52"/>
    <m/>
    <x v="0"/>
    <s v="CUMPLIDO"/>
    <x v="5"/>
    <x v="121"/>
    <n v="1"/>
    <x v="180"/>
  </r>
  <r>
    <n v="123"/>
    <n v="182"/>
    <m/>
    <s v="Administrativo"/>
    <s v="19 05 001"/>
    <s v="H17AF17. Litigios y demandas en contra del INVÍAS. _x000a__x000a_Al analizar la relación de las demandas en contra del INVIAS  se observa que existen inconsistencias como:_x000a__x000a_• Algunos fallos judiciales ya pagados se encuentran todavía registrados como si se encontraran activos en el formato 9 del Sistema Único de Gestión e Información Litigiosa EKOGUI. _x000a__x000a_• No todos los procesos tienen ajustado el valor de las pretensiones._x000a__x000a_• No se actualiza constantemente el cálculo de la probabilidad de pérdida de los procesos._x000a__x000a_• Existen 701 procesos con calificación del riesgo Medio, Bajo y Remoto que se encuentran provisionados._x000a_"/>
    <s v="Falta de control en el manejo de los procesos en contra, generando incertidumbre en los valores registrados en la contabilidad del INVÍAS."/>
    <s v="Actualizar la provisión contable de los procesos judiciales en eKogui, ajustar el valor de las pretensiones, actualizar el cálculo de la probabilidad de pérdida de los procesos y calificar el riesgo, para fortalecer el control en el manejo de los procesos en contra."/>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_x000a__x000a_2. Solicitar información a las Direcciones Territoriales a través de memorando, teniendo en cuenta la responsabilidad y deber funcional de las direcciones territoriales en virtud de la Resolución 1120 de 2014.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Informe trimestral"/>
    <n v="4"/>
    <d v="2018-08-01T00:00:00"/>
    <d v="2019-07-30T00:00:00"/>
    <n v="51.857142857142854"/>
    <x v="39"/>
    <n v="0"/>
    <s v="SIN OBSERVACIONES"/>
    <x v="1"/>
    <n v="0"/>
    <n v="0"/>
    <n v="51.857142857142854"/>
    <m/>
    <x v="1"/>
    <s v="VENCIDO"/>
    <x v="5"/>
    <x v="122"/>
    <n v="1"/>
    <x v="181"/>
  </r>
  <r>
    <n v="124"/>
    <n v="183"/>
    <m/>
    <s v="Administrativo"/>
    <s v="18 01 001"/>
    <s v="H18AF17. Notas a los Estados Financieros. _x000a__x000a_Las Notas a los Estados Financieros no reflejan la información suficiente para que sirva de complemento a la interpretación y entendimiento de las cifras plasmadas en los estados financieros."/>
    <s v="Falta de conciliación con las diferentes dependencias administrativas y ejecutoras."/>
    <s v="Aplicar el nuevo marco normativo para entidades de gobierno en lo relacionado a las notas de los estados financieros."/>
    <s v="Enviar memorandos individuales a las unidades ejecutoras solicitando información a revelar en las notas de los estados financieros."/>
    <s v="Notas a los estados financieros o revelaciones"/>
    <n v="1"/>
    <d v="2018-11-01T00:00:00"/>
    <d v="2019-03-30T00:00:00"/>
    <n v="21.285714285714285"/>
    <x v="2"/>
    <n v="1"/>
    <s v="SIN OBSERVACIONES"/>
    <x v="0"/>
    <n v="21.285714285714285"/>
    <n v="21.285714285714285"/>
    <n v="21.285714285714285"/>
    <m/>
    <x v="0"/>
    <s v="CUMPLIDO"/>
    <x v="5"/>
    <x v="123"/>
    <n v="1"/>
    <x v="182"/>
  </r>
  <r>
    <n v="125"/>
    <n v="184"/>
    <m/>
    <s v="Administrativo"/>
    <s v="18 02 001"/>
    <s v="H21AF17. Proceso de Planeación Presupuestal._x000a__x000a_ El Instituto en su proceso de planeación presupuestal, aplicó la metodología establecida por el Ministerio de Hacienda y Crédito Público. No obstante lo anterior se presenta las siguientes deficiencias: _x000a__x000a_A. En lo relacionado con el presupuesto de Gastos de la vigencia 2017, se comprobaron un total de 68 traslados presupuestales, 31 que corresponden a gastos de funcionamiento y 37 a Inversión._x000a__x000a_B. En relación con el presupuesto de ingresos, se determinaron deficiencias en el 88% del presupuestado frente al recaudado; para ingresos corrientes en nueve (9) de diez (10) subcuentas y para Recursos de Capital en seis (6) de siete (7) subcuentas._x000a__x000a_El alto volumen de modificaciones al presupuesto de gastos (88), como de vigencias futuras (66) y que el 88% del presupuesto de ingresos proyectado no sea acertado al recaudado."/>
    <s v="Deficiencias del proceso de planeación presupuestal."/>
    <s v="Fortalecer el proceso de planeación presupuestal a través de talleres de capacitación encaminados a reducir en un 30% los traslados presupuestales y establecer una metodología de cálculo de las proyecciones de los ingresos de los recursos propios del INVIAS._x000a__x000a_ _x000a__x000a__x000a__x000a_"/>
    <s v="A. Realizar capacitación en planeación presupuestal para las diferentes unidades ejecutoras del instituto para disminuir en 30% los traslados:_x000a__x000a_1. Solicitar a la Subdirección Administrativa por parte de la Oficina Asesora de Planeación la realización de una capacitación en planificación presupuestal._x000a__x000a_2. Capacitar a las diferentes unidades ejecutoras en planificación presupuestal (SA)._x000a__x000a_B. Elaborar un instructivo de la metodología de cálculo de las proyecciones de ingresos de los recursos propios del INVIAS._x000a__x000a_"/>
    <s v="A. Registro de capacitación y 30% de disminución de traslados._x000a__x000a_B. Instructivo implementado."/>
    <n v="2"/>
    <d v="2018-08-01T00:00:00"/>
    <d v="2018-12-20T00:00:00"/>
    <n v="20.142857142857142"/>
    <x v="40"/>
    <n v="2"/>
    <s v="SIN OBSERVACIONES"/>
    <x v="0"/>
    <n v="20.142857142857142"/>
    <n v="20.142857142857142"/>
    <n v="20.142857142857142"/>
    <m/>
    <x v="0"/>
    <s v="CUMPLIDO"/>
    <x v="5"/>
    <x v="124"/>
    <n v="1"/>
    <x v="183"/>
  </r>
  <r>
    <n v="126"/>
    <n v="185"/>
    <m/>
    <s v="Administrativo"/>
    <s v="18 02 002"/>
    <s v="H22AF17. Cumplimiento Actividades Proceso de Planeación Presupuestal._x000a__x000a_La Oficina Asesora de Planeación en una de sus actividades solicita y recibe las proyecciones de necesidades de las diferentes dependencias._x000a__x000a_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
    <s v=" Deficiencias de planeación."/>
    <s v="_x000a_Fortalecer la planeación presupuestal mediante la elaboración de un instructivo de la metodología de cálculo de las proyecciones de ingresos de los recursos propios del INVIAS."/>
    <s v="1. Solicitar a las dependencias responsables la metodología de cálculo de la proyección de los ingresos propios._x000a__x000a_2. Realizar mesa de trabajo con las dependencias responsables y la Oficina Asesora de Planeación para la consolidación del instructivo de la metodología de proyección de ingresos propios del INVIAS._x000a__x000a_3. Implementar el instructivo._x000a_"/>
    <s v="_x000a__x000a_Instructivo implementado"/>
    <n v="1"/>
    <d v="2018-08-01T00:00:00"/>
    <d v="2018-12-20T00:00:00"/>
    <n v="20.142857142857142"/>
    <x v="41"/>
    <n v="1"/>
    <s v="SIN OBSERVACIONES"/>
    <x v="0"/>
    <n v="20.142857142857142"/>
    <n v="20.142857142857142"/>
    <n v="20.142857142857142"/>
    <m/>
    <x v="0"/>
    <s v="CUMPLIDO"/>
    <x v="5"/>
    <x v="125"/>
    <n v="1"/>
    <x v="184"/>
  </r>
  <r>
    <n v="127"/>
    <n v="186"/>
    <m/>
    <s v="Administrativo con presunta incidencia disciplinaria "/>
    <s v="18 02 001"/>
    <s v="H23AF17. Techo Reserva Presupuestal Rubro Inversión. _x000a__x000a_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_x000a__x000a_Actividad 1."/>
    <s v="Falta de seguimiento en el cumplimiento del artículo 78  del Decreto 111 de 1996 y el artículo 40 de la Ley 1815 de 2016 apropiación vigencia 2017."/>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y SG (1)."/>
    <n v="9"/>
    <d v="2020-01-01T00:00:00"/>
    <d v="2020-03-31T00:00:00"/>
    <n v="12.857142857142858"/>
    <x v="42"/>
    <n v="4"/>
    <s v="Se asigna 100% a la actividad a cargo de la Dirección Técnica. La acción de mejora como tal se reporta con un avance del 44% en el Plan de Mejoramiento, teniendo en cuenta que dicha acción comparte responsabilidad con la Dirección Operativa y la Secretaría General, quienes tienen pendiente la presentación de cinco actas de la socialización de la Guía Metodológica Ciclo Presupuestal” EDEPI-GUI-1 al interior de sus respectivos equipos de trabajo._x000a__x000a_Soportes: Memorando DT 24047 del 29 de abril de 2020 y papel de trabajo elaborado el 06 de mayo de 2020."/>
    <x v="10"/>
    <n v="5.7142857142857144"/>
    <n v="5.7142857142857144"/>
    <n v="12.857142857142858"/>
    <m/>
    <x v="1"/>
    <s v="VENCIDO"/>
    <x v="5"/>
    <x v="126"/>
    <n v="1"/>
    <x v="185"/>
  </r>
  <r>
    <m/>
    <n v="187"/>
    <m/>
    <s v="Administrativo con presunta incidencia disciplinaria "/>
    <s v="18 02 001"/>
    <s v="H23AF17. Techo Reserva Presupuestal Rubro Inversión. _x000a__x000a_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_x000a__x000a_Actividad 2."/>
    <s v="Falta de seguimiento en el cumplimiento del artículo 78  del Decreto 111 de 1996 y el artículo 40 de la Ley 1815 de 2016 apropiación vigencia 2017."/>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SG (2)."/>
    <n v="6"/>
    <d v="2020-01-01T00:00:00"/>
    <d v="2020-12-31T00:00:00"/>
    <n v="52.142857142857146"/>
    <x v="42"/>
    <m/>
    <s v="SIN OBSERVACIONES"/>
    <x v="1"/>
    <n v="0"/>
    <n v="0"/>
    <n v="0"/>
    <m/>
    <x v="3"/>
    <s v=""/>
    <x v="5"/>
    <x v="126"/>
    <n v="2"/>
    <x v="186"/>
  </r>
  <r>
    <n v="128"/>
    <n v="188"/>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27"/>
    <n v="1"/>
    <x v="187"/>
  </r>
  <r>
    <m/>
    <n v="189"/>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27"/>
    <n v="2"/>
    <x v="188"/>
  </r>
  <r>
    <n v="129"/>
    <n v="190"/>
    <m/>
    <s v="Administrativo con presunta incidencia disciplinaria "/>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1. "/>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28"/>
    <n v="1"/>
    <x v="189"/>
  </r>
  <r>
    <m/>
    <n v="191"/>
    <m/>
    <m/>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28"/>
    <n v="2"/>
    <x v="190"/>
  </r>
  <r>
    <n v="130"/>
    <n v="192"/>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29"/>
    <n v="1"/>
    <x v="191"/>
  </r>
  <r>
    <m/>
    <n v="193"/>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29"/>
    <n v="2"/>
    <x v="192"/>
  </r>
  <r>
    <n v="131"/>
    <n v="194"/>
    <m/>
    <s v="Administrativo con presunta incidencia disciplinaria "/>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0"/>
    <n v="1"/>
    <x v="193"/>
  </r>
  <r>
    <m/>
    <n v="195"/>
    <m/>
    <m/>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0"/>
    <n v="2"/>
    <x v="194"/>
  </r>
  <r>
    <n v="132"/>
    <n v="196"/>
    <m/>
    <s v="Administrativo con presunta incidencia disciplinaria "/>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1"/>
    <n v="1"/>
    <x v="195"/>
  </r>
  <r>
    <m/>
    <n v="197"/>
    <m/>
    <m/>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1"/>
    <n v="2"/>
    <x v="196"/>
  </r>
  <r>
    <n v="133"/>
    <n v="198"/>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2"/>
    <n v="1"/>
    <x v="197"/>
  </r>
  <r>
    <m/>
    <n v="199"/>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2"/>
    <n v="2"/>
    <x v="198"/>
  </r>
  <r>
    <n v="134"/>
    <n v="200"/>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3"/>
    <n v="1"/>
    <x v="199"/>
  </r>
  <r>
    <m/>
    <n v="201"/>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3"/>
    <n v="2"/>
    <x v="200"/>
  </r>
  <r>
    <n v="135"/>
    <n v="202"/>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4"/>
    <n v="1"/>
    <x v="201"/>
  </r>
  <r>
    <m/>
    <n v="203"/>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4"/>
    <n v="2"/>
    <x v="202"/>
  </r>
  <r>
    <n v="136"/>
    <n v="204"/>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5"/>
    <n v="1"/>
    <x v="203"/>
  </r>
  <r>
    <m/>
    <n v="205"/>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5"/>
    <n v="2"/>
    <x v="204"/>
  </r>
  <r>
    <n v="137"/>
    <n v="206"/>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6"/>
    <n v="1"/>
    <x v="205"/>
  </r>
  <r>
    <m/>
    <n v="207"/>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6"/>
    <n v="2"/>
    <x v="206"/>
  </r>
  <r>
    <n v="138"/>
    <n v="208"/>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7"/>
    <n v="1"/>
    <x v="207"/>
  </r>
  <r>
    <m/>
    <n v="209"/>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7"/>
    <n v="2"/>
    <x v="208"/>
  </r>
  <r>
    <n v="139"/>
    <n v="210"/>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1.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8"/>
    <n v="1"/>
    <x v="209"/>
  </r>
  <r>
    <m/>
    <n v="211"/>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2.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8"/>
    <n v="2"/>
    <x v="210"/>
  </r>
  <r>
    <n v="140"/>
    <n v="212"/>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39"/>
    <n v="1"/>
    <x v="211"/>
  </r>
  <r>
    <m/>
    <n v="213"/>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39"/>
    <n v="2"/>
    <x v="212"/>
  </r>
  <r>
    <n v="141"/>
    <n v="214"/>
    <m/>
    <s v="Administrativo con presunta incidencia disciplinaria "/>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x v="43"/>
    <n v="4"/>
    <s v="Se asigna 100% a la actividad a cargo de la Dirección Técnica. La acción de mejora como tal se reporta con un avance del 50% en el Plan de Mejoramiento, teniendo en cuenta que dicha acción comparte responsabilidad con la Dirección Operativa, quien tiene pendiente la presentación de cuatro actas de la socialización de la Guía Metodológica Ciclo Presupuestal” EDEPI-GUI-1 al interior de sus respectivos equipos de trabajo en temas financieros._x000a__x000a_Soportes: Memorando DT 24047 del 29 de abril de 2020 y papel de trabajo elaborado el 06 de mayo de 2020."/>
    <x v="6"/>
    <n v="6.4285714285714288"/>
    <n v="6.4285714285714288"/>
    <n v="12.857142857142858"/>
    <m/>
    <x v="1"/>
    <s v="VENCIDO"/>
    <x v="5"/>
    <x v="140"/>
    <n v="1"/>
    <x v="213"/>
  </r>
  <r>
    <m/>
    <n v="215"/>
    <m/>
    <m/>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x v="43"/>
    <m/>
    <s v="SIN OBSERVACIONES"/>
    <x v="1"/>
    <n v="0"/>
    <n v="0"/>
    <n v="0"/>
    <m/>
    <x v="3"/>
    <s v=""/>
    <x v="5"/>
    <x v="140"/>
    <n v="2"/>
    <x v="214"/>
  </r>
  <r>
    <n v="142"/>
    <n v="216"/>
    <m/>
    <s v="Administrativo con presunta incidencia fiscal y disciplinaria"/>
    <s v="11 03 002"/>
    <s v="H38AF17. Reconocimiento de intereses moratorios en el pago de fallos judiciales en contra del INVIAS._x000a__x000a_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
    <s v="No  observancia a los requerimientos y plazos establecidos en los artículos 173, 176, 177 y 76 del Decreto 01 de 1984   y respecto de los artículos 192,195 y 308 de la ley 1437 de 2011 , para el pago dinerario de obligaciones."/>
    <s v="Gestionar la asignación de recursos suficientes ante la Oficina Asesora de Planeación y el Ministerio de Hacienda y Crédito Público, que permita el pago de las condenas dentro del término legal establecido."/>
    <s v="1. Cruzar informe semestralmente con la Oficina Asesora de Planeación. _x000a_ _x000a_2.  Dirigir oficio al Ministerio de Hacienda y Crédito Público.                                                                           "/>
    <s v="Informe semestral "/>
    <n v="2"/>
    <d v="2018-08-01T00:00:00"/>
    <d v="2019-07-30T00:00:00"/>
    <n v="51.857142857142854"/>
    <x v="44"/>
    <n v="0"/>
    <s v="SIN OBSERVACIONES"/>
    <x v="1"/>
    <n v="0"/>
    <n v="0"/>
    <n v="51.857142857142854"/>
    <m/>
    <x v="1"/>
    <s v="VENCIDO"/>
    <x v="5"/>
    <x v="141"/>
    <n v="1"/>
    <x v="215"/>
  </r>
  <r>
    <n v="143"/>
    <n v="217"/>
    <m/>
    <s v="Administrativo con presunta incidencia fiscal y disciplinaria"/>
    <s v="14 04 004"/>
    <s v="H39AF17. Calidad de las obras ejecutadas - Convenio 257 de 2011._x000a__x000a_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
    <s v="Deficiencias en la labor de la interventoría y supervisión administrativa por parte del INVIAS."/>
    <s v="Efectuar las reparaciones que se encuentren dentro del periodo de garantía de estabilidad de la obra sustentadas mediante informe del Administrador Vial y de la Gobernación de Arauca."/>
    <s v="1. Solicitar y presentar informe con registro fotográfico a la Gobernación de Arauca en el cual se constate las reparaciones que se encuentren dentro del periodo de garantía de estabilidad de la obra. _x000a__x000a_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
    <s v="1. Informe con registro fotográfico de la Gobernación de Arauca._x000a__x000a_2. Informe del Administrador Vial."/>
    <n v="2"/>
    <d v="2018-08-01T00:00:00"/>
    <d v="2018-12-31T00:00:00"/>
    <n v="21.714285714285715"/>
    <x v="22"/>
    <n v="2"/>
    <s v="SIN OBSERVACIONES"/>
    <x v="0"/>
    <n v="21.714285714285715"/>
    <n v="21.714285714285715"/>
    <n v="21.714285714285715"/>
    <m/>
    <x v="0"/>
    <s v="CUMPLIDO"/>
    <x v="5"/>
    <x v="142"/>
    <n v="1"/>
    <x v="216"/>
  </r>
  <r>
    <n v="144"/>
    <n v="218"/>
    <m/>
    <s v="Administrativo con presunta incidencia disciplinaria, para indagación preliminar"/>
    <s v="14 04 004"/>
    <s v="H43AF17. Obras no ejecutadas. Convenio 2742 de 2009._x000a__x000a_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
    <s v="Deficiencias en la labor de  seguimiento y supervisión por parte del INVIAS, lo cual además del incrementar los costos del proyecto, redunda en el desmejoramiento de las buenas condiciones de transitabilidad para los usuarios de este futuro corredor vial."/>
    <s v="Fortalecer la supervisión por parte de la Dirección Territorial Santander sobre el convenio 2742 de 2009."/>
    <s v="1. Enviar oficio a Ecopetrol solicitando se tomen las medidas necesarias para la terminación del proyecto sin que se acarreen mayores costos._x000a__x000a_2. Dirigir memorando al Director Territorial Santander solicitando informe bimestral de la supervisión del convenio._x000a__x000a_3. Realizar reunión con levantamiento de acta bimestral de seguimiento con todos los actores del convenio."/>
    <s v="Informe bimestral (Anexo actas)"/>
    <n v="3"/>
    <d v="2018-08-01T00:00:00"/>
    <d v="2019-01-31T00:00:00"/>
    <n v="26.142857142857142"/>
    <x v="45"/>
    <n v="1.9999"/>
    <s v="SIN OBSERVACIONES"/>
    <x v="11"/>
    <n v="17.427699999999998"/>
    <n v="17.427699999999998"/>
    <n v="26.142857142857142"/>
    <m/>
    <x v="1"/>
    <s v="VENCIDO"/>
    <x v="5"/>
    <x v="143"/>
    <n v="1"/>
    <x v="217"/>
  </r>
  <r>
    <n v="145"/>
    <n v="219"/>
    <m/>
    <s v="Administrativo con presunta incidencia fiscal y disciplinaria"/>
    <s v="14 04 004"/>
    <s v="H44AF17. Calidad de las obras ejecutadas - Contrato 708 de 2009._x000a__x000a_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
    <s v="Posibles debilidades en el proceso constructivo y/o calidad de las obras, así como  presuntas deficiencias en la labor de la interventoría y supervisión administrativa por parte del INVIAS."/>
    <s v="Hacer efectiva las garantías contractuales para la indemnización de los perjuicios ocasionados al INVIAS."/>
    <s v="1. Demandar al contratista por el incumplimiento definitivo del contrato 708 de 2009 y solicitar la indemnización de los perjuicios ocasionados al INVIAS._x000a__x000a_2. Presentar informe de seguimiento a la demanda."/>
    <s v="Informe semestral"/>
    <n v="2"/>
    <d v="2018-08-01T00:00:00"/>
    <d v="2019-07-31T00:00:00"/>
    <n v="52"/>
    <x v="22"/>
    <n v="2"/>
    <s v="SIN OBSERVACIONES"/>
    <x v="0"/>
    <n v="52"/>
    <n v="52"/>
    <n v="52"/>
    <m/>
    <x v="0"/>
    <s v="CUMPLIDO"/>
    <x v="5"/>
    <x v="144"/>
    <n v="1"/>
    <x v="218"/>
  </r>
  <r>
    <n v="146"/>
    <n v="220"/>
    <m/>
    <s v="Administrativo"/>
    <s v="14 01 001"/>
    <s v="H48AF17. Financiación varios proyectos._x000a__x000a_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
    <s v="Debilidades en el planeamiento físico y financiero de las distintas obra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x v="17"/>
    <n v="0"/>
    <s v="SIN OBSERVACIONES"/>
    <x v="1"/>
    <n v="0"/>
    <n v="0"/>
    <n v="0"/>
    <m/>
    <x v="3"/>
    <s v="EN TERMINO"/>
    <x v="5"/>
    <x v="145"/>
    <n v="1"/>
    <x v="219"/>
  </r>
  <r>
    <n v="147"/>
    <n v="221"/>
    <m/>
    <s v="Administrativo con presunta incidencia disciplinaria, para indagación preliminar"/>
    <s v="14 04 003"/>
    <s v="H49AF17. Puente Orquídeas 1. Contrato 807 de 2009._x000a__x000a_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
    <s v="Presuntas trasgresiones a lo reglado por el Código Colombiano de Diseño Sísmico de Puentes."/>
    <s v="Iniciar proceso  Judicial para demandar el incumplimiento del contrato por la acción de controversias contractuales y  afectar amparo de estabilidad y calidad de la obra del puente Orquídea 1, construido dentro del alcance del contrato de obra 807 de 2009."/>
    <s v="Presentar la Demanda ante el Tribunal Administrativo "/>
    <s v="Auto Admisorio de la Demanda "/>
    <n v="1"/>
    <d v="2020-02-01T00:00:00"/>
    <d v="2020-03-30T00:00:00"/>
    <n v="8.2857142857142865"/>
    <x v="22"/>
    <n v="1"/>
    <s v="SIN OBSERVACIONES"/>
    <x v="0"/>
    <n v="8.2857142857142865"/>
    <n v="8.2857142857142865"/>
    <n v="8.2857142857142865"/>
    <m/>
    <x v="0"/>
    <s v="CUMPLIDO"/>
    <x v="5"/>
    <x v="146"/>
    <n v="1"/>
    <x v="220"/>
  </r>
  <r>
    <n v="148"/>
    <n v="222"/>
    <m/>
    <s v="Administrativo con presunta Incidencia disciplinaria"/>
    <s v="14 04 004"/>
    <s v="H51AF17. Atrasos en obras nuevo Puente Pumarejo._x000a__x000a_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
    <s v="Presuntas contravenciones a los artículos 25 y 26 de la Ley 80 de 1993, 8º de la Ley 42 de 1993, el artículo 83 de la Ley 1474 de 2011 y el numeral 7.34 de los pliegos de condiciones definitivos."/>
    <s v="Continuar con los procesos sancionatorios iniciados por el INVIAS en contra del contratista de obra por los presuntos incumplimientos del contrato que repercuten en la programación de la obra."/>
    <s v="Presentar definición de fondo respecto a la responsabilidad del contratista de obra."/>
    <s v="Resolución "/>
    <n v="1"/>
    <d v="2018-08-01T00:00:00"/>
    <d v="2019-03-31T00:00:00"/>
    <n v="34.571428571428569"/>
    <x v="22"/>
    <n v="0.8"/>
    <s v="SIN OBSERVACIONES"/>
    <x v="12"/>
    <n v="27.657142857142855"/>
    <n v="27.657142857142855"/>
    <n v="34.571428571428569"/>
    <m/>
    <x v="1"/>
    <s v="VENCIDO"/>
    <x v="5"/>
    <x v="147"/>
    <n v="1"/>
    <x v="221"/>
  </r>
  <r>
    <n v="149"/>
    <n v="223"/>
    <m/>
    <s v="Administrativo"/>
    <s v="14 04 004"/>
    <s v="H52AF17. Planeación fuentes de trabajo nuevo Puente Pumarejo._x000a__x000a_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
    <s v="Presuntas trasgresiones al Artículo 17. Frentes de Trabajo 7x24 de la  ley 1682 de 2013."/>
    <s v="Iniciar proceso administrativo conminatorio, sancionatorio,  en contra del contratista de obra con el propósito de que cumpla con al obligación de incrementar los frentes de trabajo en horario nocturno o sancionar su incumplimiento."/>
    <s v="Presentar definición de fondo respecto a la responsabilidad del contratista de obra."/>
    <s v="Resolución "/>
    <n v="1"/>
    <d v="2018-08-01T00:00:00"/>
    <d v="2019-03-31T00:00:00"/>
    <n v="34.571428571428569"/>
    <x v="22"/>
    <n v="0.8"/>
    <s v="SIN OBSERVACIONES"/>
    <x v="12"/>
    <n v="27.657142857142855"/>
    <n v="27.657142857142855"/>
    <n v="34.571428571428569"/>
    <m/>
    <x v="1"/>
    <s v="VENCIDO"/>
    <x v="5"/>
    <x v="148"/>
    <n v="1"/>
    <x v="222"/>
  </r>
  <r>
    <n v="150"/>
    <n v="224"/>
    <m/>
    <s v="Administrativo con presunta Incidencia disciplinaria"/>
    <s v="14 01 003"/>
    <s v="H53AF17. Ajustes a diseño nuevo Puente Pumarejo. _x000a__x000a_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
    <s v="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5"/>
    <x v="149"/>
    <n v="1"/>
    <x v="223"/>
  </r>
  <r>
    <n v="151"/>
    <n v="225"/>
    <m/>
    <s v="Administrativo con presunta Incidencia disciplinaria"/>
    <s v="14 01 003"/>
    <s v="H54AF17. Retranqueo redes eléctricas proyecto nuevo Puente Pumarejo._x000a__x000a_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
    <s v="Deficiencias de planeación por parte del Invías, constituyéndose en un 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5"/>
    <x v="150"/>
    <n v="1"/>
    <x v="224"/>
  </r>
  <r>
    <n v="152"/>
    <n v="226"/>
    <m/>
    <s v="Administrativo con presunta incidencia disciplinaria y fiscal"/>
    <s v="14 05 004"/>
    <s v="H56AF17. Costo pagado obras ejecutadas en el contrato 806 de 2017 por calidad de obras del contrato 3460 de 2008._x000a__x000a_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
    <s v="Falta disciplinaria por la violación del numeral 4 del artículo 25 de la Ley 80 de 1993 y de los art. 83 y 84 de la Ley 1474 de 2011, por deficiencias en la supervisión e interventoría del proyecto."/>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27"/>
    <n v="0"/>
    <s v="SIN OBSERVACIONES"/>
    <x v="1"/>
    <n v="0"/>
    <n v="0"/>
    <n v="16.714285714285715"/>
    <m/>
    <x v="1"/>
    <s v="VENCIDO"/>
    <x v="5"/>
    <x v="151"/>
    <n v="1"/>
    <x v="225"/>
  </r>
  <r>
    <n v="153"/>
    <n v="227"/>
    <m/>
    <s v="Administrativo con presunta incidencia disciplinaria y fiscal"/>
    <s v="14 05 004"/>
    <s v="H57AF17. Costo modificación de especificaciones existentes. _x000a__x000a_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
    <s v="Deficiencias en la planeación y supervisión del proyecto (tanto de los supervisores de la entidad contratante como de la interventoría). "/>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27"/>
    <n v="0"/>
    <s v="SIN OBSERVACIONES"/>
    <x v="1"/>
    <n v="0"/>
    <n v="0"/>
    <n v="16.714285714285715"/>
    <m/>
    <x v="1"/>
    <s v="VENCIDO"/>
    <x v="5"/>
    <x v="152"/>
    <n v="1"/>
    <x v="226"/>
  </r>
  <r>
    <n v="154"/>
    <n v="228"/>
    <m/>
    <s v="Administrativo con presunta incidencia fiscal y disciplinaria"/>
    <s v="14 04 004"/>
    <s v="H58AF17. Inversión Proyecto Variante San Francisco - Mocoa._x000a__x000a_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
    <s v="Deficiencias en la planeación y supervisión del proyecto (tanto de los supervisores de la entidad contratante como de la interventoría)."/>
    <s v="Fortalecer la planeación y supervisión del proyecto variante San Francisco - Mocoa."/>
    <s v="_x000a__x000a_Continuar con las actividades relacionadas con la consecución de recursos y procesos licitatorios."/>
    <s v="Informe trimestral"/>
    <n v="4"/>
    <d v="2018-08-01T00:00:00"/>
    <d v="2019-07-31T00:00:00"/>
    <n v="52"/>
    <x v="35"/>
    <n v="2"/>
    <s v="SIN OBSERVACIONES"/>
    <x v="6"/>
    <n v="26"/>
    <n v="26"/>
    <n v="52"/>
    <m/>
    <x v="1"/>
    <s v="VENCIDO"/>
    <x v="5"/>
    <x v="153"/>
    <n v="1"/>
    <x v="227"/>
  </r>
  <r>
    <n v="155"/>
    <n v="229"/>
    <m/>
    <s v="Administrativo con presunta Incidencia disciplinaria"/>
    <s v="18 04 001"/>
    <s v="H1AC17. Registro de los bienes inmuebles fiscales en la Contabilidad._x000a__x000a_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_x000a__x000a_"/>
    <s v="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presentarlas en las revelaciones.   _x000a__x000a_4. Respecto a los bienes que aún están en proceso de identificación, generar un proyecto para la depuración de los bienes fiscales que permitan individualización. _x000a__x000a_5. Los bienes que fueron recibidos en posesión y de los que hasta ahora no se ha podido obtener el antecedente registral, realizar un proyecto para adelantar las gestiones tendientes a establecerlo."/>
    <s v="Informe trimestral que evidencia la identificación de los bienes fiscales. "/>
    <n v="4"/>
    <d v="2020-01-29T00:00:00"/>
    <d v="2021-01-28T00:00:00"/>
    <n v="52.142857142857146"/>
    <x v="46"/>
    <m/>
    <s v="SIN OBSERVACIONES"/>
    <x v="1"/>
    <n v="0"/>
    <n v="0"/>
    <n v="0"/>
    <m/>
    <x v="3"/>
    <s v="EN TERMINO"/>
    <x v="6"/>
    <x v="154"/>
    <n v="1"/>
    <x v="228"/>
  </r>
  <r>
    <n v="156"/>
    <n v="230"/>
    <m/>
    <s v="Administrativo con presunta Incidencia disciplinaria"/>
    <s v="18 04 001"/>
    <s v="H2AC17. Funciones y Responsabilidades sobre la infraestructura de Transporte, asignadas al Ministerio de Transporte y a las Entidades del Orden Nacional, mediante de la Ley 105 de 1993._x000a__x000a_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
    <s v="Cumplimiento parcial de los Artículos 19 y 20 de la Ley 105 de 1993, lo que genera deficiencias en la identificación y conservación de los bienes a cargo del Instituto."/>
    <s v="Actualizar el inventario de las Estaciones Férreas propiedad del INVIAS y determinar su estado de conservación de las mismas."/>
    <s v="Actividad 1. El Grupo de Bienes Inmuebles con base en las escrituras y actas de entrega, actualizara el inventario y la base de datos de bienes fiscales de las Estaciones Férreas y paraderos propiedad del Invías. (SA)._x000a__x000a_Actividad 2. El inventario final de Estaciones Férreas y paraderos se enviara a la Subdirección Red Terciaria y Férrea para determinar las edificaciones objeto de conservación de acuerdo a los recursos que tengan asignados. (SRT)."/>
    <s v="Informe trimestral"/>
    <n v="4"/>
    <d v="2018-01-22T00:00:00"/>
    <d v="2019-01-20T00:00:00"/>
    <n v="51.857142857142854"/>
    <x v="47"/>
    <n v="4"/>
    <s v="Se consolidó la información en un informe."/>
    <x v="0"/>
    <n v="51.857142857142854"/>
    <n v="51.857142857142854"/>
    <n v="51.857142857142854"/>
    <m/>
    <x v="0"/>
    <s v="CUMPLIDO"/>
    <x v="6"/>
    <x v="155"/>
    <n v="1"/>
    <x v="229"/>
  </r>
  <r>
    <n v="157"/>
    <n v="231"/>
    <m/>
    <s v="Administrativo"/>
    <s v="16 02 001"/>
    <s v="H5AC17. Disposición de los elementos en el almacén de la Entidad._x000a__x000a_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
    <s v="Desactualización y desorganización de los inventarios, falta de control en el procedimiento de disposición de los elementos en el almacén de la entidad y falta de mantenimiento a las bodegas."/>
    <s v="Organizar la bodega de Fontibón."/>
    <s v="Se enviará un equipo de trabajo para la organización de la misma."/>
    <s v="Informe Semestral"/>
    <n v="2"/>
    <d v="2018-03-01T00:00:00"/>
    <d v="2019-03-01T00:00:00"/>
    <n v="52.142857142857146"/>
    <x v="47"/>
    <n v="1"/>
    <s v="SIN OBSERVACIONES"/>
    <x v="6"/>
    <n v="26.071428571428573"/>
    <n v="26.071428571428573"/>
    <n v="52.142857142857146"/>
    <m/>
    <x v="1"/>
    <s v="VENCIDO"/>
    <x v="6"/>
    <x v="156"/>
    <n v="1"/>
    <x v="230"/>
  </r>
  <r>
    <n v="158"/>
    <n v="232"/>
    <m/>
    <s v="Administrativo con presunta connotación disciplinaria"/>
    <s v="14 05 004"/>
    <s v="H8AC17. Obligaciones del convenio No. 1056 del 2006 de la Dirección de Tránsito y Transporte, DITRA con respecto al INVIAS- Informes._x000a__x000a_El Invías a través del Programa de Seguridad en Carreteras Nacionales, no exige el cumplimiento del convenio 1056 de 2006 que en su cláusula quinta “Obligaciones de la Dirección de la Policía Nacional”."/>
    <s v="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
    <s v="Seguimiento al cumplimiento de la cláusula quinta del convenio 1056 de 2006."/>
    <s v="Actividad 1. Requerir a la Dirección General de Tránsito y Transporte -DITRA- de la Policía Nacional para que dentro de los 5 primeros días de cada mes se informe sobre las actividades desarrolladas en cumplimiento de la cláusula quinta del convenio 1056 de 2006._x000a__x000a_Actividad 2. Realizar seguimiento al cumplimiento de la entrega mensual de informes establecido en la cláusula quinta del convenio 1056 de 2006.   _x000a_"/>
    <s v="Oficio e  Informes mensuales"/>
    <n v="12"/>
    <d v="2018-01-15T00:00:00"/>
    <d v="2018-12-31T00:00:00"/>
    <n v="50"/>
    <x v="48"/>
    <n v="12"/>
    <s v="SIN OBSERVACIONES"/>
    <x v="0"/>
    <n v="50"/>
    <n v="50"/>
    <n v="50"/>
    <m/>
    <x v="0"/>
    <s v="CUMPLIDO"/>
    <x v="6"/>
    <x v="157"/>
    <n v="1"/>
    <x v="231"/>
  </r>
  <r>
    <n v="159"/>
    <n v="233"/>
    <m/>
    <s v="Administrativo con presunta incidencia disciplinaria."/>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1._x000a_"/>
    <s v="Debilidades en la estructuración de los documentos previos necesarios para adelantar los procesos contractuales y falencias en el lleno de requisitos exigidos en la Ley, específicamente el artículo 20 del Decreto 1510 de 2013. "/>
    <s v="Acción 1._x000a__x000a_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x v="49"/>
    <m/>
    <s v="SIN OBSERVACIONES"/>
    <x v="1"/>
    <n v="0"/>
    <n v="0"/>
    <n v="0"/>
    <m/>
    <x v="3"/>
    <s v="EN TERMINO"/>
    <x v="7"/>
    <x v="158"/>
    <n v="1"/>
    <x v="232"/>
  </r>
  <r>
    <m/>
    <n v="234"/>
    <m/>
    <m/>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2._x000a_"/>
    <s v="Debilidades en la estructuración de los documentos previos necesarios para adelantar los procesos contractuales y falencias en el lleno de requisitos exigidos en la Ley, específicamente el artículo 20 del Decreto 1510 de 2013. "/>
    <s v="Acción 2._x000a__x000a_Disponer de estudios actualizados en el momento de la contratación del proyecto._x000a__x000a_"/>
    <s v="Estudios actualizados."/>
    <s v="Reporte cuatrimestral"/>
    <n v="3"/>
    <d v="2017-11-01T00:00:00"/>
    <d v="2018-10-30T00:00:00"/>
    <n v="51.857142857142854"/>
    <x v="35"/>
    <n v="3"/>
    <s v="Se consolidó la respuesta en un único reporte."/>
    <x v="0"/>
    <n v="51.857142857142854"/>
    <n v="51.857142857142854"/>
    <n v="51.857142857142854"/>
    <m/>
    <x v="0"/>
    <s v=""/>
    <x v="7"/>
    <x v="158"/>
    <n v="2"/>
    <x v="233"/>
  </r>
  <r>
    <n v="160"/>
    <n v="235"/>
    <m/>
    <s v="Administrativo con presunta incidencia disciplinaria y fiscal."/>
    <n v="1401003"/>
    <s v="H7R16. Afectación de estructuras construidas por planeación de obras convenio 1345 de 2014._x000a__x000a_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_x000a__x000a_"/>
    <s v="Falencias en la Planeación de proyecto de mantenimiento de la Segunda calzada de la Av. Circunvalar."/>
    <s v="Presentar informe técnico respecto a la necesidad de demoler los 5 metros del muro."/>
    <s v="Solicitud al interventor del informe técnico. "/>
    <s v="Informe técnico del interventor"/>
    <n v="1"/>
    <d v="2017-11-01T00:00:00"/>
    <d v="2018-02-28T00:00:00"/>
    <n v="17"/>
    <x v="22"/>
    <n v="1"/>
    <s v="SIN OBSERVACIONES"/>
    <x v="0"/>
    <n v="17"/>
    <n v="17"/>
    <n v="17"/>
    <m/>
    <x v="0"/>
    <s v="CUMPLIDO"/>
    <x v="7"/>
    <x v="159"/>
    <n v="1"/>
    <x v="234"/>
  </r>
  <r>
    <n v="161"/>
    <n v="236"/>
    <m/>
    <s v="Administrativo con presunta incidencia disciplinaria y fiscal."/>
    <n v="1401013"/>
    <s v="H8R16. Precios unitarios contrato derivado del convenio 1344 de 2014_x000a__x000a_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
    <s v="Falta de controles, planeación  y falencias en la supervisión."/>
    <s v="Justificación de la diferencia del los análisis de precios unitarios de los contratos observados por la contraloría general."/>
    <s v="Solicitud del informe al Distrito de Barranquilla._x000a__x000a_"/>
    <s v="Informe del Distrito de Barranquilla_x000a__x000a_"/>
    <n v="1"/>
    <d v="2017-11-01T00:00:00"/>
    <d v="2017-12-30T00:00:00"/>
    <n v="8.4285714285714288"/>
    <x v="22"/>
    <n v="1"/>
    <s v="SIN OBSERVACIONES"/>
    <x v="0"/>
    <n v="8.4285714285714288"/>
    <n v="8.4285714285714288"/>
    <n v="8.4285714285714288"/>
    <m/>
    <x v="0"/>
    <s v="CUMPLIDO"/>
    <x v="7"/>
    <x v="160"/>
    <n v="1"/>
    <x v="235"/>
  </r>
  <r>
    <n v="162"/>
    <n v="237"/>
    <m/>
    <s v="Administrativo con presunta incidencia disciplinaria y fiscal."/>
    <n v="1403001"/>
    <s v="H9R16. Urgencia manifiesta Cruce de la Cordillera Central._x000a__x000a_El contrato 3460 de 2008. “CRUCE DE LA CORDILLERA CENTRAL” , después de múltiples prórrogas y compromisos para lograr la terminación del proyecto de acuerdo a las metas físicas previstas , terminó el 30 de noviembre de 2016, llegando a un alcance físico estimado del 88%."/>
    <s v="Falta de planeación."/>
    <s v="Sustentar la necesidad de la urgencia manifiesta declarada, junto a las acciones del INVIAS para atenderla y el resultado de la misma."/>
    <s v="Solicitar los debidos soportes a la interventoría._x000a_"/>
    <s v="Informe"/>
    <n v="1"/>
    <d v="2017-11-01T00:00:00"/>
    <d v="2018-01-30T00:00:00"/>
    <n v="12.857142857142858"/>
    <x v="27"/>
    <n v="1"/>
    <s v="SIN OBSERVACIONES"/>
    <x v="0"/>
    <n v="12.857142857142858"/>
    <n v="12.857142857142858"/>
    <n v="12.857142857142858"/>
    <m/>
    <x v="0"/>
    <s v="CUMPLIDO"/>
    <x v="7"/>
    <x v="161"/>
    <n v="1"/>
    <x v="236"/>
  </r>
  <r>
    <n v="163"/>
    <n v="238"/>
    <m/>
    <s v="Administrativo."/>
    <n v="1405003"/>
    <s v="H10R16. Notas de campo._x000a__x000a_Terminado por plazo el contrato 3460 de 2008, “CRUCE DE LA CORDILLERA CENTRAL”, se evidencia que el alcance físico pactado no se consiguió en su totalidad. _x000a__x000a_Acción 1."/>
    <s v="Falencias en estructuración de presupuesto oficial."/>
    <s v="_x000a_Acción 1. _x000a__x000a_Entregar el informe final del incumplimiento del contrato y demanda de reconvención presentada por el INVIAS en el tribunal de Arbitramento vigente para el contrato 3460 de 2008.  _x000a__x000a__x000a__x000a_"/>
    <s v="1. Solicitar a la interventoría el  informe de incumplimiento. _x000a__x000a_2. Solicitar a la OAJ la demanda._x000a_"/>
    <s v="Informe y demanda"/>
    <n v="2"/>
    <d v="2017-11-01T00:00:00"/>
    <d v="2017-12-30T00:00:00"/>
    <n v="8.4285714285714288"/>
    <x v="27"/>
    <n v="2"/>
    <s v="SIN OBSERVACIONES"/>
    <x v="0"/>
    <n v="8.4285714285714288"/>
    <n v="8.4285714285714288"/>
    <n v="8.4285714285714288"/>
    <m/>
    <x v="0"/>
    <s v="CUMPLIDO"/>
    <x v="7"/>
    <x v="162"/>
    <n v="1"/>
    <x v="237"/>
  </r>
  <r>
    <m/>
    <n v="239"/>
    <m/>
    <m/>
    <n v="1405003"/>
    <s v="H10R16. Notas de campo._x000a__x000a_Terminado por plazo el contrato 3460 de 2008, “CRUCE DE LA CORDILLERA CENTRAL”, se evidencia que el alcance físico pactado no se consiguió en su totalidad. _x000a__x000a_Acción 2. "/>
    <s v="Falencias en estructuración de presupuesto oficial."/>
    <s v="Acción 2. _x000a__x000a_Estado actual del proceso. "/>
    <s v="Presentar informes."/>
    <s v="Informe semestral"/>
    <n v="2"/>
    <d v="2017-11-01T00:00:00"/>
    <d v="2018-10-30T00:00:00"/>
    <n v="51.857142857142854"/>
    <x v="27"/>
    <n v="2"/>
    <s v="SIN OBSERVACIONES"/>
    <x v="0"/>
    <n v="51.857142857142854"/>
    <n v="51.857142857142854"/>
    <n v="51.857142857142854"/>
    <m/>
    <x v="0"/>
    <s v=""/>
    <x v="7"/>
    <x v="162"/>
    <n v="2"/>
    <x v="238"/>
  </r>
  <r>
    <n v="164"/>
    <n v="240"/>
    <m/>
    <s v="Administrativo."/>
    <n v="1401001"/>
    <s v="H11R16. Inversión de anticipo contrato 1759 de 2015_x000a__x000a_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
    <s v="Deficiencias en la Planeación y gestión de los recursos para la puesta en marcha del proyecto por parte del contratista."/>
    <s v="Reprogramar el flujo de inversión del anticipo, con la aprobación de la interventoría."/>
    <s v="Solicitar al contratista un nuevo programa del anticipo para ser aprobado por la interventora y posterior remisión al Invías para su respectivo seguimiento."/>
    <s v="Reprogramación del plan de inversiones de anticipo aprobado"/>
    <n v="1"/>
    <d v="2017-11-01T00:00:00"/>
    <d v="2017-12-30T00:00:00"/>
    <n v="8.4285714285714288"/>
    <x v="27"/>
    <n v="1"/>
    <s v="SIN OBSERVACIONES"/>
    <x v="0"/>
    <n v="8.4285714285714288"/>
    <n v="8.4285714285714288"/>
    <n v="8.4285714285714288"/>
    <m/>
    <x v="0"/>
    <s v="CUMPLIDO"/>
    <x v="7"/>
    <x v="163"/>
    <n v="1"/>
    <x v="239"/>
  </r>
  <r>
    <n v="165"/>
    <n v="241"/>
    <m/>
    <s v="Administrativo con presunta connotación disciplinaria y fiscal."/>
    <n v="1404005"/>
    <s v="H13R16. Transporte de Materiales provenientes de derrumbes medido a partir en cien metros (100M) y Transporte de materiales provenientes de la excavación de la explanación canales y préstamos entre cien metros y mil metros de distancia._x000a__x000a_El Ítem 211.1 Remoción de derrumbes (incluye conformación de botadero), tuvo como cantidades totales de la obra ejecutada de 27.349 metros cúbicos."/>
    <s v="Falta de controles en el recibo de los trabajos."/>
    <s v="Evidenciar mediante certificación o informe de la firma interventora, los costos y cantidades transportadas a cada uno de los botaderos utilizados para disponer el material proveniente del derrumbe."/>
    <s v="_x000a_1. Solicitar a la interventoría informe detallado de las cantidades y costo de material transportado proveniente del derrumbe._x000a__x000a_2. Discriminar los costos y cantidades que se depositaron en cada uno de los botaderos utilizados para los derrumbes."/>
    <s v="Informe detallado"/>
    <n v="1"/>
    <d v="2017-11-01T00:00:00"/>
    <d v="2017-12-30T00:00:00"/>
    <n v="8.4285714285714288"/>
    <x v="28"/>
    <n v="0.2"/>
    <s v="SIN OBSERVACIONES"/>
    <x v="9"/>
    <n v="1.6857142857142859"/>
    <n v="1.6857142857142859"/>
    <n v="8.4285714285714288"/>
    <m/>
    <x v="1"/>
    <s v="VENCIDO"/>
    <x v="7"/>
    <x v="164"/>
    <n v="1"/>
    <x v="240"/>
  </r>
  <r>
    <n v="166"/>
    <n v="242"/>
    <m/>
    <s v="Administrativo con presunta incidencia disciplinaria."/>
    <n v="1405004"/>
    <s v="H22R16. Pasivos Consulta Previa. 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1."/>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1 . _x000a__x000a_1. Celebrar entre el contratista y las comunidades un acuerdo que contenga los criterios o metas, relativo a la ejecución de los recursos del Invías asignados a los proyectos.        _x000a__x000a_2. Publicar un informe de seguimiento con los avances de cumplimiento de los acuerdos.  "/>
    <s v="Efectuar seguimiento a los compromisos adquiridos."/>
    <s v="Informes semestrales"/>
    <n v="2"/>
    <d v="2017-11-01T00:00:00"/>
    <d v="2018-10-30T00:00:00"/>
    <n v="51.857142857142854"/>
    <x v="50"/>
    <n v="1.2290000000000001"/>
    <s v="De acuerdo con informe presentado por la Subdirección de Medio Ambiente y Gestión Social, mediante memorando SMA 33831 del 18 de junio de 2020, de 148 acuerdos, producto de 21 procesos de consulta previa, 91 presentan cierre de consulta por parte de la Dirección de Consultas Previas del Ministerio del Interior."/>
    <x v="13"/>
    <n v="31.866214285714285"/>
    <n v="31.866214285714285"/>
    <n v="51.857142857142854"/>
    <m/>
    <x v="1"/>
    <s v="VENCIDO"/>
    <x v="7"/>
    <x v="165"/>
    <n v="1"/>
    <x v="241"/>
  </r>
  <r>
    <m/>
    <n v="243"/>
    <m/>
    <m/>
    <n v="1405004"/>
    <s v="H22R16. Pasivos Consulta Previa._x000a__x000a_Acción 2."/>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2. _x000a__x000a_Reestructurar internamente los recursos del contrato 1533 de 2015 para garantizar el cabal   cumplimiento a los acuerdos y al plan de Gestión Social aprobado.                             "/>
    <s v="Celebrar Comité para aprobación de restructuración financiera del contrato."/>
    <s v="Documento soporte de la reestructuración financiera para el cumplimiento de los compromisos"/>
    <n v="1"/>
    <d v="2017-11-01T00:00:00"/>
    <d v="2018-05-30T00:00:00"/>
    <n v="30"/>
    <x v="50"/>
    <n v="1"/>
    <s v="SIN OBSERVACIONES"/>
    <x v="0"/>
    <n v="30"/>
    <n v="30"/>
    <n v="30"/>
    <m/>
    <x v="0"/>
    <s v=""/>
    <x v="7"/>
    <x v="165"/>
    <n v="2"/>
    <x v="242"/>
  </r>
  <r>
    <n v="167"/>
    <n v="244"/>
    <m/>
    <s v="Administrativo con presunta incidencia disciplinaria."/>
    <n v="1404001"/>
    <s v="H27R16. Mantenimiento Inspección Fluvial del Ministerio de Transporte.  _x000a__x000a_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
    <s v="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
    <s v="_x000a_En caso de requerir alguna intervención en el muelle de Victoria Regia, que involucre inmuebles y  predios del Ministerio de Transporte, se adelantará la suscripción de convenio de cooperación entre el Ministerio de Transporte y el Invías."/>
    <s v="Suscribir convenio si da lugar."/>
    <s v="Reporte semestral"/>
    <n v="2"/>
    <d v="2017-11-01T00:00:00"/>
    <d v="2018-10-15T00:00:00"/>
    <n v="49.714285714285715"/>
    <x v="29"/>
    <n v="2"/>
    <s v="SIN OBSERVACIONES"/>
    <x v="0"/>
    <n v="49.714285714285715"/>
    <n v="49.714285714285715"/>
    <n v="49.714285714285715"/>
    <m/>
    <x v="0"/>
    <s v="CUMPLIDO"/>
    <x v="7"/>
    <x v="166"/>
    <n v="1"/>
    <x v="243"/>
  </r>
  <r>
    <n v="168"/>
    <n v="245"/>
    <m/>
    <s v="Administrativo con presunta incidencia disciplinaria."/>
    <n v="1401006"/>
    <s v="H29R16.  Adicional 3 Dragado con Draga Hidráulica Muelle de Leticia._x000a__x000a_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_x000a_"/>
    <s v="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
    <s v="_x000a_Evidenciar la correcta planeación efectuada al dragado mediante el ejercicio de liquidación del presupuesto, de acuerdo con el volumen objetivo ejecutado, incluido o no el transporte del equipo en el ítem de dragado."/>
    <s v="Comparar el método de evaluación del presupuesto utilizado en el dragado inicial y el dragado adicional."/>
    <s v="Informe"/>
    <n v="1"/>
    <d v="2017-11-01T00:00:00"/>
    <d v="2017-12-30T00:00:00"/>
    <n v="8.4285714285714288"/>
    <x v="29"/>
    <n v="1"/>
    <s v="SIN OBSERVACIONES"/>
    <x v="0"/>
    <n v="8.4285714285714288"/>
    <n v="8.4285714285714288"/>
    <n v="8.4285714285714288"/>
    <m/>
    <x v="0"/>
    <s v="CUMPLIDO"/>
    <x v="7"/>
    <x v="167"/>
    <n v="1"/>
    <x v="244"/>
  </r>
  <r>
    <n v="169"/>
    <n v="246"/>
    <m/>
    <s v="Administrativo con presunta incidencia disciplinaria."/>
    <n v="1405004"/>
    <s v="H32R16.  Oportunidad y Exactitud de los Informes de la Interventoría Convenio 777 de 2014 y Convenio 787 de 2014._x000a__x000a_Respecto al desarrollo de los contratos, es normal hasta cierto punto que se presenten hechos imprevisibles que alteren las condiciones iniciales pactadas, generalmente en cuanto su alcance, especificaciones, valoración y tiempo de ejecución."/>
    <s v="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
    <s v="Verificar el cumplimiento de las obligaciones de los supervisores de contrato en la revisión de los informes mensuales de interventoría, conforme con lo estipulado en el Manual de Interventoría y Contratación vigentes del Invías, por parte de la unidad ejecutora."/>
    <s v="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
    <s v="Informe trimestral"/>
    <n v="3"/>
    <d v="2017-11-01T00:00:00"/>
    <d v="2018-08-30T00:00:00"/>
    <n v="43.142857142857146"/>
    <x v="33"/>
    <n v="0"/>
    <s v="SIN OBSERVACIONES"/>
    <x v="1"/>
    <n v="0"/>
    <n v="0"/>
    <n v="43.142857142857146"/>
    <m/>
    <x v="1"/>
    <s v="VENCIDO"/>
    <x v="7"/>
    <x v="168"/>
    <n v="1"/>
    <x v="245"/>
  </r>
  <r>
    <n v="170"/>
    <n v="247"/>
    <m/>
    <s v="Administrativo con presunta incidencia disciplinaria."/>
    <n v="1404004"/>
    <s v="H33R16.  Oportunidad de las publicaciones en SECOP Convenio 777 de 2014 y Convenio 787 de 2014._x000a__x000a_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
    <s v="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
    <s v="Solicitar para los nuevos convenios la inclusión de la información oportuna en el SECOP._x000a__x000a_"/>
    <s v="Oficiar a los entes territoriales con los cuales se suscriba convenios la oportuna publicación en el SECOP."/>
    <s v="Reporte semestral "/>
    <n v="2"/>
    <d v="2017-11-01T00:00:00"/>
    <d v="2018-10-30T00:00:00"/>
    <n v="51.857142857142854"/>
    <x v="33"/>
    <n v="0"/>
    <s v="SIN OBSERVACIONES"/>
    <x v="1"/>
    <n v="0"/>
    <n v="0"/>
    <n v="51.857142857142854"/>
    <m/>
    <x v="1"/>
    <s v="VENCIDO"/>
    <x v="7"/>
    <x v="169"/>
    <n v="1"/>
    <x v="246"/>
  </r>
  <r>
    <n v="171"/>
    <n v="248"/>
    <m/>
    <s v="Administrativo con presunta incidencia disciplinaria."/>
    <n v="1404004"/>
    <s v="H35R16. Seguimiento al convenio 583 de 1996. Cumplimiento del plazo estipulado en el convenio._x000a__x000a_El convenio 583 de 1996, cuyo objeto es “Financiación de la Construcción del Proyecto comunicación vial entre los Valles de Aburrá y Río Cauca (Variante Medellín – Santa Fe de Antioquia), que se compone del Túnel en San Cristóbal y sus respectivos accesos”._x000a_"/>
    <s v="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
    <s v="Realizar seguimiento permanente al último cronograma propuesto a la Junta Directiva,  que fuere aprobado en sesión del 28 de abril de 2017, en la cual se definió la alternativa para continuar con la liquidación del Convenio 583 de 1996 hasta el día 31 de diciembre de 2018."/>
    <s v="Informe trimestral rendidos por la Gerencia de Proyectos Estratégicos al INVIAS - en los cuales se registre los avances de los componentes predial-ambiental-social-técnico-administrativo y legal, de acuerdo al escenario 2 aprobado por el Junta Directiva del 28 de abril de 2017."/>
    <s v="Informe trimestral"/>
    <n v="4"/>
    <d v="2017-11-01T00:00:00"/>
    <d v="2018-10-30T00:00:00"/>
    <n v="51.857142857142854"/>
    <x v="35"/>
    <n v="2"/>
    <s v="SIN OBSERVACIONES"/>
    <x v="6"/>
    <n v="25.928571428571427"/>
    <n v="25.928571428571427"/>
    <n v="51.857142857142854"/>
    <m/>
    <x v="1"/>
    <s v="VENCIDO"/>
    <x v="7"/>
    <x v="170"/>
    <n v="1"/>
    <x v="247"/>
  </r>
  <r>
    <n v="172"/>
    <n v="249"/>
    <m/>
    <s v="Administrativo con presunta incidencia disciplinaria."/>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1.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1. _x000a__x000a_Aplicar el manual de interventoría que entró en vigencia el 01/02/2017, donde se incorpora formatos de seguimiento e informes relacionados con el tema ambiental."/>
    <s v="Efectuar informe del cumplimiento del EIA, PMA y licencias que se le solicitará de manera cuatrimestral a la interventoría por parte del supervisor o gestor del proyecto o contrato. "/>
    <s v=" Informe de cumplimiento cuatrimestral"/>
    <n v="3"/>
    <d v="2017-11-01T00:00:00"/>
    <d v="2018-10-30T00:00:00"/>
    <n v="51.857142857142854"/>
    <x v="50"/>
    <n v="3"/>
    <s v="SIN OBSERVACIONES"/>
    <x v="0"/>
    <n v="51.857142857142854"/>
    <n v="51.857142857142854"/>
    <n v="51.857142857142854"/>
    <m/>
    <x v="0"/>
    <s v="VENCIDO"/>
    <x v="7"/>
    <x v="171"/>
    <n v="1"/>
    <x v="248"/>
  </r>
  <r>
    <m/>
    <n v="250"/>
    <m/>
    <m/>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2.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2. _x000a__x000a_1. Impulso procesal con el fin de evitar una sanción pecuniaria.       _x000a__x000a_2. Realizar obras de Estabilización para mitigar daño ambiental."/>
    <s v="1. Adquirir predio Depósito &quot; El galpón&quot;,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
    <s v="Reporte de actuaciones - Informe"/>
    <n v="2"/>
    <d v="2017-11-01T00:00:00"/>
    <d v="2018-08-30T00:00:00"/>
    <n v="43.142857142857146"/>
    <x v="50"/>
    <n v="0.5"/>
    <s v="SIN OBSERVACIONES"/>
    <x v="14"/>
    <n v="10.785714285714286"/>
    <n v="10.785714285714286"/>
    <n v="43.142857142857146"/>
    <m/>
    <x v="1"/>
    <s v=""/>
    <x v="7"/>
    <x v="171"/>
    <n v="2"/>
    <x v="249"/>
  </r>
  <r>
    <n v="173"/>
    <n v="251"/>
    <m/>
    <s v="Administrativo."/>
    <n v="1405004"/>
    <s v="H37R16. Ejecución obras puente Pumarejo contrato 642 de 2015._x000a__x000a_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_x000a_"/>
    <s v="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
    <s v="Realizar seguimiento a la ejecución del contrato con el fin de conminar al contratista a estar al día con el cronograma establecido."/>
    <s v="Solicitar a la interventoría informe de seguimiento. "/>
    <s v="Informe trimestral de seguimiento"/>
    <n v="2"/>
    <d v="2017-11-01T00:00:00"/>
    <d v="2018-06-30T00:00:00"/>
    <n v="34.428571428571431"/>
    <x v="22"/>
    <n v="2"/>
    <s v="SIN OBSERVACIONES"/>
    <x v="0"/>
    <n v="34.428571428571431"/>
    <n v="34.428571428571431"/>
    <n v="34.428571428571431"/>
    <m/>
    <x v="0"/>
    <s v="CUMPLIDO"/>
    <x v="7"/>
    <x v="172"/>
    <n v="1"/>
    <x v="250"/>
  </r>
  <r>
    <n v="174"/>
    <n v="252"/>
    <m/>
    <s v="Administrativo con presunta incidencia disciplinaria y fiscal."/>
    <n v="1405004"/>
    <s v="H39R16.  Puesto de Salud Kilómetro 9 - Consulta Previa._x000a__x000a_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
    <s v="Debilidades en el seguimiento y control de los recursos para los compromisos de las Consultas Previas, situación que genera incertidumbre sobre la efectiva terminación y funcionalidad de esta obra."/>
    <s v="1. Determinar el alcance del acuerdo y desvirtuar el detrimento anexando las actas de acuerdo y contrato de obra con la comunidad._x000a__x000a_2. Celebrar convenios y/o contratos con las comunidades donde se indique el objeto, controles y garantías de los recursos aportados para el proyecto o contrato.     "/>
    <s v="1. Solicitar a la interventoría Informe soportado donde se evidencie el  seguimiento de los recursos invertidos en el contrato  y   las actas de acuerdo y contrato de obra con la comunidad. _x000a_                                                                                 _x000a_2. Presentar informe de la aplicación de  controles a los recursos comprometidos en la Consulta previa de futuros proyectos y el estado actual de la obra.  "/>
    <s v="Informe presentado por el gestor social"/>
    <n v="1"/>
    <d v="2017-11-01T00:00:00"/>
    <d v="2017-12-30T00:00:00"/>
    <n v="8.4285714285714288"/>
    <x v="50"/>
    <n v="1"/>
    <s v="SIN OBSERVACIONES"/>
    <x v="0"/>
    <n v="8.4285714285714288"/>
    <n v="8.4285714285714288"/>
    <n v="8.4285714285714288"/>
    <m/>
    <x v="0"/>
    <s v="CUMPLIDO"/>
    <x v="7"/>
    <x v="173"/>
    <n v="1"/>
    <x v="251"/>
  </r>
  <r>
    <n v="175"/>
    <n v="253"/>
    <m/>
    <s v="Administrativo."/>
    <n v="1405004"/>
    <s v="H41R16. Terraplén PR 24+500 y Cuneta Sector la Gallega._x000a__x000a_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
    <s v="Debilidades en el seguimiento y control de las obras. "/>
    <s v="_x000a_Evidenciar la corrección de las deficiencias encontradas por la CGR de acuerdo a las normas de ensayo INV E-793."/>
    <s v="Presentar informe de la interventoría en el que se evidencie las correcciones realizadas en cumplimiento de las normas de ensayo INV E-793.       _x000a_        _x000a_"/>
    <s v="Informe y registro fotográfico"/>
    <n v="1"/>
    <d v="2017-11-01T00:00:00"/>
    <d v="2017-12-30T00:00:00"/>
    <n v="8.4285714285714288"/>
    <x v="35"/>
    <n v="1"/>
    <s v="SIN OBSERVACIONES"/>
    <x v="0"/>
    <n v="8.4285714285714288"/>
    <n v="8.4285714285714288"/>
    <n v="8.4285714285714288"/>
    <m/>
    <x v="0"/>
    <s v="CUMPLIDO"/>
    <x v="7"/>
    <x v="174"/>
    <n v="1"/>
    <x v="252"/>
  </r>
  <r>
    <n v="176"/>
    <n v="254"/>
    <m/>
    <s v="Administrativo con presunta incidencia disciplinaria."/>
    <n v="1405004"/>
    <s v="H44R16. Señalización y Defensa de la zona de las obras Construcción Lavadero Katanga y Puente Triana.  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La señalización no cumplía lo establecido en el capítulo 4 del Manual de señalización del Ministerio de Transporte, dado que en las obras que se están ejecutando en el Lavadero Sector Katanga y del Puente Sector Triana no cuentan con la señalización reglamentaria."/>
    <s v="Evidenciar la existencia de las señales preventivas durante el desarrollo de la actividad contractual (La actividad que generaba el uso de las señales preventivas ya se encuentra terminada)."/>
    <s v="Presentar informe de la interventoría."/>
    <s v="Reporte y registro fotográfico"/>
    <n v="1"/>
    <d v="2017-11-01T00:00:00"/>
    <d v="2017-12-30T00:00:00"/>
    <n v="8.4285714285714288"/>
    <x v="35"/>
    <n v="1"/>
    <s v="SIN OBSERVACIONES"/>
    <x v="0"/>
    <n v="8.4285714285714288"/>
    <n v="8.4285714285714288"/>
    <n v="8.4285714285714288"/>
    <m/>
    <x v="0"/>
    <s v="CUMPLIDO"/>
    <x v="7"/>
    <x v="175"/>
    <n v="1"/>
    <x v="253"/>
  </r>
  <r>
    <n v="177"/>
    <n v="255"/>
    <m/>
    <s v="Administrativo con presunta incidencia disciplinaria."/>
    <n v="1401003"/>
    <s v="H46R16. Acceso y Señalización Pasos Deprimidos Base Militar  y Tres Chorros. _x000a__x000a_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
    <s v="Deficiencias en la señalización para acceder a la vía Buga- Buenaventura, lo cual afecta la seguridad vial del corredor y de los usuarios de los pasos deprimidos."/>
    <s v="Realizar señalización respecto a la restricción vehicular en el deprimido del puente Base Militar y Tres Chorros. "/>
    <s v="Solicitar a la Dirección Territorial del Valle la instalación de la señal restrictiva en los respectivos deprimidos."/>
    <s v="Reporte fotográfico."/>
    <n v="1"/>
    <d v="2018-01-02T00:00:00"/>
    <d v="2018-03-30T00:00:00"/>
    <n v="12.428571428571429"/>
    <x v="35"/>
    <n v="0"/>
    <s v="SIN OBSERVACIONES"/>
    <x v="1"/>
    <n v="0"/>
    <n v="0"/>
    <n v="12.428571428571429"/>
    <m/>
    <x v="1"/>
    <s v="VENCIDO"/>
    <x v="7"/>
    <x v="176"/>
    <n v="1"/>
    <x v="254"/>
  </r>
  <r>
    <n v="178"/>
    <n v="256"/>
    <m/>
    <s v="Administrativo con presunta incidencia disciplinaria."/>
    <n v="1405004"/>
    <s v="H54R16. Señalización y defensa de obra.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Debilidades en el seguimiento y control, lo cual afecta la seguridad de los trabajadores de la obra y los usuarios de la vía."/>
    <s v="Evidenciar que se contaba con la respectiva señalización reglamentaria. _x000a__x000a_(La actividad de obra que generaba la señalización preventiva ya está terminada)."/>
    <s v="Señalización reglamentaria"/>
    <s v="Reporte y registro fotográfico"/>
    <n v="1"/>
    <d v="2017-11-01T00:00:00"/>
    <d v="2017-12-30T00:00:00"/>
    <n v="8.4285714285714288"/>
    <x v="35"/>
    <n v="1"/>
    <s v="SIN OBSERVACIONES"/>
    <x v="0"/>
    <n v="8.4285714285714288"/>
    <n v="8.4285714285714288"/>
    <n v="8.4285714285714288"/>
    <m/>
    <x v="0"/>
    <s v="CUMPLIDO"/>
    <x v="7"/>
    <x v="177"/>
    <n v="1"/>
    <x v="255"/>
  </r>
  <r>
    <n v="179"/>
    <n v="257"/>
    <m/>
    <s v="Administrativo."/>
    <n v="1405004"/>
    <s v="H55R16. Estado de la gestión predial del Proyecto para su respectivo cierre. _x000a__x000a_Se detectó que se encuentra pendientes en el desarrollo de actividades prediales."/>
    <s v="Aún existen pendientes prediales que podría afectar la finalización en oportunidad para lograr la total disponibilidad jurídica de las zonas de terreno requeridas en el desarrollo del proyecto"/>
    <s v="Culminar las acciones relacionadas en el informe,  tendientes a lograr el cierre predial del contrato 407 de 2010. "/>
    <s v="1. Gestionar recursos para la adquisición de los predios requeridos para continuar con el proyecto, soportados en la mesa trabajo No 7 del 28 mayo de 2013.                    _x000a_2. Una vez expedida la Resolución ANT incluirlos en el inventario predial Invías.      _x000a_3. Gestionar recursos para la adquisición de predios y culminación de adquisición ( faltante) y realizar un cronograma de inversión._x000a_4. Establecer un cronograma para realizar acciones y  impulsos procesales a las querellas de restitución de bienes de uso público.                               _x000a_5. Requerir a propietarios para entrega de la escritura debidamente registrada._x000a_6. Realizar ajuste al diseño del proyecto con el propósito de mitigar impactos de tipo predial social y ambiental.                              "/>
    <s v="Informe sobre seguimiento a los compromisos"/>
    <n v="3"/>
    <d v="2017-11-01T00:00:00"/>
    <d v="2018-08-30T00:00:00"/>
    <n v="43.142857142857146"/>
    <x v="50"/>
    <n v="0.5"/>
    <s v="SIN OBSERVACIONES"/>
    <x v="15"/>
    <n v="7.1904761904761907"/>
    <n v="7.1904761904761907"/>
    <n v="43.142857142857146"/>
    <m/>
    <x v="1"/>
    <s v="VENCIDO"/>
    <x v="7"/>
    <x v="178"/>
    <n v="1"/>
    <x v="256"/>
  </r>
  <r>
    <n v="180"/>
    <n v="258"/>
    <m/>
    <s v="Administrativo con posible incidencia disciplinaria."/>
    <n v="1405004"/>
    <s v="H56R16. Disponibilidad de recursos para finiquitar la adquisición predial y otras actividades contractuales. _x000a__x000a_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
    <s v="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
    <s v="Gestionar los recursos ante la Oficina Asesora de Planeación para culminar la gestión predial."/>
    <s v="1. Remitir solicitud a la OAP._x000a__x000a_2. Mesas de trabajo con la SMA."/>
    <s v="Asignación de recursos"/>
    <n v="1"/>
    <d v="2017-11-01T00:00:00"/>
    <d v="2017-12-30T00:00:00"/>
    <n v="8.4285714285714288"/>
    <x v="51"/>
    <n v="1"/>
    <s v="SIN OBSERVACIONES"/>
    <x v="0"/>
    <n v="8.4285714285714288"/>
    <n v="8.4285714285714288"/>
    <n v="8.4285714285714288"/>
    <m/>
    <x v="0"/>
    <s v="CUMPLIDO"/>
    <x v="7"/>
    <x v="179"/>
    <n v="1"/>
    <x v="257"/>
  </r>
  <r>
    <n v="181"/>
    <n v="259"/>
    <m/>
    <s v="Administrativo con presunta incidencia fiscal y disciplinaria."/>
    <n v="10405004"/>
    <s v="H57R16. Elaboración de insumos prediales._x000a__x000a_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_x000a_"/>
    <s v="Se establece un presunto detrimento al patrimonio por dicho valor de tales insumos prediales por $3.8 millones, al igual que una posible incidencia disciplinaria."/>
    <s v="Notificar al contratista del contrato 407 de 2010 y solicitar el reintegro mediante las acciones administrativas y judiciales de valor ejecutado que no corresponden al proyecto.                                                                                                                                                                                                                                                                       "/>
    <s v="1. Notificar a contratista mediante oficio. _x000a__x000a_2. Realizar acciones administrativas y judiciales para reintegro._x000a_"/>
    <s v="Comprobante de ingreso de los recursos( SIIF)"/>
    <n v="1"/>
    <d v="2017-11-01T00:00:00"/>
    <d v="2018-04-30T00:00:00"/>
    <n v="25.714285714285715"/>
    <x v="50"/>
    <n v="0.33"/>
    <s v="SIN OBSERVACIONES"/>
    <x v="16"/>
    <n v="8.4857142857142858"/>
    <n v="8.4857142857142858"/>
    <n v="25.714285714285715"/>
    <m/>
    <x v="1"/>
    <s v="VENCIDO"/>
    <x v="7"/>
    <x v="180"/>
    <n v="1"/>
    <x v="258"/>
  </r>
  <r>
    <n v="182"/>
    <n v="260"/>
    <m/>
    <s v="Administrativo."/>
    <n v="1405004"/>
    <s v="H58R16. Adquisición predial._x000a__x000a_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_x000a_"/>
    <s v="Reducción en el número de predios a adquirir ya que se excluyó el sector comprendido en la Glorieta Montecarlo, donde inicia el proyecto K50+400 hasta k41+200[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7"/>
    <x v="181"/>
    <n v="1"/>
    <x v="259"/>
  </r>
  <r>
    <n v="183"/>
    <n v="261"/>
    <m/>
    <s v="Administrativo."/>
    <n v="1103002"/>
    <s v="H59R16. Obras del contrato N° 1200 de 2016._x000a__x000a_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
    <s v="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
    <s v="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 la gestión socio-predial correspondiente al rubro contractual previsto para propietarios y mejoratarios."/>
    <s v="Informes de seguimiento cuatrimestral._x000a_"/>
    <s v="Informes"/>
    <n v="3"/>
    <d v="2017-11-01T00:00:00"/>
    <d v="2018-10-30T00:00:00"/>
    <n v="51.857142857142854"/>
    <x v="35"/>
    <n v="0"/>
    <s v="SIN OBSERVACIONES"/>
    <x v="1"/>
    <n v="0"/>
    <n v="0"/>
    <n v="51.857142857142854"/>
    <m/>
    <x v="1"/>
    <s v="VENCIDO"/>
    <x v="7"/>
    <x v="182"/>
    <n v="1"/>
    <x v="260"/>
  </r>
  <r>
    <n v="184"/>
    <n v="262"/>
    <m/>
    <s v="Administrativo."/>
    <n v="1405004"/>
    <s v="H61R16. Gestión desplegada por el contratista. Contrato N° 1647 de 2015._x000a__x000a_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
    <s v="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
    <s v="Evidenciar el cumplimiento de la totalidad de las acciones de la gestión predial requerida  para la liberación de los predios necesarios y la correcta ejecución de las obras objeto del proyecto."/>
    <s v="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
    <s v="Informe"/>
    <n v="1"/>
    <d v="2017-11-01T00:00:00"/>
    <d v="2018-02-28T00:00:00"/>
    <n v="17"/>
    <x v="35"/>
    <n v="1"/>
    <s v="SIN OBSERVACIONES"/>
    <x v="0"/>
    <n v="17"/>
    <n v="17"/>
    <n v="17"/>
    <m/>
    <x v="0"/>
    <s v="CUMPLIDO"/>
    <x v="7"/>
    <x v="183"/>
    <n v="1"/>
    <x v="261"/>
  </r>
  <r>
    <n v="185"/>
    <n v="263"/>
    <m/>
    <s v="Administrativo con presunta connotación disciplinaria."/>
    <n v="1103002"/>
    <s v="H62R16. Viabilidad predial para la construcción de la Paralela Oriental de la Autopista Floridablanca - Bucaramanga, Tramo T.C.C. - Molinos Altos en el Municipio de Floridablanca._x000a__x000a_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
    <s v="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
    <s v="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
    <s v="Gestionar directriz que incluya las visitas y recorridos de campo conjuntas  (Social-Predial-Técnico-Ambiental), que originen información estratégica para la ejecución antes, durante y después del proyecto."/>
    <s v="Directriz o memorando circular"/>
    <n v="1"/>
    <d v="2018-03-01T00:00:00"/>
    <d v="2018-03-30T00:00:00"/>
    <n v="4.1428571428571432"/>
    <x v="35"/>
    <n v="1"/>
    <s v="SIN OBSERVACIONES"/>
    <x v="0"/>
    <n v="4.1428571428571432"/>
    <n v="4.1428571428571432"/>
    <n v="4.1428571428571432"/>
    <m/>
    <x v="0"/>
    <s v="CUMPLIDO"/>
    <x v="7"/>
    <x v="184"/>
    <n v="1"/>
    <x v="262"/>
  </r>
  <r>
    <n v="186"/>
    <n v="264"/>
    <m/>
    <s v="Administrativo."/>
    <n v="1405004"/>
    <s v="H63R16. Mejoramiento gestión social predial y ambiental corredor transversal Medellín Quibdó fase 2 – prosperidad._x000a__x000a_Se presentan temas pendientes para finiquitar la gestión de adquisición predial, actividad delegada al contratista, cuando el contrato está por finalizar el 30 de junio de 2017 según el Adicional No.3 del 30 de marzo  de 2017."/>
    <s v="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
    <s v="Culminar las acciones relacionadas en el informe de auditoria,  tendientes a lograr el cierre predial del contrato 544 de 2012."/>
    <s v="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
    <s v="Informe que contenga todas las acciones pendientes en la gestión predial y  soportes"/>
    <n v="2"/>
    <d v="2017-11-01T00:00:00"/>
    <d v="2018-05-30T00:00:00"/>
    <n v="30"/>
    <x v="50"/>
    <n v="0"/>
    <s v="SIN OBSERVACIONES"/>
    <x v="1"/>
    <n v="0"/>
    <n v="0"/>
    <n v="30"/>
    <m/>
    <x v="1"/>
    <s v="VENCIDO"/>
    <x v="7"/>
    <x v="185"/>
    <n v="1"/>
    <x v="263"/>
  </r>
  <r>
    <n v="187"/>
    <n v="265"/>
    <m/>
    <s v="Administrativo con presunta incidencia disciplinaria."/>
    <n v="1401003"/>
    <s v="H68R16. Estudios y Diseños._x000a__x000a_En el Acta de Aprobación de Estudios y Diseños del 5 de octubre de 2016, la interventoría, manifiesta “Se deja constancia que la Interventoría, UNIVERSIDAD DEL CAUCA, mediante acta de aprobación de estudios y diseños del 15 de diciembre de 2015"/>
    <s v="Debilidades en el seguimiento y control de los estudios y diseños para las obras de construcción del puente y genera demoras en la ejecución del contrato 1483 de 2014."/>
    <s v="Aprobar los estudios y diseños por parte de la Universidad del Quindío."/>
    <s v="Estudios y diseños aprobados por la Universidad del Quindío."/>
    <s v="Acta de aprobación de los estudios y diseños "/>
    <n v="1"/>
    <d v="2017-11-01T00:00:00"/>
    <d v="2018-02-28T00:00:00"/>
    <n v="17"/>
    <x v="22"/>
    <n v="1"/>
    <s v="SIN OBSERVACIONES"/>
    <x v="0"/>
    <n v="17"/>
    <n v="17"/>
    <n v="17"/>
    <m/>
    <x v="0"/>
    <s v="CUMPLIDO"/>
    <x v="7"/>
    <x v="186"/>
    <n v="1"/>
    <x v="264"/>
  </r>
  <r>
    <n v="188"/>
    <n v="266"/>
    <m/>
    <s v="Administrativo con presunta incidencia disciplinaria."/>
    <n v="1405004"/>
    <s v="H70R16. Devolución de Anticipo Contrato Derivado 1483 de 2014._x000a__x000a_Debilidades en el seguimiento y control de la Interventoría y la Supervisión sobre el manejo de los recursos del anticipo del Contrato Derivado 1483 de 2014, por cuanto no se realizó la vigilancia de las obligaciones y compromisos pactados en el Convenio 2335 de 2013."/>
    <s v="Se configura un presunto alcance disciplinario porque la entidad no cumplió debidamente con lo previsto en el mismo Convenio 2335/13 y las normas que aplican para el manejo del anticipo."/>
    <s v="Solicitar los soportes de devolución del anticipo._x000a__x000a__x000a_"/>
    <s v="Soporte de devolución de anticipos."/>
    <s v="Constancia de consignación bancaria "/>
    <n v="1"/>
    <d v="2017-11-01T00:00:00"/>
    <d v="2017-12-30T00:00:00"/>
    <n v="8.4285714285714288"/>
    <x v="22"/>
    <n v="1"/>
    <s v="SIN OBSERVACIONES"/>
    <x v="0"/>
    <n v="8.4285714285714288"/>
    <n v="8.4285714285714288"/>
    <n v="8.4285714285714288"/>
    <m/>
    <x v="0"/>
    <s v="CUMPLIDO"/>
    <x v="7"/>
    <x v="187"/>
    <n v="1"/>
    <x v="265"/>
  </r>
  <r>
    <n v="189"/>
    <n v="267"/>
    <m/>
    <s v="Administrativo."/>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1."/>
    <s v="21 metas fueron ajustadas faltando tres meses para finalizar la vigencia, así mismo analizadas las justificaciones expresadas por las dependencias estas obedecen a deficiencias en la planeación de las metas y/o ejecución de las actividades."/>
    <s v="Acción 1. _x000a__x000a_Dar lineamientos a las dependencias para realizar formulación de metas ajustadas a la realidad de las obras y a la situación económica y social del país, y realizar los ajustes de metas pertinentes en el Comité Institucional de Gestión y Desempeño._x000a__x000a_"/>
    <s v="Realizar reunión con los facilitadores de planeación de todas las dependencias, con el fin de emitir lineamientos para la formulación de planes de acción 2018. _x000a_"/>
    <s v="Soporte de reunión con facilitadores_x000a__x000a__x000a_"/>
    <n v="1"/>
    <d v="2017-11-01T00:00:00"/>
    <d v="2017-12-15T00:00:00"/>
    <n v="6.2857142857142856"/>
    <x v="14"/>
    <n v="1"/>
    <s v="SIN OBSERVACIONES"/>
    <x v="0"/>
    <n v="6.2857142857142856"/>
    <n v="6.2857142857142856"/>
    <n v="6.2857142857142856"/>
    <m/>
    <x v="0"/>
    <s v="CUMPLIDO"/>
    <x v="7"/>
    <x v="188"/>
    <n v="1"/>
    <x v="266"/>
  </r>
  <r>
    <m/>
    <n v="268"/>
    <m/>
    <m/>
    <n v="1101002"/>
    <s v="H71R16. Evaluación al cumplimiento del Plan de Acción._x000a__x000a_Acción 2. "/>
    <s v="21 metas fueron ajustadas faltando tres meses para finalizar la vigencia, así mismo analizadas las justificaciones expresadas por las dependencias estas obedecen a deficiencias en la planeación de las metas y/o ejecución de las actividades."/>
    <s v="Acción 2. _x000a__x000a_Realizar los ajustes pertinentes, en caso de ser necesario, en el Comité  Institucional de Gestión y Desempeño."/>
    <s v="Llevar a aprobación del Comité  Institucional de Gestión y Desempeño el ajuste de metas solicitados por las unidades ejecutoras"/>
    <s v="Acta de Comité"/>
    <n v="1"/>
    <d v="2018-07-01T00:00:00"/>
    <d v="2018-09-30T00:00:00"/>
    <n v="13"/>
    <x v="14"/>
    <n v="1"/>
    <s v="SIN OBSERVACIONES"/>
    <x v="0"/>
    <n v="13"/>
    <n v="13"/>
    <n v="13"/>
    <m/>
    <x v="0"/>
    <s v=""/>
    <x v="7"/>
    <x v="188"/>
    <n v="2"/>
    <x v="267"/>
  </r>
  <r>
    <n v="190"/>
    <n v="269"/>
    <m/>
    <s v="Administrativo."/>
    <n v="1101002"/>
    <s v="H72R16. Construcción e implementación de Indicadores de gestión._x000a__x000a_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_x000a__x000a_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_x000a__x000a_"/>
    <s v="Desconocimiento parcial del marco general para uso y aplicación de indicadores diseñado por el DNP, el DANE y el Departamento Administrativo para la Función Pública."/>
    <s v="_x000a_Verificar la metodología de los indicadores de SISMEG que se están utilizando actualmente."/>
    <s v="_x000a_Acercamiento a las unidades rectoras de política DNP, DANE y DAFP para revisar la metodología de formulación de indicadores para la formulación y seguimiento a la gestión institucional, con el fin de adoptar mejoras en la formulación de los indicadores."/>
    <s v="Hoja de vida de Indicadores"/>
    <n v="1"/>
    <d v="2018-02-01T00:00:00"/>
    <d v="2018-03-30T00:00:00"/>
    <n v="8.1428571428571423"/>
    <x v="14"/>
    <n v="1"/>
    <s v="SIN OBSERVACIONES"/>
    <x v="0"/>
    <n v="8.1428571428571423"/>
    <n v="8.1428571428571423"/>
    <n v="8.1428571428571423"/>
    <m/>
    <x v="0"/>
    <s v="CUMPLIDO"/>
    <x v="7"/>
    <x v="189"/>
    <n v="1"/>
    <x v="268"/>
  </r>
  <r>
    <n v="191"/>
    <n v="270"/>
    <m/>
    <s v="Administrativo."/>
    <n v="1101001"/>
    <s v="H74R16. Seguimiento Plan Estratégico Invías._x000a__x000a_Evaluada la muestra seleccionada para seguimiento al Plan Estratégico, la cual corresponde a tres (3) de los diez (10) objetivos estratégicos, se encontró: _x000a_• En el indicador &quot;Km de Placa Huella Realizada&quot;, Invías en seguimiento al Plan Estratégico reporta en la vigencia 2016 un avance de 184,2 km y lo evaluado con base en el aplicativo SIPLAN reporta 183 kilómetros.  _x000a_• En el indicador &quot;Kilómetros de red vial nacional primaria mantenidos y rehabilitados&quot;, Invías en seguimiento al Plan Estratégico reporta para la vigencia 2016 un avance de 210,41 km y lo evaluado con base en el aplicativo SIPLAN reporta 140,2 kilómetros._x000a_• En el indicador &quot;Kilómetros de red vial secundaria con pavimento nuevo&quot;, Invías en seguimiento al Plan Estratégico reporta en la vigencia 2016 un avance de  326,7 km y lo evaluado con base en el aplicativo SIPLAN reporta 129,4 kilómetros._x000a__x000a_Afectando los cumplimientos reportados en el Plan Estratégico._x000a_"/>
    <s v="No confiabilidad de la información registrada en los indicadores de gestión, lo cual genera incertidumbre respecto del cumplimiento reportado por el Instituto en el seguimiento al Plan Estratégico."/>
    <s v="Verificar la coincidencia de la información reportada en el Plan Estratégico Institucional y el SIPLAN."/>
    <s v="1. Impartir lineamientos._x000a__x000a_2. Seguimiento trimestral de la información de los aplicativos."/>
    <s v="Reporte trimestral"/>
    <n v="3"/>
    <d v="2017-11-01T00:00:00"/>
    <d v="2018-08-30T00:00:00"/>
    <n v="43.142857142857146"/>
    <x v="14"/>
    <n v="3"/>
    <s v="SIN OBSERVACIONES"/>
    <x v="0"/>
    <n v="43.142857142857146"/>
    <n v="43.142857142857146"/>
    <n v="43.142857142857146"/>
    <m/>
    <x v="0"/>
    <s v="CUMPLIDO"/>
    <x v="7"/>
    <x v="190"/>
    <n v="1"/>
    <x v="269"/>
  </r>
  <r>
    <n v="192"/>
    <n v="271"/>
    <m/>
    <s v="Administrativo con posible connotación disciplinaria."/>
    <n v="1401005"/>
    <s v="H77R16. Administrativo con posible connotación disciplinaria. Modalidad del proceso de contratación del contrato 521 de 2016._x000a__x000a_Una vez revisados los documentos precontractuales- estudios previos del contrato 521 de 2016, se evidencia que no se encuentra debidamente justificada la modalidad de selección del contratista._x000a__x000a_"/>
    <s v="La anterior situación evidencia debilidades en la aplicación normativa, lo que presuntamente trasgrede el principio de selección objetiva."/>
    <s v="Establecer en los estudios previos de la contratación del PSCN un ítem que justifique la modalidad de la contratación a aplicar. "/>
    <s v="Descripción del ítem a incluir."/>
    <s v="Ítem incluido"/>
    <n v="1"/>
    <d v="2018-01-01T00:00:00"/>
    <d v="2018-10-30T00:00:00"/>
    <n v="43.142857142857146"/>
    <x v="48"/>
    <n v="1"/>
    <s v="SIN OBSERVACIONES"/>
    <x v="0"/>
    <n v="43.142857142857146"/>
    <n v="43.142857142857146"/>
    <n v="43.142857142857146"/>
    <m/>
    <x v="0"/>
    <s v="CUMPLIDO"/>
    <x v="7"/>
    <x v="191"/>
    <n v="1"/>
    <x v="270"/>
  </r>
  <r>
    <n v="193"/>
    <n v="272"/>
    <m/>
    <s v="Administrativo con posible connotación disciplinaria."/>
    <n v="1405004"/>
    <s v="H78R16. Administrativo connotación disciplinaria. Supervisión contratos prestación de servicios profesionales - PPNCN._x000a__x000a_De acuerdo con lo señalado en los estudios previos del contrato 521 de 2016, en la vigencia 2015 el Invías contaba con nueve (9) contratos para viabilizar el funcionamiento del Plan Nacional de Carreteras Nacionales._x000a__x000a_"/>
    <s v="No ejercer adecuadamente el seguimiento y supervisión de los contratos puede ocasionar eventuales incumplimientos contractuales."/>
    <s v="Realizar seguimiento a los informes presentados por los contratistas de prestación de servicio. "/>
    <s v="Proferir el documento de seguimiento."/>
    <s v="Documento de seguimiento semestral"/>
    <n v="2"/>
    <d v="2018-01-01T00:00:00"/>
    <d v="2018-10-30T00:00:00"/>
    <n v="43.142857142857146"/>
    <x v="48"/>
    <n v="2"/>
    <s v="SIN OBSERVACIONES"/>
    <x v="0"/>
    <n v="43.142857142857146"/>
    <n v="43.142857142857146"/>
    <n v="43.142857142857146"/>
    <m/>
    <x v="0"/>
    <s v="CUMPLIDO"/>
    <x v="7"/>
    <x v="192"/>
    <n v="1"/>
    <x v="271"/>
  </r>
  <r>
    <n v="194"/>
    <n v="273"/>
    <m/>
    <s v="Administrativo con presunta incidencia disciplinaria para indagación preliminar."/>
    <n v="1402006"/>
    <s v="H79R16. Suscripción Contratos para realizar apoyo a la supervisión y seguimiento de los Contratos del Programa de Seguridad en Carreteras Nacionales."/>
    <s v="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
    <s v="Diseñar la programación anual de la contratación de prestación de servicios. "/>
    <s v="Programación diseñada."/>
    <s v="Programación"/>
    <n v="1"/>
    <d v="2018-01-01T00:00:00"/>
    <d v="2018-10-30T00:00:00"/>
    <n v="43.142857142857146"/>
    <x v="48"/>
    <n v="1"/>
    <s v="SIN OBSERVACIONES"/>
    <x v="0"/>
    <n v="43.142857142857146"/>
    <n v="43.142857142857146"/>
    <n v="43.142857142857146"/>
    <m/>
    <x v="0"/>
    <s v="CUMPLIDO"/>
    <x v="7"/>
    <x v="193"/>
    <n v="1"/>
    <x v="272"/>
  </r>
  <r>
    <n v="195"/>
    <n v="274"/>
    <m/>
    <s v="Administrativo con presunta incidencia disciplinaria y penal."/>
    <n v="1802001"/>
    <s v="H80R16. Administrativo, con presunta incidencia Disciplinaria y Penal Convocatoria a Concurso de Merito._x000a__x000a_En los concursos públicos de méritos es obligatoria la exigencia del certificado de disponibilidad presupuestal."/>
    <s v="Prohíbase tramitar actos administrativos u obligaciones que afecten el presupuesto de gastos cuando no reúnan los requisitos legales o se configuren como hechos cumplidos."/>
    <s v="1. Solicitar a la Comisión Nacional del Servicio Civil (CNSC) cuántos pines se vendieron de la Convocatoria 325 de 2015. _x000a__x000a_2. Anexar concepto de la Función Pública."/>
    <s v="Oficio a la CNSC y concepto."/>
    <s v="1. Oficio y respuesta._x000a__x000a_2. Concepto."/>
    <n v="3"/>
    <d v="2017-11-01T00:00:00"/>
    <d v="2017-12-30T00:00:00"/>
    <n v="8.4285714285714288"/>
    <x v="47"/>
    <n v="3"/>
    <s v="SIN OBSERVACIONES"/>
    <x v="0"/>
    <n v="8.4285714285714288"/>
    <n v="8.4285714285714288"/>
    <n v="8.4285714285714288"/>
    <m/>
    <x v="0"/>
    <s v="CUMPLIDO"/>
    <x v="7"/>
    <x v="194"/>
    <n v="1"/>
    <x v="273"/>
  </r>
  <r>
    <n v="196"/>
    <n v="275"/>
    <m/>
    <s v="Administrativo."/>
    <n v="1404002"/>
    <s v="H81R16. Administrativo. Firma del Director  en la Convocatoria._x000a__x000a_El Director del INVIAS no suscribió la convocatoria 325 de 2015 desconociendo lo previsto en el artículo 31 de la ley 909 de 2004."/>
    <s v="La convocatoria, que deberá ser suscrita por la Comisión Nacional del Servicio Civil, el Jefe de la entidad u organismo."/>
    <s v="Registrar la revisión de la pertinencia de firmar o no el acuerdo de la Convocatoria 325 de 2015."/>
    <s v="Revisar pertinencia de firmar o no el acuerdo de la convocatoria y realizar el respectivo reporte."/>
    <s v="Reporte"/>
    <n v="1"/>
    <d v="2017-11-01T00:00:00"/>
    <d v="2017-12-30T00:00:00"/>
    <n v="8.4285714285714288"/>
    <x v="47"/>
    <n v="1"/>
    <s v="SIN OBSERVACIONES"/>
    <x v="0"/>
    <n v="8.4285714285714288"/>
    <n v="8.4285714285714288"/>
    <n v="8.4285714285714288"/>
    <m/>
    <x v="0"/>
    <s v="CUMPLIDO"/>
    <x v="7"/>
    <x v="195"/>
    <n v="1"/>
    <x v="274"/>
  </r>
  <r>
    <n v="197"/>
    <n v="276"/>
    <m/>
    <s v="Administrativo con presunta incidencia disciplinaria y penal."/>
    <n v="1404002"/>
    <s v="H82R16 Administrativo con presunta incidencia Disciplinaria y Penal. Para Indagación Preliminar.  Contrato de Apoyo Jurídico._x000a__x000a_La Secretaria General del Invías suscribió el contrato 1007 de 2016 cuyo objeto era Brindar Asesoría y Apoyo Jurídico al  – PSCN en los asuntos relacionados con los Contratos de Interventoría 1235 y 1236 de 2015."/>
    <s v="Por suscribir un contrato de prestación de servicios sin una verdadera necesidad estamos ante una gestión antieconómica  porque  no cumple con los deberes de la contratación pública y no consulta el buen uso de los recursos públicos."/>
    <s v="Diseñar la programación anual de la contratación de prestación de servicios. "/>
    <s v="Programación diseñada."/>
    <s v="Programación"/>
    <n v="1"/>
    <d v="2018-01-01T00:00:00"/>
    <d v="2018-10-30T00:00:00"/>
    <n v="43.142857142857146"/>
    <x v="48"/>
    <n v="1"/>
    <s v="SIN OBSERVACIONES"/>
    <x v="0"/>
    <n v="43.142857142857146"/>
    <n v="43.142857142857146"/>
    <n v="43.142857142857146"/>
    <m/>
    <x v="0"/>
    <s v="CUMPLIDO"/>
    <x v="7"/>
    <x v="196"/>
    <n v="1"/>
    <x v="275"/>
  </r>
  <r>
    <n v="198"/>
    <n v="277"/>
    <m/>
    <m/>
    <n v="1401001"/>
    <s v="H84R16. Administrativo con presunta connotación Disciplinaria y Fiscal – Motocicletas adquiridas con Orden de Compra 01989 de 2016._x000a__x000a_Acción 2.  (Acción 1 considera efectiva de conformidad con la Circular 05 de 2019 de la CGR)."/>
    <s v="La adquisición de las citadas motocicletas se tramitó a través de Colombia Compra Eficiente, estando obligado el INVIAS a la utilización del Acuerdo marco de precios en la forma dispuesta por Colombia Compra Eficiente"/>
    <s v="Acción 2.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x v="48"/>
    <n v="1"/>
    <s v="SIN OBSERVACIONES"/>
    <x v="0"/>
    <n v="43.142857142857146"/>
    <n v="43.142857142857146"/>
    <n v="43.142857142857146"/>
    <m/>
    <x v="0"/>
    <s v="CUMPLIDO"/>
    <x v="7"/>
    <x v="197"/>
    <n v="1"/>
    <x v="276"/>
  </r>
  <r>
    <n v="199"/>
    <n v="278"/>
    <m/>
    <s v="Administrativo con presunta connotación disciplinaria."/>
    <n v="1401001"/>
    <s v="H85R16. Plazo de Ejecución y modelos motos de la Orden de Compra 01989 de 2016._x000a__x000a_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_x000a_"/>
    <s v="Lo anterior, denota deficiencias en la gestión de la Entidad, incumpliendo lo establecido en el Acuerdo Marco de Precios CCE-416-1-AMP-2016 y lo acordado en la Orden de Compra 01989 de 2016."/>
    <s v="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x v="48"/>
    <n v="1"/>
    <s v="SIN OBSERVACIONES"/>
    <x v="0"/>
    <n v="43.142857142857146"/>
    <n v="43.142857142857146"/>
    <n v="43.142857142857146"/>
    <m/>
    <x v="0"/>
    <s v="CUMPLIDO"/>
    <x v="7"/>
    <x v="198"/>
    <n v="1"/>
    <x v="277"/>
  </r>
  <r>
    <n v="200"/>
    <n v="279"/>
    <m/>
    <s v="Administrativo."/>
    <n v="1301001"/>
    <s v="H86R16. Información litigiosa en el Sistema Ekogui._x000a__x000a_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_x000a_"/>
    <s v="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
    <s v="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
    <s v="Revisar el reporte diligenciado por los diferentes abogados a nivel nacional (planta central y territoriales), los cuales diligenciarán los datos en el aplicativo E-KOGUI de acuerdo a las etapas y actuaciones procesales de cada medio de control que se encuentren a su cargo. "/>
    <s v="1. Requerimiento mensualmente a los abogados apoderados de procesos a nivel nacional._x000a__x000a_2. Reporte trimestral del administrador del EKOGUI evidenciando que se encuentra actualizado."/>
    <n v="16"/>
    <d v="2017-11-01T00:00:00"/>
    <d v="2018-10-30T00:00:00"/>
    <n v="51.857142857142854"/>
    <x v="11"/>
    <n v="1"/>
    <s v="SIN OBSERVACIONES"/>
    <x v="17"/>
    <n v="3.2410714285714284"/>
    <n v="3.2410714285714284"/>
    <n v="51.857142857142854"/>
    <m/>
    <x v="1"/>
    <s v="VENCIDO"/>
    <x v="7"/>
    <x v="199"/>
    <n v="1"/>
    <x v="278"/>
  </r>
  <r>
    <n v="201"/>
    <n v="280"/>
    <m/>
    <s v="Administrativo."/>
    <n v="1301001"/>
    <s v="H87R16 Defensa Jurídica._x000a__x000a_Revisada la documentación aportada por el Invías en lo concerniente a las acciones populares objeto de la muestra, se evidenció que:_x000a_a) En algunos procesos la información es incompleta y carece de documentos importantes que respalden la decisión de conciliar como es el de la ficha técnica del abogado para el caso del proceso No. 25000234100020130057800LM._x000a_b) En el proceso No. 25000234100020130057800LM, se observó que el Invías no presentó alegatos de conclusión, perdiendo una valiosa oportunidad procesal para defender los intereses de la Entidad._x000a_"/>
    <s v="Se presentó por debilidades en las actividades de defensa y seguimiento de los procesos que cursan ante la jurisdicción, generando riesgo de fallos en contra de los procesos que cursan en contra de la Entidad."/>
    <s v="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
    <s v="Diligenciar por parte del abogado a cargo, en el aplicativo E-KOGUI, lo correspondiente de acuerdo a las etapas y actuaciones procesales a su cargo. "/>
    <s v="1. Requerimiento mensualmente a los abogados apoderados de procesos a nivel nacional._x000a__x000a_2. Reporte trimestral del administrador del EKOGUI evidenciando que se encuentra actualizado."/>
    <n v="16"/>
    <d v="2017-11-01T00:00:00"/>
    <d v="2018-10-30T00:00:00"/>
    <n v="51.857142857142854"/>
    <x v="11"/>
    <n v="1"/>
    <s v="SIN OBSERVACIONES"/>
    <x v="17"/>
    <n v="3.2410714285714284"/>
    <n v="3.2410714285714284"/>
    <n v="51.857142857142854"/>
    <m/>
    <x v="1"/>
    <s v="VENCIDO"/>
    <x v="7"/>
    <x v="200"/>
    <n v="1"/>
    <x v="279"/>
  </r>
  <r>
    <n v="202"/>
    <n v="281"/>
    <m/>
    <s v="Administrativo con presunta connotación disciplinaria."/>
    <n v="1301001"/>
    <s v="H88R16 Cobro coactivo por concepto de valorización._x000a__x000a_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
    <s v="Demuestra debilidades en las actividades propias del desarrollo de los procesos coactivos del Invías, impidiendo al mismo tener claridad acerca de los títulos que aún pueden cobrarse y el valor al que asciende la cartera. "/>
    <s v="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
    <s v="1. Efectuar revisión permanente de los procesos coactivos a cargo de la OAJ y enviar memorando interno a la Subdirección de Estudios e Innovación y Grupo Contabilidad para programar mesas de trabajo cada cuatro meses._x000a__x000a_2. Proyección y suscripción de acto administrativo de perdida de fuerza ejecutoria."/>
    <s v="Informe trimestral"/>
    <n v="4"/>
    <d v="2017-11-01T00:00:00"/>
    <d v="2018-10-30T00:00:00"/>
    <n v="51.857142857142854"/>
    <x v="11"/>
    <n v="0"/>
    <s v="SIN OBSERVACIONES"/>
    <x v="1"/>
    <n v="0"/>
    <n v="0"/>
    <n v="51.857142857142854"/>
    <m/>
    <x v="1"/>
    <s v="VENCIDO"/>
    <x v="7"/>
    <x v="201"/>
    <n v="1"/>
    <x v="280"/>
  </r>
  <r>
    <n v="203"/>
    <n v="282"/>
    <m/>
    <s v="Administrativo."/>
    <n v="1301001"/>
    <s v="H89R16. Acciones de repetición._x000a__x000a_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
    <s v="De los tres elementos necesarios para iniciar la acción de repetición en  las actas del comité de conciliación se acepta que hay dos: 1. La condena a la entidad 2. El pago que el Invías reconoció y ordenó"/>
    <s v="Fortalecer el estudio de los diferentes aspectos a efecto de establecer la ocurrencia o no, del dolo o la culpa grave, para determinar el grado de responsabilidad."/>
    <s v="Realizar análisis de los casos de acciones de repetición por los abogados del Grupo Judiciales y Litigantes, a través del pre-comité de defensa judicial."/>
    <s v="Reporte trimestral"/>
    <n v="4"/>
    <d v="2017-11-01T00:00:00"/>
    <d v="2018-10-30T00:00:00"/>
    <n v="51.857142857142854"/>
    <x v="11"/>
    <n v="0"/>
    <s v="SIN OBSERVACIONES"/>
    <x v="1"/>
    <n v="0"/>
    <n v="0"/>
    <n v="51.857142857142854"/>
    <m/>
    <x v="1"/>
    <s v="VENCIDO"/>
    <x v="7"/>
    <x v="202"/>
    <n v="1"/>
    <x v="281"/>
  </r>
  <r>
    <n v="204"/>
    <n v="283"/>
    <m/>
    <s v="Administrativo."/>
    <n v="1301001"/>
    <s v="H90R16. Devolución de Resoluciones de Pago._x000a__x000a_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_x000a_"/>
    <s v="Falta o mala identificación de las cuentas bancarias de los beneficiarios de las sentencias"/>
    <s v="Realizar cronogramas de programación en los cuales se va hacer la respectiva planeación de los turnos de pago. (Reuniones).                                                                                                                                                                                                                                                                                                                                                                                                                                                                                                                                                                                                                                                                                                                                                                                                                                                                                                                                                                                                                                                                    _x000a__x000a_"/>
    <s v="Reporte cada dos meses del cumplimiento de los pagos."/>
    <s v="Reporte bimestral"/>
    <n v="6"/>
    <d v="2017-11-01T00:00:00"/>
    <d v="2018-10-30T00:00:00"/>
    <n v="51.857142857142854"/>
    <x v="11"/>
    <n v="0"/>
    <s v="SIN OBSERVACIONES"/>
    <x v="1"/>
    <n v="0"/>
    <n v="0"/>
    <n v="51.857142857142854"/>
    <m/>
    <x v="1"/>
    <s v="VENCIDO"/>
    <x v="7"/>
    <x v="203"/>
    <n v="1"/>
    <x v="282"/>
  </r>
  <r>
    <n v="205"/>
    <n v="284"/>
    <m/>
    <s v="Administrativo."/>
    <n v="1301001"/>
    <s v="H91R16. Fechas Máximas de Pago de Sentencias y Conciliaciones._x000a__x000a_La Oficina Asesora Jurídica- OAJ del INVIAS no ha identificado el riesgo que le permita adoptar las acciones necesarias para mitigar la posibilidad de que las resoluciones de pago de las sentencias o conciliaciones se expiden fuera de los límites legales._x000a_"/>
    <s v="Las sentencias o conciliaciones de la vigencia 2016 fueron reconocidas y canceladas por fuera del término máximo legal (540 días)"/>
    <s v="Realizar cronogramas de programación en los cuales se va hacer la respectiva planeación de los turnos de pago. (Reuniones).                                                                                                                                                                                                                                                                                                                                                                                                                                                                                                                                                                                                                                                                                                                                                                                                                                                                                                                                                                                                                                                                    _x000a__x000a_"/>
    <s v="Reporte cada dos meses del cumplimiento de los pagos."/>
    <s v="Reporte bimestral"/>
    <n v="6"/>
    <d v="2017-11-01T00:00:00"/>
    <d v="2018-10-30T00:00:00"/>
    <n v="51.857142857142854"/>
    <x v="11"/>
    <n v="0"/>
    <s v="SIN OBSERVACIONES"/>
    <x v="1"/>
    <n v="0"/>
    <n v="0"/>
    <n v="51.857142857142854"/>
    <m/>
    <x v="1"/>
    <s v="VENCIDO"/>
    <x v="7"/>
    <x v="204"/>
    <n v="1"/>
    <x v="283"/>
  </r>
  <r>
    <n v="206"/>
    <n v="285"/>
    <m/>
    <s v="Administrativo."/>
    <n v="1301001"/>
    <s v="H95R16. Recuperación cartera de difícil cobro._x000a__x000a_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
    <s v="Este hecho afecta razonabilidad de la cuenta (4110) Ingresos no Tributarios - Concesiones y Contribuciones"/>
    <s v="Efectuar estudio y  seguimiento permanente a las cuentas de difícil cobro por concepto de las 6 concesiones portuarias citadas en el hallazgo (cita N° 169 del hallazgo), con el fin de analizar la procedencia o no de prescripción o su posibilidad de cobro."/>
    <s v="1. Actividad 1: para las sociedad portuaria Muelles Costabrava S.A. y Salinas Marítimas de Manaure Ltda. se realizará un seguimiento a fin de verificar el estado de los procesos.  _x000a_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_x000a_3. Actividad 3: para la sociedad portuaria de la península - PENSOPORT S.A. se requerirá a la Agencia Nacional de Infraestructura con el fin de efectuar mesas de trabajo con la sociedad portuaria a fin de determinar las posibles opciones para el pago de la obligación pendiente. _x000a_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_x000a_5. Para los nuevos eventos relacionados con el caso, generar listados de control y alerta para efectuar seguimiento permanente a las actividades de cobro. "/>
    <s v="Informe trimestral"/>
    <n v="4"/>
    <d v="2017-11-01T00:00:00"/>
    <d v="2018-10-30T00:00:00"/>
    <n v="51.857142857142854"/>
    <x v="11"/>
    <n v="0"/>
    <s v="SIN OBSERVACIONES"/>
    <x v="1"/>
    <n v="0"/>
    <n v="0"/>
    <n v="51.857142857142854"/>
    <m/>
    <x v="1"/>
    <s v="VENCIDO"/>
    <x v="7"/>
    <x v="205"/>
    <n v="1"/>
    <x v="284"/>
  </r>
  <r>
    <n v="207"/>
    <n v="286"/>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1.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1._x000a__x000a_Establecer el procedimiento para la legalización de los anticipos y recursos entregados en administración."/>
    <s v="Elaborar procedimiento con las actividades a desarrollar para la legalización de los anticipos y recursos entregados en Administración"/>
    <s v="Procedimiento de anticipos y recursos entregados en administración"/>
    <n v="1"/>
    <d v="2020-01-29T00:00:00"/>
    <d v="2020-03-31T00:00:00"/>
    <n v="8.8571428571428577"/>
    <x v="2"/>
    <n v="1"/>
    <s v="SIN OBSERVACIONES"/>
    <x v="0"/>
    <n v="8.8571428571428577"/>
    <n v="8.8571428571428577"/>
    <n v="8.8571428571428577"/>
    <m/>
    <x v="0"/>
    <s v="EN TERMINO"/>
    <x v="7"/>
    <x v="206"/>
    <n v="1"/>
    <x v="285"/>
  </r>
  <r>
    <m/>
    <n v="287"/>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2.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2._x000a__x000a_Identificar, clasificar y/o depurar los Avances y Anticipos."/>
    <s v="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0-12-31T00:00:00"/>
    <n v="48.142857142857146"/>
    <x v="2"/>
    <m/>
    <s v="SIN OBSERVACIONES"/>
    <x v="1"/>
    <n v="0"/>
    <n v="0"/>
    <n v="0"/>
    <m/>
    <x v="3"/>
    <s v=""/>
    <x v="7"/>
    <x v="206"/>
    <n v="2"/>
    <x v="286"/>
  </r>
  <r>
    <m/>
    <n v="288"/>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3.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3._x000a__x000a_Identificar, clasificar y/o depurar los Recursos entregados en Administración."/>
    <s v="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1-01-28T00:00:00"/>
    <n v="52.142857142857146"/>
    <x v="2"/>
    <m/>
    <s v="SIN OBSERVACIONES"/>
    <x v="1"/>
    <n v="0"/>
    <n v="0"/>
    <n v="0"/>
    <m/>
    <x v="3"/>
    <s v=""/>
    <x v="7"/>
    <x v="206"/>
    <n v="3"/>
    <x v="287"/>
  </r>
  <r>
    <n v="208"/>
    <n v="289"/>
    <m/>
    <s v="Administrativo con presunta connotación disciplinaria."/>
    <n v="1801003"/>
    <s v="H97R16. Reconocimiento Bienes Fiscales._x000a__x000a_La cuenta (16) Propiedad Planta y Equipo por $273.133 millones, se encuentra subestimada en cuantía indeterminada, debido a que la Entidad no ha reconocido contablemente 135 inmuebles de los 981, porque se adelanta proceso de saneamiento y depuración sobre ellos."/>
    <s v="Se configura una presunta connotación disciplinaria por incumplimiento al principio de causación, Manual de Contabilidad Pública y Manual de Procedimientos Contables AFINCO-MN-1 y Régimen de Contabilidad Pública"/>
    <s v="Hacer la revisión y conciliación de 135 inmuebles observados por la CGR de la información entre la subdirección administrativa y financiera respecto a los predios fiscales en cuanto a cantidad y valor. "/>
    <s v="1. Realizar conciliación de los predi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Reporte trimestral (135 inmuebles ) que evidencia el grado de avance conciliado. "/>
    <n v="4"/>
    <d v="2020-01-29T00:00:00"/>
    <d v="2021-01-28T00:00:00"/>
    <n v="52.142857142857146"/>
    <x v="36"/>
    <m/>
    <s v="SIN OBSERVACIONES"/>
    <x v="1"/>
    <n v="0"/>
    <n v="0"/>
    <n v="0"/>
    <m/>
    <x v="3"/>
    <s v="EN TERMINO"/>
    <x v="7"/>
    <x v="207"/>
    <n v="1"/>
    <x v="288"/>
  </r>
  <r>
    <n v="209"/>
    <n v="290"/>
    <m/>
    <s v="Administrativo."/>
    <n v="1801003"/>
    <s v="H98R16. Cuenta 16750401 Equipo de transporte marítimo y fluvial._x000a__x000a_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_x000a__x000a_Acción 1."/>
    <s v="Deficiencias en el control de los elementos, generando subestimación en cuantía no determinada del saldo de la mencionada cuenta en estados financieros."/>
    <s v="Acción 1._x000a__x000a_Reclasificar contablemente los ferrys y transbordadores."/>
    <s v="Conciliar con la Subdirección Administrativa y la Subdirección Marítima y Fluvial."/>
    <s v="Reporte"/>
    <n v="1"/>
    <d v="2017-11-01T00:00:00"/>
    <d v="2017-12-30T00:00:00"/>
    <n v="8.4285714285714288"/>
    <x v="2"/>
    <n v="1"/>
    <s v="SIN OBSERVACIONES"/>
    <x v="0"/>
    <n v="8.4285714285714288"/>
    <n v="8.4285714285714288"/>
    <n v="8.4285714285714288"/>
    <m/>
    <x v="0"/>
    <s v="CUMPLIDO"/>
    <x v="7"/>
    <x v="208"/>
    <n v="1"/>
    <x v="289"/>
  </r>
  <r>
    <m/>
    <n v="291"/>
    <m/>
    <m/>
    <n v="1801003"/>
    <s v="H98R16. Cuenta 16750401 Equipo de transporte marítimo y fluvial._x000a__x000a_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_x000a__x000a_Acción 2."/>
    <s v="Deficiencias en el control de los elementos, generando subestimación en cuantía no determinada del saldo de la mencionada cuenta en estados financieros."/>
    <s v="Acción 2._x000a__x000a_Remitir al área de contabilidad los respectivos soportes de los cinco ferrys para su conciliación y contabilización."/>
    <s v="Remitir al Grupo Contabilidad los respectivos soportes."/>
    <s v="Reporte de conciliación"/>
    <n v="1"/>
    <d v="2017-11-01T00:00:00"/>
    <d v="2017-12-30T00:00:00"/>
    <n v="8.4285714285714288"/>
    <x v="29"/>
    <n v="1"/>
    <s v="SIN OBSERVACIONES"/>
    <x v="0"/>
    <n v="8.4285714285714288"/>
    <n v="8.4285714285714288"/>
    <n v="8.4285714285714288"/>
    <m/>
    <x v="0"/>
    <s v=""/>
    <x v="7"/>
    <x v="208"/>
    <n v="2"/>
    <x v="290"/>
  </r>
  <r>
    <n v="210"/>
    <n v="292"/>
    <m/>
    <s v="Administrativo con presunta connotación disciplinaria."/>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1.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x v="2"/>
    <n v="1"/>
    <s v="SIN OBSERVACIONES"/>
    <x v="0"/>
    <n v="8.8571428571428577"/>
    <n v="8.8571428571428577"/>
    <n v="8.8571428571428577"/>
    <m/>
    <x v="0"/>
    <s v="VENCIDO"/>
    <x v="7"/>
    <x v="209"/>
    <n v="1"/>
    <x v="291"/>
  </r>
  <r>
    <m/>
    <n v="293"/>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2.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2. _x000a__x000a_Reconocer y depurar los predios de uso público, para correspondiente registro y control de los mismos."/>
    <s v="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
    <s v="Reporte sobre depuración y actualización del aplicativo"/>
    <n v="3"/>
    <d v="2017-11-11T00:00:00"/>
    <d v="2018-08-30T00:00:00"/>
    <n v="41.714285714285715"/>
    <x v="50"/>
    <n v="0.75"/>
    <s v="SIN OBSERVACIONES"/>
    <x v="14"/>
    <n v="10.428571428571429"/>
    <n v="10.428571428571429"/>
    <n v="41.714285714285715"/>
    <m/>
    <x v="1"/>
    <s v=""/>
    <x v="7"/>
    <x v="209"/>
    <n v="2"/>
    <x v="292"/>
  </r>
  <r>
    <m/>
    <n v="294"/>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3.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3._x000a__x000a_Reconocer y depurar los predios de uso público, para correspondiente registro y control de los mismos."/>
    <s v="Remitir información a la Subdirección de Medio Ambiente y Gestión Social."/>
    <s v="Reporte sobre depuración y actualización del aplicativo"/>
    <n v="3"/>
    <d v="2017-11-11T00:00:00"/>
    <d v="2018-08-30T00:00:00"/>
    <n v="41.714285714285715"/>
    <x v="33"/>
    <n v="0"/>
    <s v="SIN OBSERVACIONES"/>
    <x v="1"/>
    <n v="0"/>
    <n v="0"/>
    <n v="41.714285714285715"/>
    <m/>
    <x v="1"/>
    <s v=""/>
    <x v="7"/>
    <x v="209"/>
    <n v="3"/>
    <x v="293"/>
  </r>
  <r>
    <n v="211"/>
    <n v="295"/>
    <m/>
    <s v="Administrativo."/>
    <n v="1801002"/>
    <s v="H104R16. Administrativo - Reconocimiento de la Amortización de Terrenos._x000a__x000a_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
    <s v="No se excluyó del cálculo del valor amortizable, el valor de los terrenos que forman parte de los BUP en Servicio, de los cuales algunos se encuentran en proceso de depuración y saneamiento y no se tiene certeza del número total en el ámbito nacional. "/>
    <s v="Aplicar lo conceptuado por la Contaduría General de la Nación en lo relacionado con el tema de las amortizaciones de los Bienes de uso Público y efectuar los ajustes contables correspondientes. "/>
    <s v="Efectuar los registros contables pertinentes de acuerdo con la documentación soporte recaudada y enviar informe."/>
    <s v="Informe semestral"/>
    <n v="2"/>
    <d v="2017-11-01T00:00:00"/>
    <d v="2018-10-30T00:00:00"/>
    <n v="51.857142857142854"/>
    <x v="2"/>
    <n v="2"/>
    <s v="SIN OBSERVACIONES"/>
    <x v="0"/>
    <n v="51.857142857142854"/>
    <n v="51.857142857142854"/>
    <n v="51.857142857142854"/>
    <m/>
    <x v="0"/>
    <s v="CUMPLIDO"/>
    <x v="7"/>
    <x v="210"/>
    <n v="1"/>
    <x v="294"/>
  </r>
  <r>
    <n v="212"/>
    <n v="296"/>
    <m/>
    <s v="Administrativo."/>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1."/>
    <s v="La liquidación de amortización de Carreteras, Puentes, Túneles, Líneas Férreas, Muelles y Canales de Acceso, se hace con base en el acta de liquidación y/o acta de recibo final de los contratos."/>
    <s v="Acción 1._x000a__x000a_Verificar los registros de la cuenta 1705 para determinar la reclasificación a la cuenta 1710 y registrar las amortizaciones pertinentes."/>
    <s v="_x000a__x000a_1. Continuar aplicando la normatividad vigente relacionada con la amortización de los BUP._x000a__x000a_2. Solicitar a las áreas información de las actas de liquidación por contrato._x000a__x000a_3. Verificación en SICO."/>
    <s v="Reporte cuatrimestral"/>
    <n v="3"/>
    <d v="2017-11-01T00:00:00"/>
    <d v="2018-10-30T00:00:00"/>
    <n v="51.857142857142854"/>
    <x v="52"/>
    <n v="3"/>
    <s v="SIN OBSERVACIONES"/>
    <x v="0"/>
    <n v="51.857142857142854"/>
    <n v="51.857142857142854"/>
    <n v="51.857142857142854"/>
    <m/>
    <x v="0"/>
    <s v="CUMPLIDO"/>
    <x v="7"/>
    <x v="211"/>
    <n v="1"/>
    <x v="295"/>
  </r>
  <r>
    <m/>
    <n v="297"/>
    <m/>
    <m/>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2."/>
    <s v="La liquidación de amortización de Carreteras, Puentes, Túneles, Líneas Férreas, Muelles y Canales de Acceso, se hace con base en el acta de liquidación y/o acta de recibo final de los contratos."/>
    <s v="Acción 2._x000a__x000a_Reportar al Grupo Contabilidad la información referente a las vías, para que realicen la amortización respectiva."/>
    <s v="Realizar reporte de las vías. "/>
    <s v="Reporte trimestral "/>
    <n v="3"/>
    <d v="2017-11-01T00:00:00"/>
    <d v="2018-08-30T00:00:00"/>
    <n v="43.142857142857146"/>
    <x v="22"/>
    <n v="3"/>
    <s v="SIN OBSERVACIONES"/>
    <x v="0"/>
    <n v="43.142857142857146"/>
    <n v="43.142857142857146"/>
    <n v="43.142857142857146"/>
    <m/>
    <x v="0"/>
    <s v=""/>
    <x v="7"/>
    <x v="211"/>
    <n v="2"/>
    <x v="296"/>
  </r>
  <r>
    <n v="213"/>
    <n v="298"/>
    <m/>
    <s v="Administrativo."/>
    <n v="1801003"/>
    <s v="H106R16. Administrativo - Revelación estado de amortización de Bienes de Uso Público._x000a__x000a_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
    <s v="Invías registra en su contabilidad la ejecución reportada a través de las actas que soportan la cuenta de cobro del contratista, sin tener en cuenta la fecha en que debía realizar la inversión."/>
    <s v="Preparar las notas a los Estados Financieros aplicando los conceptos contables establecidos en el régimen de Contabilidad Publica vigente."/>
    <s v="Elaborar Notas a los Estados Financieros."/>
    <s v="Notas"/>
    <n v="1"/>
    <d v="2018-01-01T00:00:00"/>
    <d v="2018-03-30T00:00:00"/>
    <n v="12.571428571428571"/>
    <x v="2"/>
    <n v="1"/>
    <s v="SIN OBSERVACIONES"/>
    <x v="0"/>
    <n v="12.571428571428571"/>
    <n v="12.571428571428571"/>
    <n v="12.571428571428571"/>
    <m/>
    <x v="0"/>
    <s v="CUMPLIDO"/>
    <x v="7"/>
    <x v="212"/>
    <n v="1"/>
    <x v="297"/>
  </r>
  <r>
    <n v="214"/>
    <n v="299"/>
    <m/>
    <s v="Administrativo."/>
    <n v="1801003"/>
    <s v="H107R16. Reconocimiento de los Bienes de Uso Público amortizados en su totalidad._x000a__x000a_La cuenta (8315) Cuentas de Orden Deudoras de Control-Activos Retirados por $46.544 millones a 31 de diciembre de 2016, no incluye los valores correspondientes a BUP que han sufrido la pérdida de capacidad de utilización en un 100%, teniendo en cuenta su vida útil estimada."/>
    <s v="Riesgo inherente y de control de la totalidad de las obras que han sufrido pérdida total de capacidad de utilización y que se ha reconocido durante su vida útil la pérdida de capacidad de utilización."/>
    <s v="Aplicar el procedimiento establecido por la Contaduría General de la Nación sobre el tema de los BUP amortizados en su totalidad. Solicitar concepto a la Contaduría General de la Nación sobre si es procedente el traslado de los saldos a las cuentas de orden."/>
    <s v="Solicitar concepto a la Contaduría General de la Nación y aplicar lo conceptuado por esa entidad."/>
    <s v="Concepto"/>
    <n v="1"/>
    <d v="2017-11-01T00:00:00"/>
    <d v="2017-11-30T00:00:00"/>
    <n v="4.1428571428571432"/>
    <x v="2"/>
    <n v="1"/>
    <s v="SIN OBSERVACIONES"/>
    <x v="0"/>
    <n v="4.1428571428571432"/>
    <n v="4.1428571428571432"/>
    <n v="4.1428571428571432"/>
    <m/>
    <x v="0"/>
    <s v="CUMPLIDO"/>
    <x v="7"/>
    <x v="213"/>
    <n v="1"/>
    <x v="298"/>
  </r>
  <r>
    <n v="215"/>
    <n v="300"/>
    <m/>
    <s v="Administrativo."/>
    <n v="1802001"/>
    <s v="H112R16. Planeación Vigencias Futuras._x000a__x000a_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_x000a_"/>
    <s v="Debilidades en la justificación, necesidad, planeación, constitución y autorización de las vigencias futuras, hecho que afecta la proyección de utilización de los recursos y la programación, aprobación y ejecución presupuestal de la Entidad."/>
    <s v="Realizar reunión semanal con el Director General en Comité Directivo donde se revisará la programación, planeación y efectiva ejecución de las vigencias futuras."/>
    <s v="Realizar reunión semanal con el Director General en Comité Directivo, donde se revisará la programación, planeación y efectiva ejecución de las vigencias futuras."/>
    <s v="Reporte trimestral"/>
    <n v="3"/>
    <d v="2017-11-01T00:00:00"/>
    <d v="2018-08-30T00:00:00"/>
    <n v="43.142857142857146"/>
    <x v="49"/>
    <n v="3"/>
    <s v="SIN OBSERVACIONES"/>
    <x v="0"/>
    <n v="43.142857142857146"/>
    <n v="43.142857142857146"/>
    <n v="43.142857142857146"/>
    <m/>
    <x v="0"/>
    <s v="CUMPLIDO"/>
    <x v="7"/>
    <x v="214"/>
    <n v="1"/>
    <x v="299"/>
  </r>
  <r>
    <n v="216"/>
    <n v="301"/>
    <m/>
    <s v="Administrativo."/>
    <n v="1802001"/>
    <s v="H113R16. Apropiación Ejecución Presupuestal._x000a__x000a_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_x000a_"/>
    <s v="Debilidades de control y seguimiento a la utilización de los recursos y a la adecuada ejecución  presupuestal de la Entidad."/>
    <s v="Realizar reunión semanal con el Director General en Comité Directivo, donde se revisará el seguimiento  a  la ejecución de la inversión."/>
    <s v="Realizar reunión semanal con el Director General en Comité Directivo, donde se revisará el seguimiento  a  la ejecución de la inversión."/>
    <s v="Reporte trimestral"/>
    <n v="3"/>
    <d v="2017-11-01T00:00:00"/>
    <d v="2018-08-30T00:00:00"/>
    <n v="43.142857142857146"/>
    <x v="17"/>
    <n v="3"/>
    <s v="SIN OBSERVACIONES"/>
    <x v="0"/>
    <n v="43.142857142857146"/>
    <n v="43.142857142857146"/>
    <n v="43.142857142857146"/>
    <m/>
    <x v="0"/>
    <s v="CUMPLIDO"/>
    <x v="7"/>
    <x v="215"/>
    <n v="1"/>
    <x v="300"/>
  </r>
  <r>
    <n v="217"/>
    <n v="302"/>
    <m/>
    <s v="Administrativo."/>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1._x000a_"/>
    <s v="Los recursos y los proyectos de la vigencia 2016, no fueron ejecutados oportunamente, lo que afecta la inversión programada en proyectos como San Francisco Mocoa, Buga - Buenaventura, Puente Pumarejo y generando afectación en las metas previstas."/>
    <s v="Acción 1._x000a__x000a_Realizar reunión semanal con el Director General en Comité Directivo, donde se revisará el seguimiento a la respectiva ejecución correspondiente a los proyectos."/>
    <s v="Realizar reunión semanal con el Director General en Comité Directivo, donde se revisará el seguimiento a la respectiva ejecución correspondiente a los proyectos."/>
    <s v="Reporte trimestral"/>
    <n v="3"/>
    <d v="2017-11-01T00:00:00"/>
    <d v="2018-08-30T00:00:00"/>
    <n v="43.142857142857146"/>
    <x v="49"/>
    <n v="3"/>
    <s v="SIN OBSERVACIONES"/>
    <x v="0"/>
    <n v="43.142857142857146"/>
    <n v="43.142857142857146"/>
    <n v="43.142857142857146"/>
    <m/>
    <x v="0"/>
    <s v="CUMPLIDO"/>
    <x v="7"/>
    <x v="216"/>
    <n v="1"/>
    <x v="301"/>
  </r>
  <r>
    <m/>
    <n v="303"/>
    <m/>
    <m/>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2._x000a_"/>
    <s v="Los recursos y los proyectos de la vigencia 2016, no fueron ejecutados oportunamente, lo que afecta la inversión programada en proyectos como San Francisco Mocoa, Buga - Buenaventura, Puente Pumarejo y generando afectación en las metas previstas."/>
    <s v="Acción 2._x000a__x000a_Solicitar al Ministerio de Hacienda más recursos en el PAC de manera que se incremente el porcentaje de los pagos y se disminuya las cuentas por pagar."/>
    <s v="Se realiza un memorando a la Oficina de Planeación del Invías solicitando que oficie al Ministerio de Hacienda mayores recursos."/>
    <s v="Memorando emitido y respuesta de la Oficina Asesora de Planeación"/>
    <n v="1"/>
    <d v="2017-11-01T00:00:00"/>
    <d v="2017-12-30T00:00:00"/>
    <n v="8.4285714285714288"/>
    <x v="49"/>
    <n v="1"/>
    <s v="SIN OBSERVACIONES"/>
    <x v="0"/>
    <n v="8.4285714285714288"/>
    <n v="8.4285714285714288"/>
    <n v="8.4285714285714288"/>
    <m/>
    <x v="0"/>
    <s v=""/>
    <x v="7"/>
    <x v="216"/>
    <n v="2"/>
    <x v="302"/>
  </r>
  <r>
    <m/>
    <n v="304"/>
    <m/>
    <m/>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3._x000a_"/>
    <s v="Los recursos y los proyectos de la vigencia 2016, no fueron ejecutados oportunamente, lo que afecta la inversión programada en proyectos como San Francisco Mocoa, Buga - Buenaventura, Puente Pumarejo y generando afectación en las metas previstas."/>
    <s v="Acción 3._x000a__x000a_Realizar reunión con las unidades ejecutoras para la programación, planeación y efectiva ejecución correspondiente a los proyectos."/>
    <s v="Realizar reunión con unidades ejecutoras e informar sobre el seguimiento a la respectiva ejecución."/>
    <s v="Informe"/>
    <n v="3"/>
    <d v="2017-11-01T00:00:00"/>
    <d v="2018-08-30T00:00:00"/>
    <n v="43.142857142857146"/>
    <x v="53"/>
    <n v="3"/>
    <s v="SIN OBSERVACIONES"/>
    <x v="0"/>
    <n v="43.142857142857146"/>
    <n v="43.142857142857146"/>
    <n v="43.142857142857146"/>
    <m/>
    <x v="0"/>
    <s v=""/>
    <x v="7"/>
    <x v="216"/>
    <n v="3"/>
    <x v="303"/>
  </r>
  <r>
    <n v="218"/>
    <n v="305"/>
    <m/>
    <s v="Administrativo."/>
    <n v="1802002"/>
    <s v="H115R16.  Rezago presupuestal._x000a__x000a_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_x000a__x000a_Acción 1._x000a_"/>
    <s v="Debilidades de control y seguimiento en el manejo presupuestal y en la adecuada ejecución de las Reservas Presupuestales."/>
    <s v="Acción 1._x000a__x000a_Realizar reunión con las unidades ejecutoras para la programación, planeación y efectiva ejecución correspondiente a los proyectos y cancelación de saldos presupuestales."/>
    <s v="_x000a_Realizar reunión semanal con el Director General en Comité Directivo, donde se revisará la programación, planeación y efectiva ejecución correspondiente a los proyectos y cancelación de saldos presupuestales._x000a__x000a_"/>
    <s v="Reporte trimestral"/>
    <n v="3"/>
    <d v="2017-11-01T00:00:00"/>
    <d v="2018-08-30T00:00:00"/>
    <n v="43.142857142857146"/>
    <x v="49"/>
    <n v="3"/>
    <s v="SIN OBSERVACIONES"/>
    <x v="0"/>
    <n v="43.142857142857146"/>
    <n v="43.142857142857146"/>
    <n v="43.142857142857146"/>
    <m/>
    <x v="0"/>
    <s v="CUMPLIDO"/>
    <x v="7"/>
    <x v="217"/>
    <n v="1"/>
    <x v="304"/>
  </r>
  <r>
    <m/>
    <n v="306"/>
    <m/>
    <m/>
    <n v="1802002"/>
    <s v="H115R16.  Rezago presupuestal._x000a__x000a_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_x000a__x000a_Acción 2."/>
    <s v="Debilidades de control y seguimiento en el manejo presupuestal y en la adecuada ejecución de las Reservas Presupuestales."/>
    <s v="Acción 2._x000a__x000a_Realizar reunión con las unidades ejecutoras para la programación, planeación y efectiva ejecución correspondiente a los proyectos y cancelación de saldos presupuestales."/>
    <s v="Realizar reunión con unidades ejecutoras e informar sobre el seguimiento a la respectiva ejecución."/>
    <s v="Informe"/>
    <n v="3"/>
    <d v="2017-11-01T00:00:00"/>
    <d v="2018-08-30T00:00:00"/>
    <n v="43.142857142857146"/>
    <x v="53"/>
    <n v="3"/>
    <s v="SIN OBSERVACIONES"/>
    <x v="0"/>
    <n v="43.142857142857146"/>
    <n v="43.142857142857146"/>
    <n v="43.142857142857146"/>
    <m/>
    <x v="0"/>
    <s v=""/>
    <x v="7"/>
    <x v="217"/>
    <n v="2"/>
    <x v="305"/>
  </r>
  <r>
    <n v="219"/>
    <n v="307"/>
    <m/>
    <s v="Administrativo."/>
    <n v="1802002"/>
    <s v="H116R16. Sentencias y Conciliaciones. _x000a__x000a_La Entidad refleja créditos judiciales adeudados por valor de $237.436.6 millones y los recursos asignados fueron de $55.020.1 millones, lo cual evidencia un déficit presupuestal de $182.416.5 millones. "/>
    <s v="Falencias en la programación y asignación presupuestal, por este concepto y deja a la Entidad frente al riesgo de tener que cancelar gastos adicionales por intereses moratorios a pesar de contar con algunos recursos."/>
    <s v="Evidenciar el pago de sentencias, conciliaciones, laudos arbitrales y conciliaciones extrajudiciales por valor de $55.020.130.000."/>
    <s v="Conciliar información con la Oficina Asesora Jurídica, Grupo Presupuesto y Grupo Contabilidad."/>
    <s v="Informe"/>
    <n v="1"/>
    <d v="2017-11-01T00:00:00"/>
    <d v="2017-12-30T00:00:00"/>
    <n v="8.4285714285714288"/>
    <x v="2"/>
    <n v="0.99"/>
    <s v="Se han pagado conciliaciones, laudos arbitrales y conciliaciones extrajudiciales por valor de $54.750.908.668,91. Pendiente diferencia de $269.221.331,09."/>
    <x v="18"/>
    <n v="8.3442857142857143"/>
    <n v="8.3442857142857143"/>
    <n v="8.4285714285714288"/>
    <m/>
    <x v="1"/>
    <s v="VENCIDO"/>
    <x v="7"/>
    <x v="218"/>
    <n v="1"/>
    <x v="306"/>
  </r>
  <r>
    <n v="220"/>
    <n v="308"/>
    <m/>
    <s v="Administrativo."/>
    <n v="1406100"/>
    <s v="H117R16. Muelle Puerto Gaitán. _x000a__x000a_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_x000a_"/>
    <s v="Se debe a deficiencias en los estudios técnicos que realizó el Invías, al momento de contratar la construcción del muelle, lo cual puede representar una gestión antieconómica."/>
    <s v="_x000a_Evidenciar que la construcción del muelle contaba con estudios y diseños adecuados a las necesidades del momento."/>
    <s v="Analizar la utilización del muelle de Puerto Gaitán."/>
    <s v="Informe"/>
    <n v="1"/>
    <d v="2017-11-01T00:00:00"/>
    <d v="2018-05-01T00:00:00"/>
    <n v="25.857142857142858"/>
    <x v="29"/>
    <n v="1"/>
    <s v="SIN OBSERVACIONES"/>
    <x v="0"/>
    <n v="25.857142857142858"/>
    <n v="25.857142857142858"/>
    <n v="25.857142857142858"/>
    <m/>
    <x v="0"/>
    <s v="CUMPLIDO"/>
    <x v="7"/>
    <x v="219"/>
    <n v="1"/>
    <x v="307"/>
  </r>
  <r>
    <n v="221"/>
    <n v="309"/>
    <m/>
    <s v="Administrativo."/>
    <n v="1406100"/>
    <s v="H119R16. Utilización Muelles propiedad de Invías. _x000a__x000a_En la administración pública el principio de eficiencia, está orientado a la optimización de los recursos disponibles e invertidos, respecto de los muelles el rendimiento o desempeño del servicio prestado por parte del bien adquirido o construido, en relación a su coste."/>
    <s v="Se establece una subutilización de la capacidad instalada."/>
    <s v="_x000a_Informar sobre la situación actual de los muelles."/>
    <s v="Analizar la utilización de cada uno de los muelles._x000a_"/>
    <s v="Informe"/>
    <n v="1"/>
    <d v="2017-11-01T00:00:00"/>
    <d v="2018-05-30T00:00:00"/>
    <n v="30"/>
    <x v="29"/>
    <n v="1"/>
    <s v="SIN OBSERVACIONES"/>
    <x v="0"/>
    <n v="30"/>
    <n v="30"/>
    <n v="30"/>
    <m/>
    <x v="0"/>
    <s v="CUMPLIDO"/>
    <x v="7"/>
    <x v="220"/>
    <n v="1"/>
    <x v="308"/>
  </r>
  <r>
    <n v="222"/>
    <n v="310"/>
    <m/>
    <s v="Administrativo."/>
    <n v="1101001"/>
    <s v="H121R16. Vía de ingreso muelle la Banqueta en el Meta. _x000a__x000a_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
    <s v="Limbo jurídico de propiedad  o responsabilidad de construcción de la vía, los recursos no fueron aprobados y la vía no se ha podido pavimentar generando deficiente optimización de los recursos invertidos por Invías en el muelle. "/>
    <s v="_x000a_Solicitar al Ministerio de Transporte un informe sobre el avance del CONPES de expansión vial, en el cual se incluyo la vía de acceso al Muelle de la Banqueta."/>
    <s v="Remitir oficio al Ministerio de Transporte solicitando informe sobre el Plan de Expansión Vial._x000a__x000a_"/>
    <s v="Oficio y respuesta"/>
    <n v="2"/>
    <d v="2017-11-01T00:00:00"/>
    <d v="2018-05-30T00:00:00"/>
    <n v="30"/>
    <x v="29"/>
    <n v="2"/>
    <s v="SIN OBSERVACIONES"/>
    <x v="0"/>
    <n v="30"/>
    <n v="30"/>
    <n v="30"/>
    <m/>
    <x v="0"/>
    <s v="CUMPLIDO"/>
    <x v="7"/>
    <x v="221"/>
    <n v="1"/>
    <x v="309"/>
  </r>
  <r>
    <n v="223"/>
    <n v="311"/>
    <m/>
    <s v="Administrativo con presunta connotación disciplinaria."/>
    <n v="1604001"/>
    <s v="H122R16.  Riberas de río en predios donde operan muelles propiedad de Invías._x000a__x000a_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
    <s v="Deficiencias en el registro de bienes de uso público en la base de datos del Invías, dónde fueron construidos y operan los muelles a cargo del instituto."/>
    <s v="_x000a_Evidenciar que el muelle de la Banqueta esta dentro de la ronda del río y por tanto es un BUP."/>
    <s v="Conseguir los documentos soportes."/>
    <s v="Informe"/>
    <n v="1"/>
    <d v="2017-11-01T00:00:00"/>
    <d v="2017-12-30T00:00:00"/>
    <n v="8.4285714285714288"/>
    <x v="29"/>
    <n v="1"/>
    <s v="SIN OBSERVACIONES"/>
    <x v="0"/>
    <n v="8.4285714285714288"/>
    <n v="8.4285714285714288"/>
    <n v="8.4285714285714288"/>
    <m/>
    <x v="0"/>
    <s v="CUMPLIDO"/>
    <x v="7"/>
    <x v="222"/>
    <n v="1"/>
    <x v="310"/>
  </r>
  <r>
    <n v="224"/>
    <n v="312"/>
    <m/>
    <s v="Administrativo con presunta connotación disciplinaria."/>
    <n v="1405004"/>
    <s v="H123R16. Obligaciones. _x000a__x000a_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_x000a__x000a_"/>
    <s v="Los municipios no están dando cumplimiento a las obligaciones de mantenimiento y reparaciones menores de los ferrys."/>
    <s v="_x000a_Exigir el cumplimiento a los municipios de las obligaciones establecidas en los contrataos de comodato de los ferrys."/>
    <s v="Oficiar a los municipios para que remitan los informes y realicen los mantenimientos correspondientes anexando soportes (9 ferrys)."/>
    <s v="Informe trimestral"/>
    <n v="3"/>
    <d v="2017-11-01T00:00:00"/>
    <d v="2018-08-30T00:00:00"/>
    <n v="43.142857142857146"/>
    <x v="29"/>
    <n v="3"/>
    <s v="SIN OBSERVACIONES"/>
    <x v="0"/>
    <n v="43.142857142857146"/>
    <n v="43.142857142857146"/>
    <n v="43.142857142857146"/>
    <m/>
    <x v="0"/>
    <s v="CUMPLIDO"/>
    <x v="7"/>
    <x v="223"/>
    <n v="1"/>
    <x v="311"/>
  </r>
  <r>
    <n v="225"/>
    <n v="313"/>
    <m/>
    <s v="Administrativo."/>
    <n v="1405004"/>
    <s v="H124R16.Utilización equipos de transporte. _x000a__x000a_El manual de funciones de la Subdirección Marítima y Fluvial, establece entre otras la función de Administrar integralmente los procesos de construcción, conservación, rehabilitación, balizaje, dragados y de seguridad en la infraestructura a su cargo."/>
    <s v="La Entidad no ha tomado determinaciones definitivas tendientes a solucionar la utilización de los Ferrys por parte de los municipios donde se encuentran en la actualidad."/>
    <s v="_x000a_Exigir el cumplimiento a los municipios de las obligaciones establecidas en los contratos de comodato de los ferrys."/>
    <s v="Oficiar a los municipios para que remitan los informes sobre la utilización de los equipos de transporte."/>
    <s v="Oficios"/>
    <n v="10"/>
    <d v="2017-11-01T00:00:00"/>
    <d v="2018-10-15T00:00:00"/>
    <n v="49.714285714285715"/>
    <x v="29"/>
    <n v="10"/>
    <s v="SIN OBSERVACIONES"/>
    <x v="0"/>
    <n v="49.714285714285715"/>
    <n v="49.714285714285715"/>
    <n v="49.714285714285715"/>
    <m/>
    <x v="0"/>
    <s v="CUMPLIDO"/>
    <x v="7"/>
    <x v="224"/>
    <n v="1"/>
    <x v="312"/>
  </r>
  <r>
    <n v="226"/>
    <n v="314"/>
    <m/>
    <s v="Administrativo con presunta connotación disciplinaria."/>
    <n v="1601001"/>
    <s v="H125R16. Inventarios Subdirección Marítima y Fluvial. _x000a__x000a_Las Normas Técnicas de control de Inventarios para el Sector Público, según Resolución No. 072-98/CGN, establece la obligatoriedad de llevar a cabo una vez al año el Inventario Físico General."/>
    <s v="Falta de inventarios."/>
    <s v="_x000a_Conciliar la información de los registros contables de los elementos entre la unidad ejecutora y el Grupo Contabilidad."/>
    <s v="Revisar y actualizar los BUP correspondientes a la unidad ejecutora y remitirlos al Grupo de Contabilidad y el Grupo de Inventarios."/>
    <s v="Informe de actualización de muelles"/>
    <n v="1"/>
    <d v="2017-11-01T00:00:00"/>
    <d v="2018-05-30T00:00:00"/>
    <n v="30"/>
    <x v="29"/>
    <n v="1"/>
    <s v="SIN OBSERVACIONES"/>
    <x v="0"/>
    <n v="30"/>
    <n v="30"/>
    <n v="30"/>
    <m/>
    <x v="0"/>
    <s v="CUMPLIDO"/>
    <x v="7"/>
    <x v="225"/>
    <n v="1"/>
    <x v="313"/>
  </r>
  <r>
    <n v="227"/>
    <n v="315"/>
    <m/>
    <s v="Administrativo."/>
    <n v="1103002"/>
    <s v="H1D16. Planeación contrato de obra 1246 de 2014_x000a__x000a_Revisada la documentación del contrato 1246 de 2014, se evidencian deficiencias en la planeación del mismo, que repercutieron en demoras en los tiempos de ejecución y la ejecución  de obras a posteriori de la fecha establecida en el plazo contractual.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8"/>
    <x v="226"/>
    <n v="1"/>
    <x v="314"/>
  </r>
  <r>
    <n v="228"/>
    <n v="316"/>
    <m/>
    <s v="Administrativo con presunta incidencia disciplinaria."/>
    <n v="1103002"/>
    <s v="H2D16. Perfeccionamiento y ejecución de los contratos de obra y consultorías._x000a__x000a_Se evidenció retrasos en la ejecución del contrato 1246 de 2014._x000a__x000a_Acción 1._x000a_"/>
    <s v="Demora perfeccionamiento del contrato."/>
    <s v="Acción 1._x000a__x000a_Emitir memorando circular de la Dirección General  dirigido a todas las dependencias recordando la obligación de darle celeridad a los tramites que tiene incidencia en la ejecución contractual "/>
    <s v="Memorando circular y reporte."/>
    <s v="Reporte "/>
    <n v="1"/>
    <d v="2017-11-01T00:00:00"/>
    <d v="2017-12-30T00:00:00"/>
    <n v="8.4285714285714288"/>
    <x v="22"/>
    <n v="1"/>
    <s v="SIN OBSERVACIONES"/>
    <x v="0"/>
    <n v="8.4285714285714288"/>
    <n v="8.4285714285714288"/>
    <n v="8.4285714285714288"/>
    <m/>
    <x v="0"/>
    <s v="CUMPLIDO"/>
    <x v="8"/>
    <x v="227"/>
    <n v="1"/>
    <x v="315"/>
  </r>
  <r>
    <m/>
    <n v="317"/>
    <m/>
    <m/>
    <n v="1103002"/>
    <s v="H2-1D16. Contrato de obra 4059 de 2013. _x000a__x000a_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_x000a__x000a_Acción 2."/>
    <s v="Lo anterior  evidencia demora en el perfeccionamiento de los contratos, lo que afectó el proceso de legalización y ejecución del contrato, teniendo en cuenta que el plazo de ejecución establecido fue de dos (29 y seis (6) meses respectivamente. "/>
    <s v="Acción 2._x000a__x000a_Introducir en los pliegos de condición en el ítem de CONDICIONES DEL CONTRATO - Documentos que debe entregar el CONSULTOR, un enunciado que diga: &quot; Nota 1: Las hojas de vida del personal necesario para impartir la orden de inicio del contrato deberán ser aprobadas por la firma interventora y avaladas por la unidad ejecutora en un término no mayor a quince (15) días calendario.&quot;, con el fin de mejorar el tiempo transcurrido desde el momento de suscripción del contrato y la orden de inicio del mismo, la cual no puede ser superior a un mes. "/>
    <s v="Incluir en los pliegos de condiciones de los nuevos procesos contractuales de Consultoría a ser publicados, un plazo de 15 días para aprobación de Hojas de Vida. "/>
    <s v="Pliegos de contratos de consultoría ajustados"/>
    <n v="1"/>
    <d v="2017-11-01T00:00:00"/>
    <d v="2017-12-30T00:00:00"/>
    <n v="8.4285714285714288"/>
    <x v="54"/>
    <n v="1"/>
    <s v="SIN OBSERVACIONES"/>
    <x v="0"/>
    <n v="8.4285714285714288"/>
    <n v="8.4285714285714288"/>
    <n v="8.4285714285714288"/>
    <m/>
    <x v="0"/>
    <s v=""/>
    <x v="8"/>
    <x v="227"/>
    <n v="2"/>
    <x v="316"/>
  </r>
  <r>
    <n v="229"/>
    <n v="318"/>
    <m/>
    <s v="Administrativo con presunta incidencia disciplinaria."/>
    <n v="1103002"/>
    <s v="H3D16. Plazo ejecución del contrato._x000a__x000a_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_x000a_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8"/>
    <x v="228"/>
    <n v="1"/>
    <x v="317"/>
  </r>
  <r>
    <n v="230"/>
    <n v="319"/>
    <m/>
    <s v="Administrativo con presunta incidencia disciplinaria."/>
    <n v="1103002"/>
    <s v="H4D16. Seguimiento y control del contrato_x000a__x000a_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_x000a_"/>
    <s v="Debilidades en los controles implementados"/>
    <s v="Requerir los informes a los Supervisores de los contratos de Interventoría de acuerdo a lo Indicado en el manual de contratación del Invías."/>
    <s v="Reporte de seguimiento con corte a Diciembre de 2017."/>
    <s v="Reporte"/>
    <n v="1"/>
    <d v="2018-01-15T00:00:00"/>
    <d v="2018-02-28T00:00:00"/>
    <n v="6.2857142857142856"/>
    <x v="22"/>
    <n v="1"/>
    <s v="SIN OBSERVACIONES"/>
    <x v="0"/>
    <n v="6.2857142857142856"/>
    <n v="6.2857142857142856"/>
    <n v="6.2857142857142856"/>
    <m/>
    <x v="0"/>
    <s v="CUMPLIDO"/>
    <x v="8"/>
    <x v="229"/>
    <n v="1"/>
    <x v="318"/>
  </r>
  <r>
    <n v="231"/>
    <n v="320"/>
    <m/>
    <s v="Administrativo con presunta incidencia disciplinaria."/>
    <n v="1702011"/>
    <s v="H5D16. Liquidación del contrato._x000a__x000a_La entidad no ha adelantado la liquidación del contrato 1246 de 2014, en el tiempo establecido, se observó que han transcurrido más de doce (12) meses; sin que la Entidad haya adelantado el proceso de liquidación._x000a_"/>
    <s v="Debilidades en los controles del proceso contractual"/>
    <s v="Liquidar  contrato 1246 de 2014."/>
    <s v="Elaboración acta de liquidación."/>
    <s v="Acta de liquidación"/>
    <n v="1"/>
    <d v="2018-02-01T00:00:00"/>
    <d v="2018-06-30T00:00:00"/>
    <n v="21.285714285714285"/>
    <x v="22"/>
    <n v="1"/>
    <s v="SIN OBSERVACIONES"/>
    <x v="0"/>
    <n v="21.285714285714285"/>
    <n v="21.285714285714285"/>
    <n v="21.285714285714285"/>
    <m/>
    <x v="0"/>
    <s v="CUMPLIDO"/>
    <x v="8"/>
    <x v="230"/>
    <n v="1"/>
    <x v="319"/>
  </r>
  <r>
    <n v="232"/>
    <n v="321"/>
    <m/>
    <s v="Administrativo con presunta incidencia disciplinaria."/>
    <n v="1201003"/>
    <s v="H6D16. Trámite proceso sancionatorio._x000a__x000a_Se observó debilidad en el trámite del procedimiento administrativo sancionatorio por incumplimiento  parcial del contrato 1246 de 2014._x000a_"/>
    <s v="Debilidad en el procedimiento administrativo."/>
    <s v="Priorizar casos con plazos contractuales cortos a efectos de iniciar a tiempo el procedimiento administrativo sancionatorio por incumplimientos parciales. "/>
    <s v="1. Revisar cada dos meses cuáles casos presentan alguna dificultad para establecer las alertas y las acciones pertinentes.                      _x000a__x000a_2. Analizar términos cortos frente a la competencia de la potestad sancionatoria."/>
    <s v="Reporte bimestral"/>
    <n v="5"/>
    <d v="2018-01-01T00:00:00"/>
    <d v="2018-10-30T00:00:00"/>
    <n v="43.142857142857146"/>
    <x v="11"/>
    <n v="3"/>
    <s v="SIN OBSERVACIONES"/>
    <x v="19"/>
    <n v="25.88571428571429"/>
    <n v="25.88571428571429"/>
    <n v="43.142857142857146"/>
    <m/>
    <x v="1"/>
    <s v="VENCIDO"/>
    <x v="8"/>
    <x v="231"/>
    <n v="1"/>
    <x v="320"/>
  </r>
  <r>
    <n v="233"/>
    <n v="322"/>
    <m/>
    <s v="Administrativo con presunta incidencia disciplinaria."/>
    <s v="14 05 004"/>
    <s v="H1ECP. Convenios con saldos sin ejecutar en bancos. _x000a__x000a_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_x000a_"/>
    <s v="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
    <s v="Evidenciar mediante reporte la ejecución de los dineros en los bancos, respecto a los convenios observados por la contraloría."/>
    <s v="_x000a__x000a_1. Solicitud a los bancos respectivos e interventoría._x000a__x000a_2. Elaboración de reporte."/>
    <s v="Reporte"/>
    <n v="1"/>
    <d v="2017-11-01T00:00:00"/>
    <d v="2017-12-30T00:00:00"/>
    <n v="8.4285714285714288"/>
    <x v="33"/>
    <n v="0.25"/>
    <s v="SIN OBSERVACIONES"/>
    <x v="14"/>
    <n v="2.1071428571428572"/>
    <n v="2.1071428571428572"/>
    <n v="8.4285714285714288"/>
    <m/>
    <x v="1"/>
    <s v="VENCIDO"/>
    <x v="9"/>
    <x v="232"/>
    <n v="1"/>
    <x v="321"/>
  </r>
  <r>
    <n v="234"/>
    <n v="323"/>
    <m/>
    <s v="Administrativo con presunta incidencia disciplinaria."/>
    <s v="14 05 004"/>
    <s v="H3ECP. Recursos ejecutados Convenio 2879-13._x000a__x000a_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
    <s v="Hecho que evidencia que no se realizó por parte de Invías control efectivo y oportuno de la ejecución de los recursos de acuerdo con el avance de las obras."/>
    <s v="Evidenciar mediante reporte la ejecución de los dineros en los bancos, respecto al convenio 2879 de 2013."/>
    <s v="_x000a__x000a_1. Solicitud a los bancos respectivos e interventoría._x000a__x000a_2. Elaboración de reporte."/>
    <s v="Reporte"/>
    <n v="1"/>
    <d v="2017-11-01T00:00:00"/>
    <d v="2017-12-30T00:00:00"/>
    <n v="8.4285714285714288"/>
    <x v="33"/>
    <n v="1"/>
    <s v="SIN OBSERVACIONES"/>
    <x v="0"/>
    <n v="8.4285714285714288"/>
    <n v="8.4285714285714288"/>
    <n v="8.4285714285714288"/>
    <m/>
    <x v="0"/>
    <s v="CUMPLIDO"/>
    <x v="9"/>
    <x v="233"/>
    <n v="1"/>
    <x v="322"/>
  </r>
  <r>
    <n v="235"/>
    <n v="324"/>
    <m/>
    <s v="Administrativo."/>
    <s v="14 05 004"/>
    <s v="H5ECP. Amortización de los Anticipos Convenios._x000a__x000a_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_x000a_"/>
    <s v="Este hecho genera riesgo inherente y de control en la administración del anticipo y de la ejecución del Contrato de acuerdo con el plan de inversión del anticipo."/>
    <s v="Elaborar informe detallado con el respectivo balance financiero de los contratos de obra derivados de los Contratos Plan que tienen pactado entrega de anticipo._x000a__x000a_"/>
    <s v="Oficiar a la interventoría para que realice el seguimiento a la amortización de anticipos."/>
    <s v="Informes."/>
    <n v="2"/>
    <d v="2017-11-01T00:00:00"/>
    <d v="2018-03-30T00:00:00"/>
    <n v="21.285714285714285"/>
    <x v="33"/>
    <n v="0.66710000000000003"/>
    <s v="SIN OBSERVACIONES"/>
    <x v="20"/>
    <n v="7.09985"/>
    <n v="7.09985"/>
    <n v="21.285714285714285"/>
    <m/>
    <x v="1"/>
    <s v="VENCIDO"/>
    <x v="9"/>
    <x v="234"/>
    <n v="1"/>
    <x v="323"/>
  </r>
  <r>
    <n v="236"/>
    <n v="325"/>
    <m/>
    <s v="Administrativo."/>
    <s v="14 05 004"/>
    <s v="H6ECP. Cumplimiento de metas. Proyectos de inversión – Contratos Plan._x000a__x000a_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_x000a_"/>
    <s v="Deficiencias de planeación en la formulación de los proyectos frente a los resultados arrojados por los Estudios y Diseños."/>
    <s v="_x000a__x000a_Realizar informe detallado sobre el estado actual de las metas físicas ejecutadas de los proyectos - Contratos Plan."/>
    <s v="Realizar informes."/>
    <s v="Informes."/>
    <n v="2"/>
    <d v="2017-11-01T00:00:00"/>
    <d v="2018-03-30T00:00:00"/>
    <n v="21.285714285714285"/>
    <x v="33"/>
    <n v="0.85699999999999998"/>
    <s v="SIN OBSERVACIONES"/>
    <x v="21"/>
    <n v="9.1209285714285713"/>
    <n v="9.1209285714285713"/>
    <n v="21.285714285714285"/>
    <m/>
    <x v="1"/>
    <s v="VENCIDO"/>
    <x v="9"/>
    <x v="235"/>
    <n v="1"/>
    <x v="324"/>
  </r>
  <r>
    <n v="237"/>
    <n v="326"/>
    <m/>
    <s v="Administrativo."/>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1._x000a_"/>
    <s v="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
    <s v="Acción 1._x000a__x000a_Elaborar documento  acerca  del proyecto Red Terciaria Norte del Cauca, el cual no hace parte del convenio 2780 de 2013, objeto de la auditoría, pero que se encuentra incluido en el CONPES 3773 de 2013."/>
    <s v="Documento del proyecto Red Terciaria Norte del Cauca."/>
    <s v="Informe"/>
    <n v="1"/>
    <d v="2017-11-01T00:00:00"/>
    <d v="2017-12-30T00:00:00"/>
    <n v="8.4285714285714288"/>
    <x v="33"/>
    <n v="1"/>
    <s v="SIN OBSERVACIONES"/>
    <x v="0"/>
    <n v="8.4285714285714288"/>
    <n v="8.4285714285714288"/>
    <n v="8.4285714285714288"/>
    <m/>
    <x v="0"/>
    <s v="VENCIDO"/>
    <x v="9"/>
    <x v="236"/>
    <n v="1"/>
    <x v="325"/>
  </r>
  <r>
    <m/>
    <n v="327"/>
    <m/>
    <m/>
    <s v="11 03 002"/>
    <s v="H7ECP. Asignación de recursos y ejecución de proyectos declarados de importancia estratégica. Contratos Plan. _x000a_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2._x000a__x000a__x000a__x000a_"/>
    <s v="Lo expuesto denota deficiencias en la formulación, ejecución y seguimiento de proyectos definidos en los documentos de política del Consejo Nacional de Política Económica y Social."/>
    <s v="Acción 2. _x000a__x000a_Presentar informe final de ejecución mediante acta de entrega y recibo definitivo y acta de liquidación."/>
    <s v="Reporte, acta de entrega y recibo definitivo y acta de liquidación."/>
    <s v="Reporte"/>
    <n v="1"/>
    <d v="2017-11-01T00:00:00"/>
    <d v="2017-12-30T00:00:00"/>
    <n v="8.4285714285714288"/>
    <x v="33"/>
    <n v="1"/>
    <s v="SIN OBSERVACIONES"/>
    <x v="0"/>
    <n v="8.4285714285714288"/>
    <n v="8.4285714285714288"/>
    <n v="8.4285714285714288"/>
    <m/>
    <x v="0"/>
    <s v=""/>
    <x v="9"/>
    <x v="236"/>
    <n v="2"/>
    <x v="326"/>
  </r>
  <r>
    <m/>
    <n v="328"/>
    <m/>
    <m/>
    <s v="11 03 002"/>
    <s v="H7ECP. Asignación de recursos y ejecución de proyectos declarados de importancia estratégica. Contratos Plan. _x000a__x000a_Acción 3._x000a__x000a_"/>
    <s v="Lo expuesto denota deficiencias en la formulación, ejecución y seguimiento de proyectos definidos en los documentos de política del Consejo Nacional de Política Económica y Social."/>
    <s v="Acción 3. _x000a__x000a_Presentar informe del estado actual de los proyectos de Cauca y Tolima. "/>
    <s v="Solicitar información a la interventoría."/>
    <s v="Informes"/>
    <n v="2"/>
    <d v="2017-11-01T00:00:00"/>
    <d v="2018-03-30T00:00:00"/>
    <n v="21.285714285714285"/>
    <x v="33"/>
    <n v="1"/>
    <s v="SIN OBSERVACIONES"/>
    <x v="6"/>
    <n v="10.642857142857142"/>
    <n v="10.642857142857142"/>
    <n v="21.285714285714285"/>
    <m/>
    <x v="1"/>
    <s v=""/>
    <x v="9"/>
    <x v="236"/>
    <n v="3"/>
    <x v="327"/>
  </r>
  <r>
    <n v="238"/>
    <n v="329"/>
    <m/>
    <s v="Administrativo."/>
    <s v="11 03 002"/>
    <s v="H8ECP. Información reportada por Invías para evaluación Proyectos Contratos Plan._x000a__x000a_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
    <s v="La documentación allegada por la Entidad, en respuesta a requerimientos, se determinó falta de coherencia en la misma."/>
    <s v="Elaborar un informe explicativo de los recursos contratados respecto a su ejecución para cada uno de los proyectos del Contrato Plan."/>
    <s v="Informe técnico ejecutivo de los Contratos Plan objeto del hallazgo."/>
    <s v="Informe"/>
    <n v="1"/>
    <d v="2017-11-01T00:00:00"/>
    <d v="2017-12-30T00:00:00"/>
    <n v="8.4285714285714288"/>
    <x v="33"/>
    <n v="0"/>
    <s v="SIN OBSERVACIONES"/>
    <x v="1"/>
    <n v="0"/>
    <n v="0"/>
    <n v="8.4285714285714288"/>
    <m/>
    <x v="1"/>
    <s v="VENCIDO"/>
    <x v="9"/>
    <x v="237"/>
    <n v="1"/>
    <x v="328"/>
  </r>
  <r>
    <n v="239"/>
    <n v="330"/>
    <m/>
    <s v="Administrativo."/>
    <s v="14 04 004"/>
    <s v="H10ECP. Modificación alcance Contrato de Obra 1787 de 2014. _x000a__x000a_Se excluyeron cuatro (4) km del alcance físico del proyecto “Corredor Vial Riosucio - Belén De Bajirá - Caucheras”; sin que se redujera el valor de la apropiación presupuestal de los contratos de obra 1787 de 2014 y de interventoría  2053 de 2014._x000a_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
    <s v="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
    <s v="Socializar en la etapa precontractual  con los entes territoriales que estén involucrados en el proyecto a ejecutar, para evitar que se de duplicidad de intervención."/>
    <s v="Reporte trimestral sobre las socializaciones realizadas."/>
    <s v="Reporte trimestral"/>
    <n v="3"/>
    <d v="2017-11-01T00:00:00"/>
    <d v="2018-08-30T00:00:00"/>
    <n v="43.142857142857146"/>
    <x v="33"/>
    <n v="0"/>
    <s v="SIN OBSERVACIONES"/>
    <x v="1"/>
    <n v="0"/>
    <n v="0"/>
    <n v="43.142857142857146"/>
    <m/>
    <x v="1"/>
    <s v="VENCIDO"/>
    <x v="9"/>
    <x v="238"/>
    <n v="1"/>
    <x v="329"/>
  </r>
  <r>
    <n v="240"/>
    <n v="331"/>
    <m/>
    <s v="Administrativo con presunta incidencia disciplinaria. "/>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1."/>
    <s v="Se constituyen en situaciones que denotan debilidades en el proceso de supervisión por parte de Invías, debido a la desatención de las obligaciones y responsabilidades, lo que puede afectar el cumplimiento contractual."/>
    <s v="Acción 1._x000a__x000a_Establecer los formatos estandarizados, de Informes mensuales de Gestor de Proyecto y de Supervisor de Contrato, acorde con las funciones establecidas para estos roles en el Manual de Contratación."/>
    <s v="Solicitar  mediante memorando a la Dirección Operativa la implementación de dos  formatos estandarizados, que se  anexarán, de Informes mensuales de Gestor de Proyecto y de Supervisor de Contrato, acorde con las funciones establecidas para estos roles en el Manual de Contratación. "/>
    <s v="Formatos"/>
    <n v="2"/>
    <d v="2017-11-01T00:00:00"/>
    <d v="2017-12-30T00:00:00"/>
    <n v="8.4285714285714288"/>
    <x v="22"/>
    <n v="2"/>
    <s v="SIN OBSERVACIONES"/>
    <x v="0"/>
    <n v="8.4285714285714288"/>
    <n v="8.4285714285714288"/>
    <n v="8.4285714285714288"/>
    <m/>
    <x v="0"/>
    <s v="CUMPLIDO"/>
    <x v="9"/>
    <x v="239"/>
    <n v="1"/>
    <x v="330"/>
  </r>
  <r>
    <m/>
    <n v="332"/>
    <m/>
    <m/>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2."/>
    <s v="Se constituyen en situaciones que denotan debilidades en el proceso de supervisión por parte de Invías, debido a la desatención de las obligaciones y responsabilidades, lo que puede afectar el cumplimiento contractual."/>
    <s v="Acción 2._x000a__x000a_Reportar la aplicación de los formatos estandarizados por parte de los gestores y supervisor de los  Contratos de Obra 654 y 1787 de 2014."/>
    <s v="Reporte de aplicación."/>
    <s v="Formatos contratos de obra 654 y 1787 de 2014"/>
    <n v="2"/>
    <d v="2017-11-01T00:00:00"/>
    <d v="2017-12-30T00:00:00"/>
    <n v="8.4285714285714288"/>
    <x v="49"/>
    <n v="2"/>
    <s v="SIN OBSERVACIONES"/>
    <x v="0"/>
    <n v="8.4285714285714288"/>
    <n v="8.4285714285714288"/>
    <n v="8.4285714285714288"/>
    <m/>
    <x v="0"/>
    <s v=""/>
    <x v="9"/>
    <x v="239"/>
    <n v="2"/>
    <x v="331"/>
  </r>
  <r>
    <n v="241"/>
    <n v="333"/>
    <m/>
    <s v="Administrativo con presunta incidencia disciplinaria. "/>
    <s v="11 03 002"/>
    <s v="H12ECP. Determinación en la fase de planeación de los recursos necesarios para la gestión socio-predial – Contrato 654 de 2014. _x000a__x000a_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
    <s v="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9"/>
    <x v="240"/>
    <n v="1"/>
    <x v="332"/>
  </r>
  <r>
    <n v="242"/>
    <n v="334"/>
    <m/>
    <s v="Administrativo."/>
    <s v="14 02 014"/>
    <s v="H13ECP. Determinación del riesgo predial para el desarrollo del proceso de licitación pública LP-DO-033-2014 que dio origen al Contrato de Obra 654 de 2014._x000a__x000a_Dentro de la estructuración de la  Matriz de Riesgos de la licitación pública LP-DO-033-2014 que dio origen al Contrato de Obra 654 de 2014, el tema predial no fue tenido en cuenta, pese a que el mismo fue objeto de observación al pliego de condiciones. "/>
    <s v="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
    <s v="Verificar con informe trimestral el cumplimiento de que todos los procesos  contemplen el riesgo predial."/>
    <s v="Verificación del  cumplimiento de la vigencia 2017 con corte a diciembre 31, de que todos los procesos  contemplen el riesgo predial."/>
    <s v="Informe "/>
    <n v="1"/>
    <d v="2018-01-15T00:00:00"/>
    <d v="2018-02-28T00:00:00"/>
    <n v="6.2857142857142856"/>
    <x v="22"/>
    <n v="1"/>
    <s v="SIN OBSERVACIONES"/>
    <x v="0"/>
    <n v="6.2857142857142856"/>
    <n v="6.2857142857142856"/>
    <n v="6.2857142857142856"/>
    <m/>
    <x v="0"/>
    <s v="CUMPLIDO"/>
    <x v="9"/>
    <x v="241"/>
    <n v="1"/>
    <x v="333"/>
  </r>
  <r>
    <n v="243"/>
    <n v="335"/>
    <m/>
    <s v="Administrativo con presunta incidencia disciplinaria."/>
    <s v="14 04 004"/>
    <s v="H15ECP. Desarrollo de las actividades de gestión predial, Contrato de Obra 654 de 2014. _x000a__x000a_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quot;(...) la interventoría como la SMA ratifica que el pago adicional realizado por el contratista no seria objeto de reconocimiento económico con recursos del Contrato, respuesta que ha la fecha no ha sido objetada por parte del contratista&quot;. Sin embargo a éste Órgano de Control no le fue suministrada la comunicación donde se le da dicha respuesta al Contratista, pese a que se solicitaron los respectivos soportes relativos al tema._x000a__x000a_Acción 1."/>
    <s v="Lo anterior presuntamente ocasionado por debilidades en la comunicación  por parte del Instituto Nacional de Vías- Invías"/>
    <s v="Acción 1._x000a__x000a_Evidenciar ante la contraloría, mediante copia del oficio, que el pago adicional realizado por el contratista no es objeto de reconocimiento económico con recursos del contrato y que dicho pago no se realizó."/>
    <s v="Allegar copia del oficio donde se constata que el pago adicional realizado por el contratista no fue objeto de reconocimiento económico con recursos del contrato, y que dicho pago no se realizó."/>
    <s v="Oficio"/>
    <n v="1"/>
    <d v="2017-11-01T00:00:00"/>
    <d v="2018-06-30T00:00:00"/>
    <n v="34.428571428571431"/>
    <x v="50"/>
    <n v="1"/>
    <s v="SIN OBSERVACIONES"/>
    <x v="0"/>
    <n v="34.428571428571431"/>
    <n v="34.428571428571431"/>
    <n v="34.428571428571431"/>
    <m/>
    <x v="0"/>
    <s v="VENCIDO"/>
    <x v="9"/>
    <x v="242"/>
    <n v="1"/>
    <x v="334"/>
  </r>
  <r>
    <m/>
    <n v="336"/>
    <m/>
    <m/>
    <s v="14 04 004"/>
    <s v="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_x000a__x000a_Acción 2."/>
    <s v="Lo anterior presuntamente ocasionado por debilidades de control y seguimiento a los procesos de adquisición predial por parte del Instituto Nacional de Vías- Invías"/>
    <s v="Acción 2._x000a__x000a_1. Socializar el proyecto a las comunidades sobre la necesidad de adquirir las mejoras, con fundamento en las necesidades técnicas diagnosticadas.                         _x000a__x000a_2. Realizar la adquisición y gestión predial que corresponda."/>
    <s v="1. Socialización del Proyecto con comunidades.             _x000a__x000a_2. Ejercer control por la interventoría al contratista para el pago oportuno de predios y mejoras para dar viabilidad y agilización al proyecto.                               _x000a__x000a_3. Presentar evidencia de las actas de compromiso sobre adquisición de mejoras."/>
    <s v="Informe"/>
    <n v="3"/>
    <d v="2017-11-01T00:00:00"/>
    <d v="2018-10-30T00:00:00"/>
    <n v="51.857142857142854"/>
    <x v="50"/>
    <n v="0"/>
    <s v="SIN OBSERVACIONES"/>
    <x v="1"/>
    <n v="0"/>
    <n v="0"/>
    <n v="51.857142857142854"/>
    <m/>
    <x v="1"/>
    <s v=""/>
    <x v="9"/>
    <x v="242"/>
    <n v="2"/>
    <x v="335"/>
  </r>
  <r>
    <m/>
    <n v="337"/>
    <m/>
    <m/>
    <s v="14 04 004"/>
    <s v="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quot;(...) a la fecha no presenta cambio alguno en la propiedad dado que a la fecha la titularidad es del Territorio Colectivo Alto Mira y Frontera, no existiendo a la fecha fallo del Consejo de Estado sobre dicha controversia.&quot;_x000a__x000a_Acción 3."/>
    <s v="Dichas situaciones dificultan realizar su evaluación y seguimiento; además evidencian debilidades de control, por parte del Invías."/>
    <s v="Acción 3._x000a__x000a_Realizar seguimiento al proceso que se adelanta respecto a la propiedad.  "/>
    <s v=" Solicitar al contratista e interventoría el estado del proceso judicial que se adelante respecto a la propiedad de terceros.                                                                         "/>
    <s v="Informe"/>
    <n v="2"/>
    <d v="2017-11-01T00:00:00"/>
    <d v="2018-10-30T00:00:00"/>
    <n v="51.857142857142854"/>
    <x v="50"/>
    <n v="0"/>
    <s v="SIN OBSERVACIONES"/>
    <x v="1"/>
    <n v="0"/>
    <n v="0"/>
    <n v="51.857142857142854"/>
    <m/>
    <x v="1"/>
    <s v=""/>
    <x v="9"/>
    <x v="242"/>
    <n v="3"/>
    <x v="336"/>
  </r>
  <r>
    <m/>
    <n v="338"/>
    <m/>
    <m/>
    <s v="14 04 004"/>
    <s v="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_x000a__x000a_Acción 4."/>
    <s v="Lo anterior presuntamente fue ocasionado por debilidades en la no oportuna actualización de los expedientes por parte del Instituto Nacional de Vías- Invías"/>
    <s v="Acción 4._x000a__x000a_1. Reporte de cumplimiento de organización  de carpetas de acuerdo a Check list.                                                                              _x000a__x000a_2. Actualizar formatos de organización  y completar información documental  requerida en las carpetas del contrato  654 de 2014."/>
    <s v="1. Mantener control (Check list) sobre documentos que deben ser retenidos en las carpetas de los proyectos o contratos, para que  la comunicación sea oportuna al momento de ser requerida.                                                                                 _x000a__x000a_2. Requerir a la interventoría para que realice informe del estado de las carpetas prediales.  "/>
    <s v="Informe"/>
    <n v="3"/>
    <d v="2017-11-01T00:00:00"/>
    <d v="2018-10-30T00:00:00"/>
    <n v="51.857142857142854"/>
    <x v="50"/>
    <n v="0"/>
    <s v="SIN OBSERVACIONES"/>
    <x v="1"/>
    <n v="0"/>
    <n v="0"/>
    <n v="51.857142857142854"/>
    <m/>
    <x v="1"/>
    <s v=""/>
    <x v="9"/>
    <x v="242"/>
    <n v="4"/>
    <x v="337"/>
  </r>
  <r>
    <n v="244"/>
    <n v="339"/>
    <m/>
    <s v="Administrativo con posible incidencia disciplinaria."/>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1. "/>
    <s v="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
    <s v="Acción 1._x000a__x000a_Efectuar cronograma de obra ajustado de acuerdo a los numerales 7.11 y 734 del pliego de condiciones del contrato 654 de 2014"/>
    <s v="Solicitud a la interventoría el ajuste del cronograma de obra."/>
    <s v="Cronograma de obra ajustado"/>
    <n v="1"/>
    <d v="2017-11-01T00:00:00"/>
    <d v="2017-11-30T00:00:00"/>
    <n v="4.1428571428571432"/>
    <x v="22"/>
    <n v="1"/>
    <s v="SIN OBSERVACIONES"/>
    <x v="0"/>
    <n v="4.1428571428571432"/>
    <n v="4.1428571428571432"/>
    <n v="4.1428571428571432"/>
    <m/>
    <x v="0"/>
    <s v="CUMPLIDO"/>
    <x v="9"/>
    <x v="243"/>
    <n v="1"/>
    <x v="338"/>
  </r>
  <r>
    <m/>
    <n v="340"/>
    <m/>
    <m/>
    <s v="14 04 004"/>
    <s v="H16ECP. Contrato de obra 654 del 2014._x000a__x000a_Presuntas irregularidades que han hecho que a octubre de 2016 se encuentre atrasada la ejecución de las obras y posiblemente el cumplimiento del objeto del contrato._x000a__x000a_Acción 2."/>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2 ._x000a__x000a_Realizar seguimiento a los procesos administrativos sancionatorios presentados durante la ejecución del contrato de obra No. 654 de 2014."/>
    <s v="Solicitud de información del proceso sancionatorio a la Oficina Asesora Jurídica."/>
    <s v="Reporte de seguimiento"/>
    <n v="1"/>
    <d v="2018-02-01T00:00:00"/>
    <d v="2018-03-01T00:00:00"/>
    <n v="4"/>
    <x v="22"/>
    <n v="1"/>
    <s v="SIN OBSERVACIONES"/>
    <x v="0"/>
    <n v="4"/>
    <n v="4"/>
    <n v="4"/>
    <m/>
    <x v="0"/>
    <s v=""/>
    <x v="9"/>
    <x v="243"/>
    <n v="2"/>
    <x v="339"/>
  </r>
  <r>
    <m/>
    <n v="341"/>
    <m/>
    <m/>
    <s v="14 04 004"/>
    <s v="H16ECP. Contrato de obra 654 del 2014._x000a__x000a_b) Cesión de la Licencia Ambiental  Los literales a, b, c y d del numeral 2 del Apéndice D de los Pliegos de Condiciones determinan la obligatoriedad del Contratista de aceptar la cesión total de la licencia Ambiental. Esta &quot;actividad precedente&quot;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_x000a__x000a_Acción 3. (Antigua acción 4)"/>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3._x000a__x000a_Modificar los apéndices ambientales en lo correspondiente a los tiempos de cumplimiento.          "/>
    <s v="1. Actualizar apéndice ambiental en lo correspondiente a los tiempos._x000a__x000a_2.  Solicitar informe a la interventoría, en el que consigne las causales de incumplimiento y advertir la transgresión realizada a lo pactado en el contrato de interventoría y al manual de Interventoría."/>
    <s v="Apéndice modificado"/>
    <n v="1"/>
    <d v="2017-11-01T00:00:00"/>
    <d v="2018-05-30T00:00:00"/>
    <n v="30"/>
    <x v="50"/>
    <n v="1"/>
    <s v="SIN OBSERVACIONES"/>
    <x v="0"/>
    <n v="30"/>
    <n v="30"/>
    <n v="30"/>
    <m/>
    <x v="0"/>
    <s v=""/>
    <x v="9"/>
    <x v="243"/>
    <n v="3"/>
    <x v="340"/>
  </r>
  <r>
    <n v="245"/>
    <n v="342"/>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1.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x v="49"/>
    <m/>
    <s v="SIN OBSERVACIONES"/>
    <x v="1"/>
    <n v="0"/>
    <n v="0"/>
    <n v="0"/>
    <m/>
    <x v="3"/>
    <s v="EN TERMINO"/>
    <x v="9"/>
    <x v="244"/>
    <n v="1"/>
    <x v="341"/>
  </r>
  <r>
    <m/>
    <n v="343"/>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2.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n v="4"/>
    <d v="2020-01-28T00:00:00"/>
    <d v="2020-11-30T00:00:00"/>
    <n v="43.857142857142854"/>
    <x v="49"/>
    <m/>
    <s v="SIN OBSERVACIONES"/>
    <x v="1"/>
    <n v="0"/>
    <n v="0"/>
    <n v="0"/>
    <m/>
    <x v="3"/>
    <s v=""/>
    <x v="9"/>
    <x v="244"/>
    <n v="2"/>
    <x v="342"/>
  </r>
  <r>
    <n v="246"/>
    <n v="344"/>
    <m/>
    <s v="Administrativo."/>
    <s v="15 04 006"/>
    <s v="H19ECP.  Alcance del Contrato 1787 – 2014. Administrativo._x000a__x000a_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
    <s v="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
    <s v="Efectuar el seguimiento a los procesos de diseños y construcción de redes de acueducto y alcantarillado en Belén de Bajirá, a cargo del DNP."/>
    <s v="Realizar seguimiento y presentar informe "/>
    <s v="Informe"/>
    <n v="1"/>
    <d v="2017-11-01T00:00:00"/>
    <d v="2017-12-30T00:00:00"/>
    <n v="8.4285714285714288"/>
    <x v="33"/>
    <n v="0.5"/>
    <s v="SIN OBSERVACIONES"/>
    <x v="6"/>
    <n v="4.2142857142857144"/>
    <n v="4.2142857142857144"/>
    <n v="8.4285714285714288"/>
    <m/>
    <x v="1"/>
    <s v="VENCIDO"/>
    <x v="9"/>
    <x v="245"/>
    <n v="1"/>
    <x v="343"/>
  </r>
  <r>
    <n v="247"/>
    <n v="345"/>
    <m/>
    <s v="Administrativo con presunta incidencia disciplinaria."/>
    <s v="14 04 004"/>
    <s v="H21ECP. Cronograma de adquisición predial. Contrato de Obra 1787 de 2014. _x000a__x000a_Se determinó que no se requirió al contratista para la presentación del cronograma de adquisición predial en consonancia con lo indicado en el Anexo Predial._x000a_"/>
    <s v="Presuntamente la falta de implementación de tiempos y la no aplicación a lo establecido en el cronograma de obra."/>
    <s v="1. Modificar los apéndices prediales en lo correspondiente a los tiempos de cumplimiento.             _x000a__x000a_2. Solicitar informe a la interventoría en el que consigne las causales de incumplimiento y advertir la transgresión realizada a lo pactado en el contrato de interventoría y al manual de Interventoría.  "/>
    <s v="1. Modificar el apéndice predial en lo correspondiente a los tiempos._x000a__x000a_2. Informe de la interventoría en el que se consigne las causales de incumplimiento. "/>
    <s v="1. Modificación apéndice.                         _x000a__x000a_2. Informe."/>
    <n v="2"/>
    <d v="2017-11-01T00:00:00"/>
    <d v="2018-10-30T00:00:00"/>
    <n v="51.857142857142854"/>
    <x v="50"/>
    <n v="2"/>
    <s v="SIN OBSERVACIONES"/>
    <x v="0"/>
    <n v="51.857142857142854"/>
    <n v="51.857142857142854"/>
    <n v="51.857142857142854"/>
    <m/>
    <x v="0"/>
    <s v="CUMPLIDO"/>
    <x v="9"/>
    <x v="246"/>
    <n v="1"/>
    <x v="344"/>
  </r>
  <r>
    <n v="248"/>
    <n v="346"/>
    <m/>
    <s v="Administrativo."/>
    <s v="14 04 004"/>
    <s v="H22ECP. Verificación de la información de las fichas prediales, Contrato de Obra 1787 de 2014._x000a__x000a_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_x000a_"/>
    <s v="Por la no aplicación del 7.28 &quot;INTERVENTORÍA DE LOS TRABAJOS&quot; (PLIEGOS DE CONDICIONES)."/>
    <s v="Presentar informe de verificación por parte de la interventoría sobre evaluación, comprobación, inspección y revisión de las fichas prediales. "/>
    <s v="Presentar informe de la interventoría sobre verificación, evaluación, comprobación, inspección y revisión de las fichas prediales."/>
    <s v="Informe"/>
    <n v="1"/>
    <d v="2017-11-01T00:00:00"/>
    <d v="2018-05-30T00:00:00"/>
    <n v="30"/>
    <x v="50"/>
    <n v="1"/>
    <s v="SIN OBSERVACIONES"/>
    <x v="0"/>
    <n v="30"/>
    <n v="30"/>
    <n v="30"/>
    <m/>
    <x v="0"/>
    <s v="CUMPLIDO"/>
    <x v="9"/>
    <x v="247"/>
    <n v="1"/>
    <x v="345"/>
  </r>
  <r>
    <n v="249"/>
    <n v="347"/>
    <m/>
    <s v="Administrativo."/>
    <s v="14 04 004"/>
    <s v="H23ECP. Gestión predial desplegada en desarrollo del contrato 1787 de 2014. _x000a__x000a_Con corte a noviembre de 2016, se encuentran aspectos pendientes dentro de la gestión predial delegada al Contratista, de conformidad con el corte de agosto 31 de 2016._x000a__x000a_NUMERO DE FICHA PREDIAL: 007 I T2 RBC - 017B D T2 RBC - 072 DI T3 RBC -   073 DI T3 RBC y 119 I T3 RBC._x000a_"/>
    <s v="Inconsistencias (pendientes en la gestión predial) para para cierre predial oportunamente."/>
    <s v="  Realizar el cierre predial. "/>
    <s v="Presentar informe de cierre predial. "/>
    <s v="Informe"/>
    <n v="2"/>
    <d v="2017-11-01T00:00:00"/>
    <d v="2018-10-30T00:00:00"/>
    <n v="51.857142857142854"/>
    <x v="50"/>
    <n v="2"/>
    <s v="SIN OBSERVACIONES"/>
    <x v="0"/>
    <n v="51.857142857142854"/>
    <n v="51.857142857142854"/>
    <n v="51.857142857142854"/>
    <m/>
    <x v="0"/>
    <s v="CUMPLIDO"/>
    <x v="9"/>
    <x v="248"/>
    <n v="1"/>
    <x v="346"/>
  </r>
  <r>
    <n v="250"/>
    <n v="348"/>
    <m/>
    <s v="Administrativo con presunta incidencia disciplinaria."/>
    <s v="14 02 009"/>
    <s v="H24ECP. Estructuración Técnica del Proyecto de Mejoramiento y Construcción de la Vía Secundaria Ataco – Planadas del KM 35+900 al KM 38+730 en el Departamento del Tolima. _x000a__x000a_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
    <s v="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
    <s v="Solicitar informe técnico de la interventoría y departamento del Tolima sobre los estudios y diseños, así como la justificación técnica para la priorización de la construcción de los espolones."/>
    <s v="Oficiar a la Gobernación del Tolima y a la interventoría."/>
    <s v="Informe"/>
    <n v="1"/>
    <d v="2017-11-01T00:00:00"/>
    <d v="2017-12-30T00:00:00"/>
    <n v="8.4285714285714288"/>
    <x v="33"/>
    <n v="0"/>
    <s v="SIN OBSERVACIONES"/>
    <x v="1"/>
    <n v="0"/>
    <n v="0"/>
    <n v="8.4285714285714288"/>
    <m/>
    <x v="1"/>
    <s v="VENCIDO"/>
    <x v="9"/>
    <x v="249"/>
    <n v="1"/>
    <x v="347"/>
  </r>
  <r>
    <n v="251"/>
    <n v="349"/>
    <m/>
    <s v="Administrativo."/>
    <s v="14 04 004"/>
    <s v="H25ECP. Ítems No Previstos Pactados Contrato 698 de 2014. Administrativo._x000a_ _x000a_En desarrollo del Contrato 698 de 2014, para el mejoramiento y construcción de la vía secundaria Ataco – Planadas del K36+450 al K38+730, se aprobaron por parte de la interventoría y se validaron por parte del departamento del Tolima, los ítems no previstos _x000a_"/>
    <s v="Por cuanto hay una contradicción o incoherencia, al referir que las estaciones se consideran entre distancias entre 100 y 1.000 metros (m) "/>
    <s v="Solicitar informe técnico por parte de la interventoría sobre la justificación de la aprobación de los ítems no previstos."/>
    <s v="Oficiar a la Interventoría."/>
    <s v="Informe."/>
    <n v="1"/>
    <d v="2017-11-01T00:00:00"/>
    <d v="2017-12-30T00:00:00"/>
    <n v="8.4285714285714288"/>
    <x v="33"/>
    <n v="1"/>
    <s v="SIN OBSERVACIONES"/>
    <x v="0"/>
    <n v="8.4285714285714288"/>
    <n v="8.4285714285714288"/>
    <n v="8.4285714285714288"/>
    <m/>
    <x v="0"/>
    <s v="CUMPLIDO"/>
    <x v="9"/>
    <x v="250"/>
    <n v="1"/>
    <x v="348"/>
  </r>
  <r>
    <n v="252"/>
    <n v="350"/>
    <m/>
    <s v="Administrativo."/>
    <s v="14 04 004"/>
    <s v="H26ECP. Gestión predial desplegada en desarrollo de las obras del Contrato 2670 de 2014 y Contrato de Interventoría mediante Convenio 918 de 2014. _x000a__x000a_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_x000a_"/>
    <s v="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
    <s v="  Realizar el cierre predial. "/>
    <s v="Presentar informe de cierre predial. "/>
    <s v="Informes"/>
    <n v="2"/>
    <d v="2017-11-01T00:00:00"/>
    <d v="2018-10-30T00:00:00"/>
    <n v="51.857142857142854"/>
    <x v="50"/>
    <n v="0"/>
    <s v="SIN OBSERVACIONES"/>
    <x v="1"/>
    <n v="0"/>
    <n v="0"/>
    <n v="51.857142857142854"/>
    <m/>
    <x v="1"/>
    <s v="VENCIDO"/>
    <x v="9"/>
    <x v="251"/>
    <n v="1"/>
    <x v="349"/>
  </r>
  <r>
    <n v="253"/>
    <n v="351"/>
    <m/>
    <s v="Administrativo con presunta incidencia disciplinaria."/>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1._x000a__x000a_"/>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
    <s v="Acción 1. _x000a__x000a_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Cláusula Incorporada en la minuta"/>
    <n v="1"/>
    <d v="2017-11-01T00:00:00"/>
    <d v="2017-12-30T00:00:00"/>
    <n v="8.4285714285714288"/>
    <x v="22"/>
    <n v="1"/>
    <s v="SIN OBSERVACIONES"/>
    <x v="0"/>
    <n v="8.4285714285714288"/>
    <n v="8.4285714285714288"/>
    <n v="8.4285714285714288"/>
    <m/>
    <x v="0"/>
    <s v="CUMPLIDO"/>
    <x v="10"/>
    <x v="252"/>
    <n v="1"/>
    <x v="350"/>
  </r>
  <r>
    <m/>
    <n v="352"/>
    <m/>
    <m/>
    <s v="11 03 002"/>
    <s v="H1EVP. Planeación proyecto vía de la prosperidad (Gestión precontractual adelantada por la Gobernación del Magdalena). Contrato de Obra No. 617 de 2013 - Convenio 649 de 2013._x000a__x000a_Acción 2."/>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s v="Acción 2. _x000a__x000a_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
    <s v="Aprobar en el comité de adiciones, modificaciones y prorrogas, la modificación  del convenio No. 649 de 2013."/>
    <s v=" Convenio modificado"/>
    <n v="1"/>
    <d v="2017-11-01T00:00:00"/>
    <d v="2017-12-30T00:00:00"/>
    <n v="8.4285714285714288"/>
    <x v="22"/>
    <n v="1"/>
    <s v="SIN OBSERVACIONES"/>
    <x v="0"/>
    <n v="8.4285714285714288"/>
    <n v="8.4285714285714288"/>
    <n v="8.4285714285714288"/>
    <m/>
    <x v="0"/>
    <s v=""/>
    <x v="10"/>
    <x v="252"/>
    <n v="2"/>
    <x v="351"/>
  </r>
  <r>
    <n v="254"/>
    <n v="353"/>
    <m/>
    <s v="Administrativo con presunta incidencia disciplinaria."/>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1."/>
    <s v="Lo anteriormente expuesto evidencia falta de controles, toda vez que la Entidad, presuntamente, pasa por alto la aplicación de lo estipulado en la normatividad general que regula la contratación."/>
    <s v="Acción 1. _x000a__x000a_En los futuros convenios, precisar  en los estudios previos la fuente que sirvió de base - presupuesto para la estimación del valor de la inversión.  "/>
    <s v="Emitir Directriz de la Dirección General a las Unidades Ejecutoras, que se debe cumplir con la obligación  de precisar  en los estudios previos la fuente que sirvió de base - presupuesto para la estimación del valor de la inversión"/>
    <s v="Memorando Circular"/>
    <n v="1"/>
    <d v="2017-11-01T00:00:00"/>
    <d v="2017-12-30T00:00:00"/>
    <n v="8.4285714285714288"/>
    <x v="22"/>
    <n v="1"/>
    <s v="SIN OBSERVACIONES"/>
    <x v="0"/>
    <n v="8.4285714285714288"/>
    <n v="8.4285714285714288"/>
    <n v="8.4285714285714288"/>
    <m/>
    <x v="0"/>
    <s v="CUMPLIDO"/>
    <x v="10"/>
    <x v="253"/>
    <n v="1"/>
    <x v="352"/>
  </r>
  <r>
    <m/>
    <n v="354"/>
    <m/>
    <m/>
    <s v="14 01 003"/>
    <s v="H2EVP.  Estudios previos  - Convenio 649 de 2013._x000a__x000a_El INVIAS, al no contar con estudios previos correctamente estructurados,._x000a__x000a_Acción 2."/>
    <s v="Lo anteriormente expuesto evidencia falta de controles, toda vez que la Entidad, presuntamente, pasa por alto la aplicación de lo estipulado en la normatividad general que regula la contratación."/>
    <s v="Acción 2. _x000a__x000a_Seguimiento al cumplimiento de la Directriz de la Dirección General a las Unidades Ejecutoras de precisar  en los estudios previos la fuente de donde se tomaron los datos para la elaboración de cálculos del presupuesto e incluir los respectivos soportes.  "/>
    <s v="Realizar reporte de cumplimiento de la Directriz de la Dirección General a las Unidades Ejecutoras de precisar  en los estudios previos la fuente de donde se tomaron los datos para la elaboración de cálculos del presupuesto e incluir los respectivos soportes.   "/>
    <s v="Reporte de seguimiento"/>
    <n v="1"/>
    <d v="2018-02-01T00:00:00"/>
    <d v="2018-05-30T00:00:00"/>
    <n v="16.857142857142858"/>
    <x v="22"/>
    <n v="1"/>
    <s v="SIN OBSERVACIONES"/>
    <x v="0"/>
    <n v="16.857142857142858"/>
    <n v="16.857142857142858"/>
    <n v="16.857142857142858"/>
    <m/>
    <x v="0"/>
    <s v=""/>
    <x v="10"/>
    <x v="253"/>
    <n v="2"/>
    <x v="353"/>
  </r>
  <r>
    <n v="255"/>
    <n v="355"/>
    <m/>
    <s v="Administrativo con presunta incidencia disciplinaria."/>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1."/>
    <s v="Deficiencia en el seguimiento."/>
    <s v="Acción 1. _x000a__x000a_Compilar  los informes mensuales del Gestor de Proyecto del convenio No. 649-2013, correspondientes a la vigencia 2015."/>
    <s v="Presentar  los informes mensuales del Gestor de Proyecto del convenio No. 649-2013, correspondientes a la vigencia 2015."/>
    <s v="Informes"/>
    <n v="12"/>
    <d v="2017-11-01T00:00:00"/>
    <d v="2017-12-30T00:00:00"/>
    <n v="8.4285714285714288"/>
    <x v="22"/>
    <n v="12"/>
    <s v="SIN OBSERVACIONES"/>
    <x v="0"/>
    <n v="8.4285714285714288"/>
    <n v="8.4285714285714288"/>
    <n v="8.4285714285714288"/>
    <m/>
    <x v="0"/>
    <s v="CUMPLIDO"/>
    <x v="10"/>
    <x v="254"/>
    <n v="1"/>
    <x v="354"/>
  </r>
  <r>
    <m/>
    <n v="356"/>
    <m/>
    <m/>
    <s v="14 04 004"/>
    <s v="H4EVP. Supervisión del contrato por parte del gestor técnico de proyecto. Convenio 1266 de 2012._x000a__x000a_Acción 2._x000a_"/>
    <s v="Deficiencia en el seguimiento."/>
    <s v="Acción 2._x000a__x000a_1. Establecer los formatos  de Informes mensuales de Gestor de Proyecto y de Supervisor de Contrato, acorde con las funciones establecidas para estos roles en el Manual de Contratación (SRN)._x000a__x000a_2 . Reportar el cumplimiento de la implementación de los formatos  de Informes mensuales de Gestor de Proyecto y de Supervisor de Contrato, acorde con las funciones establecidas para estos roles en el Manual de Contratación (DO)."/>
    <s v="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_x000a__x000a_2. Informe de implementación de formatos (1, DO)."/>
    <s v="1.  Formatos (2, SRN)._x000a__x000a_2. Informe (1, DO)."/>
    <n v="3"/>
    <d v="2017-11-01T00:00:00"/>
    <d v="2017-12-30T00:00:00"/>
    <n v="8.4285714285714288"/>
    <x v="55"/>
    <n v="3"/>
    <s v="SIN OBSERVACIONES"/>
    <x v="0"/>
    <n v="8.4285714285714288"/>
    <n v="8.4285714285714288"/>
    <n v="8.4285714285714288"/>
    <m/>
    <x v="0"/>
    <s v=""/>
    <x v="10"/>
    <x v="254"/>
    <n v="2"/>
    <x v="355"/>
  </r>
  <r>
    <n v="256"/>
    <n v="357"/>
    <m/>
    <s v="Administrativo con presunta incidencia disciplinaria y fiscal."/>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1._x000a_"/>
    <s v="Estas modificaciones, son resultado de la incidencia de las divergencias entre los estudios iniciales y los actualizados, en cuanto al transporte de material se refiere. Estas divergencias hicieron que el alcance de las obras se redujera en un 48%. "/>
    <s v="Acción 1. _x000a__x000a_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_x000a_Cláusula Incorporada en la minuta"/>
    <n v="1"/>
    <d v="2017-11-01T00:00:00"/>
    <d v="2017-12-30T00:00:00"/>
    <n v="8.4285714285714288"/>
    <x v="22"/>
    <n v="1"/>
    <s v="SIN OBSERVACIONES"/>
    <x v="0"/>
    <n v="8.4285714285714288"/>
    <n v="8.4285714285714288"/>
    <n v="8.4285714285714288"/>
    <m/>
    <x v="0"/>
    <s v="CUMPLIDO"/>
    <x v="10"/>
    <x v="255"/>
    <n v="1"/>
    <x v="356"/>
  </r>
  <r>
    <m/>
    <n v="358"/>
    <m/>
    <m/>
    <s v="14 04 005"/>
    <s v="H6EVP. Costos de transporte de materiales para terraplén. Contrato de Obra No. 617 de 2013 - Convenio 649 de 2013._x000a__x000a_Acción 2._x000a_"/>
    <s v="Estas modificaciones, son resultado de la incidencia de las divergencias entre los estudios iniciales y los actualizados, en cuanto al transporte de material se refiere. Estas divergencias hicieron que el alcance de las obras se redujera en un 48%. "/>
    <s v="Acción  2._x000a__x000a_Modificar el convenio 649 de 2013 incluyendo la siguiente OBLIGACIÓN PARA  EL DEPARTAMENTO:  EL DEPARTAMENTO deberá verificar con el acompañamiento de la Interventoría las distancias de acarreo de materiales y los costos, con el fin de realizar los ajustes necesarios."/>
    <s v="Aprobar en el comité de adiciones, modificaciones y prorrogas, la modificación  del convenio No. 649 de 2013."/>
    <s v="Convenio modificado"/>
    <n v="1"/>
    <d v="2017-11-01T00:00:00"/>
    <d v="2017-12-30T00:00:00"/>
    <n v="8.4285714285714288"/>
    <x v="22"/>
    <n v="1"/>
    <s v="SIN OBSERVACIONES"/>
    <x v="0"/>
    <n v="8.4285714285714288"/>
    <n v="8.4285714285714288"/>
    <n v="8.4285714285714288"/>
    <m/>
    <x v="0"/>
    <s v=""/>
    <x v="10"/>
    <x v="255"/>
    <n v="2"/>
    <x v="357"/>
  </r>
  <r>
    <n v="257"/>
    <n v="359"/>
    <m/>
    <s v="Administrativo."/>
    <s v="14 04 004"/>
    <s v="H1R15. Desarrollo proyecto Cruce de la Cordillera Central - Túnel de la Línea._x000a__x000a_Se observaron deficiencias constructivas, escasez de personal en los frentes de trabajo, falta de señalización y protocolos de seguridad industrial en algunos sitios de la obra, inadecuada disposición del material sobrante y debilidades frente al tema de responsabilidad social._x000a__x000a_"/>
    <s v="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x v="27"/>
    <n v="3"/>
    <s v="SIN OBSERVACIONES"/>
    <x v="0"/>
    <n v="38.857142857142854"/>
    <n v="38.857142857142854"/>
    <n v="38.857142857142854"/>
    <m/>
    <x v="0"/>
    <s v="CUMPLIDO"/>
    <x v="11"/>
    <x v="256"/>
    <n v="1"/>
    <x v="358"/>
  </r>
  <r>
    <n v="258"/>
    <n v="360"/>
    <m/>
    <s v="Administrativo con presunta incidencia disciplinaria y fiscal."/>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Continuar brindando soporte técnico a la Oficina Asesora Jurídica en el proceso de demanda de medio de nulidad y restablecimiento del derecho (Radicación 73001-23-33-004-2015-00436-00), formulada por  el INVIAS, contra quien expide el acto objeto de controversia NACIÓN - MADS y ANLA. "/>
    <s v="1. Con fallo de la demanda de  NULIDAD Y RESTABLECIMIENTO DEL DERECHO, desvirtuar el detrimento patrimonio ( oficina Jurídica)                          _x000a__x000a_2. Continuar brindando soporte técnico a la Oficina Asesora Jurídica en el proceso de demanda de medio de nulidad y restablecimiento del derecho (Radicación 73001-23-33-004-2015-00436-00), formulada por  el INVIAS, contra quien expide el acto objeto de controversia NACIÓN - MADS y ANLA. "/>
    <s v="Informe "/>
    <n v="2"/>
    <d v="2017-11-01T00:00:00"/>
    <d v="2018-10-30T00:00:00"/>
    <n v="51.857142857142854"/>
    <x v="50"/>
    <n v="1"/>
    <s v="SIN OBSERVACIONES"/>
    <x v="6"/>
    <n v="25.928571428571427"/>
    <n v="25.928571428571427"/>
    <n v="51.857142857142854"/>
    <m/>
    <x v="1"/>
    <s v="VENCIDO"/>
    <x v="11"/>
    <x v="257"/>
    <n v="1"/>
    <x v="359"/>
  </r>
  <r>
    <n v="259"/>
    <n v="361"/>
    <m/>
    <s v="Administrativo con presunta incidencia disciplinaria."/>
    <s v="12 02 001"/>
    <s v="H3R15. Proceso de negociación del predio del tramo Quindío con número de ficha predial Q-OO1B._x000a__x000a_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
    <s v="Pese a lo reportado por la entidad,  se identifica falta de oportunidad del contratista para dar cumplimiento con las obligaciones a su cargo y de las fallas en materia de seguimiento a cargo de la Interventoría. "/>
    <s v="Aplicar y ejercer control de cumplimiento de la adquisición de predios desde la oferta de compra, hasta la adquisición voluntaria o por expropiación para evitar el vencimiento de los términos, mediante las mesas de trabajo entre contratista e interventoría. Check list.                                                               "/>
    <s v="Control y seguimiento de predios mediante mesas de trabajo y check list."/>
    <s v="Reporte de cumplimiento "/>
    <n v="1"/>
    <d v="2017-11-01T00:00:00"/>
    <d v="2017-12-30T00:00:00"/>
    <n v="8.4285714285714288"/>
    <x v="50"/>
    <n v="1"/>
    <s v="SIN OBSERVACIONES"/>
    <x v="0"/>
    <n v="8.4285714285714288"/>
    <n v="8.4285714285714288"/>
    <n v="8.4285714285714288"/>
    <m/>
    <x v="0"/>
    <s v="CUMPLIDO"/>
    <x v="11"/>
    <x v="258"/>
    <n v="1"/>
    <x v="360"/>
  </r>
  <r>
    <n v="260"/>
    <n v="362"/>
    <m/>
    <s v="Administrativo con presunta incidencia disciplinaria."/>
    <s v="14 04 006"/>
    <s v="H5R15. Modificaciones contractuales._x000a__x000a_Realizada una evaluación de los ítems contractuales y las cantidades previstas a ejecutar en desarrollo del Contrato 3361/2007, se determinó lo siguiente:_x000a_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_x000a__x000a__x000a_"/>
    <s v="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
    <s v="Entregar un reporte en donde se verifique que todas las unidades ejecutoras tienen una planeación adecuada en los futuros procesos licitatorios y realizar reportes de verificación."/>
    <s v="Se entregara un reporte trimestral"/>
    <s v="Reporte trimestral"/>
    <n v="3"/>
    <d v="2017-11-01T00:00:00"/>
    <d v="2018-08-30T00:00:00"/>
    <n v="43.142857142857146"/>
    <x v="49"/>
    <n v="3"/>
    <s v="SIN OBSERVACIONES"/>
    <x v="0"/>
    <n v="43.142857142857146"/>
    <n v="43.142857142857146"/>
    <n v="43.142857142857146"/>
    <m/>
    <x v="0"/>
    <s v="CUMPLIDO"/>
    <x v="11"/>
    <x v="259"/>
    <n v="1"/>
    <x v="361"/>
  </r>
  <r>
    <n v="261"/>
    <n v="363"/>
    <m/>
    <s v="Administrativo."/>
    <s v="11 03 002"/>
    <s v="H6R15. Planeación Contrato Plan Boyacá – Metas Físicas._x000a__x000a_A marzo de 2016, se evidenciaron retrasos en todos los frentes de obra y reducción del alcance físico de las obras._x000a_"/>
    <s v="Deficiencias en la planeación del Convenio 1724 de 2013, cuyas causas se relacionan a continuación: • Falta de coordinación interinstitucional entre el Ente Nacional y el Ente Territorial, _x000a_• Los Estudios y Diseños Fase III, a cargo de la Gobernación, presentaron en la mayoría de los casos faltantes, inconsistencias y desactualizaciones ._x000a_• Deficiencias en la Gestión predial realizada por la Gobernación de Boyacá._x000a_• Falta de planeación técnica y financiera."/>
    <s v="_x000a_Evidenciar la normal la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x v="33"/>
    <n v="1"/>
    <s v="SIN OBSERVACIONES"/>
    <x v="0"/>
    <n v="8.4285714285714288"/>
    <n v="8.4285714285714288"/>
    <n v="8.4285714285714288"/>
    <m/>
    <x v="0"/>
    <s v="CUMPLIDO"/>
    <x v="11"/>
    <x v="260"/>
    <n v="1"/>
    <x v="362"/>
  </r>
  <r>
    <n v="262"/>
    <n v="364"/>
    <m/>
    <s v="Administrativo con presunta incidencia disciplinaria."/>
    <s v="14 02 003"/>
    <s v="H7R15. Estudios y diseños Fase III - Obras Contrato Plan Boyacá. _x000a__x000a_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
    <s v="Lo anterior debido a la falta de diseños en estructuras puntuales y los ajustes en alineamiento y sección que tuvieron que ser realizados a los diseños originales, por su desactualización y falta de coordinación con respecto a la realidad en campo"/>
    <s v="_x000a_Evidenciar la normal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x v="33"/>
    <n v="1"/>
    <s v="SIN OBSERVACIONES"/>
    <x v="0"/>
    <n v="8.4285714285714288"/>
    <n v="8.4285714285714288"/>
    <n v="8.4285714285714288"/>
    <m/>
    <x v="0"/>
    <s v="CUMPLIDO"/>
    <x v="11"/>
    <x v="261"/>
    <n v="1"/>
    <x v="363"/>
  </r>
  <r>
    <n v="263"/>
    <n v="365"/>
    <m/>
    <s v="Administrativo con presunta incidencia disciplinaria."/>
    <s v="11 03 002"/>
    <s v="H8R15. Planeación contratos de interventoría celebrados con ocasión del Convenio Interadministrativo 1724-2013. _x000a__x000a_Contratos de Interventoría 4054-2013, 4055-2013,4105-2013, 4106-2013, 4147-2013, 4148-2013, 4149-2013, 4183-2013, celebrados por el Invías._x000a__x000a_- El Invías suscribió los  ocho (8) mencionados contratos de interventoría para el seguimiento a los contratos de obra derivados del Convenio 1724, sin embargo, la Gobernación de Boyacá celebró  cuatro (4) contratos de obra, quedando algunos contratos con mas de una interventoría."/>
    <s v="Lo anterior, demuestra débil planeación,   deficiente coordinación interinstitucional para ejecutar de manera oportuna y efectiva los recursos  "/>
    <s v="_x000a_Presentar informe donde se sustente la función que cumplía cada interventoría en contrato de obra."/>
    <s v="Elaboración de informe."/>
    <s v="Informe"/>
    <n v="1"/>
    <d v="2017-11-01T00:00:00"/>
    <d v="2017-12-30T00:00:00"/>
    <n v="8.4285714285714288"/>
    <x v="33"/>
    <n v="1"/>
    <s v="SIN OBSERVACIONES"/>
    <x v="0"/>
    <n v="8.4285714285714288"/>
    <n v="8.4285714285714288"/>
    <n v="8.4285714285714288"/>
    <m/>
    <x v="0"/>
    <s v="CUMPLIDO"/>
    <x v="11"/>
    <x v="262"/>
    <n v="1"/>
    <x v="364"/>
  </r>
  <r>
    <n v="264"/>
    <n v="366"/>
    <m/>
    <s v="Administrativo con presunta incidencia disciplinaria."/>
    <s v="14 04 004"/>
    <s v="H9R15. Supervisión del Convenio Interadministrativo 1724 de 2013._x000a_ _x000a_En el acervo documental de la carpeta del convenio y en los obrantes enviado con oficio OCI20757 del 5 de mayo de 2016, no se evidencia la existencia de documentos correspondientes a la vigilancia y control de la ejecución del Convenio."/>
    <s v="Lo anteriormente expuesto se suscitó por falencias de orden administrativo y conlleva un presunto incumplimiento de lo previsto en el en los numerales 1 y 2 del Artículo 34 de la Ley 734 de 2002, así como del artículo 84 de la Ley 1474 de 2011."/>
    <s v="Verificar el cumplimiento de lo dispuesto en las cláusulas del convenio relacionado con la supervisión que se debe ejercer,_x000a_presentando informe desde junio de 2016. "/>
    <s v="Solicitar al supervisor que presente los respectivos informes de supervisión y actualización de la carpeta contractual._x000a_"/>
    <s v="Informe"/>
    <n v="1"/>
    <d v="2017-11-01T00:00:00"/>
    <d v="2017-12-30T00:00:00"/>
    <n v="8.4285714285714288"/>
    <x v="33"/>
    <n v="0.4"/>
    <s v="SIN OBSERVACIONES"/>
    <x v="8"/>
    <n v="3.3714285714285719"/>
    <n v="3.3714285714285719"/>
    <n v="8.4285714285714288"/>
    <m/>
    <x v="1"/>
    <s v="VENCIDO"/>
    <x v="11"/>
    <x v="263"/>
    <n v="1"/>
    <x v="365"/>
  </r>
  <r>
    <n v="265"/>
    <n v="367"/>
    <m/>
    <s v="Administrativo con presunta incidencia disciplinaria."/>
    <s v="14 02 014"/>
    <s v="H10R15. Resolución justificando la modalidad de contratación directa del Convenio 1724 de 2013._x000a__x000a_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
    <s v="Justificación de la contratación directa"/>
    <s v="Incluir dentro de la carpeta contractual el Acto Administrativo de justificación de la contratación directa._x000a_"/>
    <s v="Presentar el Acto Administrativo de justificación de la contratación._x000a__x000a_"/>
    <s v="Acto administrativo"/>
    <n v="1"/>
    <d v="2017-11-01T00:00:00"/>
    <d v="2017-12-30T00:00:00"/>
    <n v="8.4285714285714288"/>
    <x v="33"/>
    <n v="1"/>
    <s v="SIN OBSERVACIONES"/>
    <x v="0"/>
    <n v="8.4285714285714288"/>
    <n v="8.4285714285714288"/>
    <n v="8.4285714285714288"/>
    <m/>
    <x v="0"/>
    <s v="CUMPLIDO"/>
    <x v="11"/>
    <x v="264"/>
    <n v="1"/>
    <x v="366"/>
  </r>
  <r>
    <n v="266"/>
    <n v="368"/>
    <m/>
    <s v="Administrativo con presunta incidencia disciplinaria."/>
    <s v="12 01 003"/>
    <s v="H11R15. Rendimientos financieros generados por el Convenio 2963 de 2013. _x000a__x000a_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
    <s v="Deficiencias en el clausulado del Convenio 2963 de 2013, suscrito entre el Instituto Nacional de Vías Invías y el Departamento de Santander, que en su cláusula sexta Manejo de los Recursos"/>
    <s v="Dar cumplimiento a lo dispuesto en el artículo 33 del Decreto 4730 de 2005, sobre la consignación mensual de los rendimientos financieros de los recursos entregados en los Convenios Interadministrativos."/>
    <s v="Elaboración de modificación de la minuta del convenio en lo relacionado con la cláusula de los rendimientos financieros. Se remitirá a la Dirección de Contratación para su aprobación."/>
    <s v="Minuta modificada"/>
    <n v="1"/>
    <d v="2017-11-01T00:00:00"/>
    <d v="2017-12-30T00:00:00"/>
    <n v="8.4285714285714288"/>
    <x v="33"/>
    <n v="1"/>
    <s v="SIN OBSERVACIONES"/>
    <x v="0"/>
    <n v="8.4285714285714288"/>
    <n v="8.4285714285714288"/>
    <n v="8.4285714285714288"/>
    <m/>
    <x v="0"/>
    <s v="CUMPLIDO"/>
    <x v="11"/>
    <x v="265"/>
    <n v="1"/>
    <x v="367"/>
  </r>
  <r>
    <n v="267"/>
    <n v="369"/>
    <m/>
    <s v="Administrativo."/>
    <s v="11 03 002"/>
    <s v="H13R15. Ejecución proyecto mejoramiento y rehabilitación de la primera calzada de la Circunvalar Barranquilla .  _x000a__x000a_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_x000a_"/>
    <s v="Debilidades en la matriz de riesgos definida para el contrato, al no contemplar actividades inherentes al proyecto y que por tanto impactan su ejecución, lo que ha conllevado a la reprogramación de las actividades contempladas en el contrato de obra. "/>
    <s v="Elaborar informe del estado actual del convenio"/>
    <s v="Solicitar informe del estado actual del convenio"/>
    <s v="Informe"/>
    <n v="1"/>
    <d v="2017-11-01T00:00:00"/>
    <d v="2017-12-30T00:00:00"/>
    <n v="8.4285714285714288"/>
    <x v="22"/>
    <n v="1"/>
    <s v="SIN OBSERVACIONES"/>
    <x v="0"/>
    <n v="8.4285714285714288"/>
    <n v="8.4285714285714288"/>
    <n v="8.4285714285714288"/>
    <m/>
    <x v="0"/>
    <s v="CUMPLIDO"/>
    <x v="11"/>
    <x v="266"/>
    <n v="1"/>
    <x v="368"/>
  </r>
  <r>
    <n v="268"/>
    <n v="370"/>
    <m/>
    <s v="Administrativo."/>
    <s v="11 03 002"/>
    <s v="H14R15. Interventoría  Contrato 2083 de 2014._x000a__x000a_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
    <s v="Debilidades de los controles implementados que no permiten advertir oportunamente el problema presentado para el cumplimiento de la ejecución de las obras; lo que puede afectar el cumplimiento del objeto y "/>
    <s v="Coordinar en caso de convenios interadministrativos con el ente territorial para que se inicien paralelamente la contratación de la obra como de la Interventoría. "/>
    <s v="Incluir en la minuta de los convenios la clausula en la cual se señale la obligación de  iniciar paralelamente la contratación de la obra como de la Interventoría."/>
    <s v="Reporte"/>
    <n v="1"/>
    <d v="2017-11-01T00:00:00"/>
    <d v="2017-12-30T00:00:00"/>
    <n v="8.4285714285714288"/>
    <x v="31"/>
    <n v="1"/>
    <s v="SIN OBSERVACIONES"/>
    <x v="0"/>
    <n v="8.4285714285714288"/>
    <n v="8.4285714285714288"/>
    <n v="8.4285714285714288"/>
    <m/>
    <x v="0"/>
    <s v="CUMPLIDO"/>
    <x v="11"/>
    <x v="267"/>
    <n v="1"/>
    <x v="369"/>
  </r>
  <r>
    <n v="269"/>
    <n v="371"/>
    <m/>
    <s v="Administrativo con presunta incidencia disciplinaria."/>
    <s v="12 01 003"/>
    <s v="H15R15. Rendimientos financieros por anticipos. _x000a__x000a_El Interventor no consignó mensualmente los rendimientos financieros generados por concepto de anticipo recibido. El 27 de abril de 2016 consignó a la Dirección del Tesoro Nacional los rendimientos acumulados desde agosto de 2015 a febrero de 2016. _x000a_• Convenio Interadministrativo 1344 de 2014_x000a_"/>
    <s v="Deficiencia en la supervisión"/>
    <s v="Seguimiento al cumplimiento de la obligación contenida en el artículo 33 del Decreto 4730 de 2005 "/>
    <s v="Memorando Circular de Dirección General recordando la Obligación  contenida en el artículo 33 del Decreto 4730 de 2005"/>
    <s v="Reporte con corte a octubre de 2017"/>
    <n v="1"/>
    <d v="2017-11-01T00:00:00"/>
    <d v="2017-12-30T00:00:00"/>
    <n v="8.4285714285714288"/>
    <x v="22"/>
    <n v="1"/>
    <s v="SIN OBSERVACIONES"/>
    <x v="0"/>
    <n v="8.4285714285714288"/>
    <n v="8.4285714285714288"/>
    <n v="8.4285714285714288"/>
    <m/>
    <x v="0"/>
    <s v="CUMPLIDO"/>
    <x v="11"/>
    <x v="268"/>
    <n v="1"/>
    <x v="370"/>
  </r>
  <r>
    <n v="270"/>
    <n v="372"/>
    <m/>
    <s v="Administrativo con presunta incidencia disciplinaria."/>
    <s v="14 04 004"/>
    <s v="H16R15. Proceso de supervisión de convenios interadministrativos._x000a__x000a_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_x000a_• Convenio Interadministrativo 1344 de 2014 _x000a_• Convenio Interadministrativo 1345 de 2014_x000a_ "/>
    <s v="Deficiencia en la supervisión"/>
    <s v="Actualización del Manual de Contratación, incluyendo el capitulo de supervisión contractual de conformidad con las leyes vigentes.  "/>
    <s v="Actividad 1. Capacitación al personal que ejerza funciones de supervisión en la Dirección Operativa, unidades ejecutoras y direcciones territoriales."/>
    <s v="Jornada de capacitación "/>
    <n v="10"/>
    <d v="2020-02-01T00:00:00"/>
    <d v="2020-11-30T00:00:00"/>
    <n v="43.285714285714285"/>
    <x v="20"/>
    <m/>
    <s v="SIN OBSERVACIONES"/>
    <x v="1"/>
    <n v="0"/>
    <n v="0"/>
    <n v="0"/>
    <m/>
    <x v="3"/>
    <s v="EN TERMINO"/>
    <x v="11"/>
    <x v="269"/>
    <n v="1"/>
    <x v="371"/>
  </r>
  <r>
    <n v="271"/>
    <n v="373"/>
    <m/>
    <s v="Administrativo."/>
    <s v="11 03 002"/>
    <s v="H17R15. Construcción de puentes peatonales en vías concesionadas - Alcance físico de las obras y plazo de las mismas. _x000a__x000a_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
    <s v="Falencias en planeación "/>
    <s v="_x000a__x000a_Incorporar en los convenios la obligación del ente contratante de las obras de obtener previamente a la contratación, los estudios y diseños requeridos para llevar a cabo el proyecto."/>
    <s v="Solicitud a la Dirección de Contratación de la incorporación de la clausula de la obligación del ente contratante relacionado con los estudios y diseños"/>
    <s v="Clausula incorporada"/>
    <n v="1"/>
    <d v="2017-11-01T00:00:00"/>
    <d v="2017-12-30T00:00:00"/>
    <n v="8.4285714285714288"/>
    <x v="22"/>
    <n v="1"/>
    <s v="SIN OBSERVACIONES"/>
    <x v="0"/>
    <n v="8.4285714285714288"/>
    <n v="8.4285714285714288"/>
    <n v="8.4285714285714288"/>
    <m/>
    <x v="0"/>
    <s v="CUMPLIDO"/>
    <x v="11"/>
    <x v="270"/>
    <n v="1"/>
    <x v="372"/>
  </r>
  <r>
    <n v="272"/>
    <n v="374"/>
    <m/>
    <s v="Administrativo con presunta incidencia disciplinaria e indagación preliminar."/>
    <s v="12 01 003"/>
    <s v="H18R15. Rendimientos financieros Convenio 3075 de 2013. _x000a__x000a_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
    <s v="Deficiencia en la supervisión"/>
    <s v="1. Seguimiento al cumplimiento de la obligación contenida en el artículo 33 del Decreto 4730 de 2005._x000a__x000a_2. Establecer  la clausula dentro de la  minuta de los convenios Interadministrativos  que es obligatorio para el ente territorial abrir una cuenta que genere rendimientos financieros y la obligatoriedad de devolverlos mensualmente."/>
    <s v="1. Memorando Circular de Dirección General recordando la Obligación  contenida en el artículo 33 del Decreto 4730 de 2005.  _x000a__x000a_2. Solicitar a la Dirección de Contratación  que incluya en la minuta de los convenios  la obligación de abrir una cuenta remunerada"/>
    <s v="Reporte de cumplimiento y minuta modificada."/>
    <n v="2"/>
    <d v="2017-11-01T00:00:00"/>
    <d v="2017-12-30T00:00:00"/>
    <n v="8.4285714285714288"/>
    <x v="22"/>
    <n v="2"/>
    <s v="SIN OBSERVACIONES"/>
    <x v="0"/>
    <n v="8.4285714285714288"/>
    <n v="8.4285714285714288"/>
    <n v="8.4285714285714288"/>
    <m/>
    <x v="0"/>
    <s v="CUMPLIDO"/>
    <x v="11"/>
    <x v="271"/>
    <n v="1"/>
    <x v="373"/>
  </r>
  <r>
    <n v="273"/>
    <n v="375"/>
    <m/>
    <s v="Administrativo con presunta incidencia disciplinaria e indagación preliminar."/>
    <s v="12 01 003"/>
    <s v="H19R15. Manejo de recursos Convenio 3141 de 2013._x000a__x000a_• La cuenta abierta para el manejo de los recursos no generó rendimientos. Adicionalmente, en el convenio no se estableció obligación atinente al manejo de recursos en un instrumento financiero que genere rendimientos._x000a_ • A mayo de 2016 se mantienen recursos en la entidad bancaria sin movimiento, desde enero de 2016, debido a la suspensión de los contratos de obra por terminación del convenio de interventoría"/>
    <s v="• Debilidad del Instituto en cuanto al ejercicio de la supervisión contractual y financiera del convenio,"/>
    <s v="1. Seguimiento al cumplimiento de la obligación contenida en el artículo 33 del Decreto 4730 de 2005._x000a__x000a_2. Establecer  la clausula dentro de la  minuta de los convenios Interadministrativos  que es obligatorio para el ente territorial abrir una cuenta que genere rendimientos financieros y la obligatoriedad de devolverlos mensualmente."/>
    <s v="1. Memorando Circular de Dirección General recordando la Obligación  contenida en el artículo 33 del Decreto 4730 de 2005.  _x000a__x000a_2. Solicitar a la Dirección de Contratación  que incluya en la minuta de los convenios  la obligación de abrir una cuenta remunerada."/>
    <s v="Reporte de cumplimiento y minuta modificada."/>
    <n v="2"/>
    <d v="2017-11-01T00:00:00"/>
    <d v="2017-12-30T00:00:00"/>
    <n v="8.4285714285714288"/>
    <x v="22"/>
    <n v="2"/>
    <s v="SIN OBSERVACIONES"/>
    <x v="0"/>
    <n v="8.4285714285714288"/>
    <n v="8.4285714285714288"/>
    <n v="8.4285714285714288"/>
    <m/>
    <x v="0"/>
    <s v="CUMPLIDO"/>
    <x v="11"/>
    <x v="272"/>
    <n v="1"/>
    <x v="374"/>
  </r>
  <r>
    <n v="274"/>
    <n v="376"/>
    <m/>
    <s v="Administrativo."/>
    <s v="11 03 002"/>
    <s v="H20R15. Determinación del riesgo predial. _x000a__x000a_Contrato Puente Pumarejo  642  de 2015._x000a_Revisada la Matriz de Riesgos de la licitación pública LP-DO-GGP-076-2014, se determinó que el tema predial no fue incluido. Frente a dicha situación la Entidad no suministró justificación._x000a__x000a_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
    <s v="Se evidencia deficiencias en los estudios previos al no considerar la viabilidad de afectar predios cuya infraestructura sobrepasa el presupuesto asignado para la compra de los inmuebles. "/>
    <s v="1. Incorporar en el documento &quot;Apéndice Predial&quot; de los procesos contractuales un numeral que haga referencia al Diagnóstico Predial, asignando recursos._x000a__x000a_2. Apropiar los recursos necesarios en la etapa de estructuración del proceso contractual  de consultoría para que se elabore  el Diagnóstico predial conforme lo ordenado por la Ley de Infraestructura."/>
    <s v="1. Incluir en el &quot;Apéndice Predial&quot; de los procesos contractuales un numeral con Diagnostico Predial. _x000a__x000a_2. Apropiación de recursos e informe de ejecución de los recursos apropiados para el Diagnostico predial conforme lo ordenado por la Ley de Infraestructura."/>
    <s v="1. Apéndice predial.                    _x000a__x000a_2. Documento soporte de apropiación."/>
    <n v="2"/>
    <d v="2017-11-01T00:00:00"/>
    <d v="2018-10-30T00:00:00"/>
    <n v="51.857142857142854"/>
    <x v="50"/>
    <n v="0.65"/>
    <s v="SIN OBSERVACIONES"/>
    <x v="22"/>
    <n v="16.853571428571428"/>
    <n v="16.853571428571428"/>
    <n v="51.857142857142854"/>
    <m/>
    <x v="1"/>
    <s v="VENCIDO"/>
    <x v="11"/>
    <x v="273"/>
    <n v="1"/>
    <x v="375"/>
  </r>
  <r>
    <n v="275"/>
    <n v="377"/>
    <m/>
    <s v="Administrativo."/>
    <s v="21 04 001"/>
    <s v="H21R15. Metodología para valorar rondas hidráulicas. Contrato Puente Pumarejo  642  de 2015._x000a__x000a_Ausencia de parámetros técnicos de valoración en  el Apéndice Predial, que permitan ejercer un control efectivo, para la  verificación del precio asignado a los terrenos  paralelos a cuerpos de agua, denominados zonas de rondas hidráulicas."/>
    <s v="No se evidenció consulta frente al tema ante la Autoridad rectora, que en este caso es el Instituto Geográfico Agustín Codazzi."/>
    <s v="1. Incluir parámetros técnicos de valoración en los apéndices prediales del Invías, para que su tasación sea equitativa.                                                                     _x000a__x000a_2. Metodología para el cálculo del porcentaje de tasación que se pueda manejar sobre el valor total unitario del terreno en tierra firme de valoración.                                                "/>
    <s v=" 1. Apéndices prediales con parámetros técnicos._x000a__x000a_2. Metodología para el cálculo del Porcentaje único de tasación sobre el valor total unitario del terreno en tierra firme de valoración.                                                "/>
    <s v="Criterios establecidos "/>
    <n v="2"/>
    <d v="2017-11-01T00:00:00"/>
    <d v="2018-10-30T00:00:00"/>
    <n v="51.857142857142854"/>
    <x v="50"/>
    <n v="2"/>
    <s v="SIN OBSERVACIONES"/>
    <x v="0"/>
    <n v="51.857142857142854"/>
    <n v="51.857142857142854"/>
    <n v="51.857142857142854"/>
    <m/>
    <x v="0"/>
    <s v="CUMPLIDO"/>
    <x v="11"/>
    <x v="274"/>
    <n v="1"/>
    <x v="376"/>
  </r>
  <r>
    <n v="276"/>
    <n v="378"/>
    <m/>
    <s v="Administrativo con presunta incidencia disciplinaria."/>
    <s v="11 03 002"/>
    <s v="_x000a_H22R15. Aspectos prediales en la fase de estructuración contractual del Programa Vías para la Equidad._x000a__x000a_El Instituto Nacional de Vías no cuenta con la identificación de afectación predial que genera la ejecución del Programa Vías para la Equidad, _x000a_"/>
    <s v="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
    <s v="Informar sobre la metodología predial usada específicamente en el proceso licitatorio del &quot;Programa Vías para la Equidad&quot;."/>
    <s v="Entrega de Informe de metodología predial usada específicamente en el proceso licitatorio del &quot;Programa Vías para la Equidad&quot;"/>
    <s v="Informe"/>
    <n v="1"/>
    <d v="2017-11-01T00:00:00"/>
    <d v="2017-12-30T00:00:00"/>
    <n v="8.4285714285714288"/>
    <x v="49"/>
    <n v="1"/>
    <s v="SIN OBSERVACIONES"/>
    <x v="0"/>
    <n v="8.4285714285714288"/>
    <n v="8.4285714285714288"/>
    <n v="8.4285714285714288"/>
    <m/>
    <x v="0"/>
    <s v="CUMPLIDO"/>
    <x v="11"/>
    <x v="275"/>
    <n v="1"/>
    <x v="377"/>
  </r>
  <r>
    <n v="277"/>
    <n v="379"/>
    <m/>
    <s v="Administrativo con presunta incidencia disciplinaria."/>
    <s v="12 02 002"/>
    <s v="H23R15. Gestión predial desplegada por el contratista. Contrato 409 de 2010 Mejoramiento y Mantenimiento del Corredor Tumaco – Pasto – Mocoa._x000a__x000a_Se determinó que la gestión predial del contrato quedó inconclusa, teniendo en cuenta que la terminación de éste, correspondió al 31 de marzo de 2016 y que el Invías efectuó delegación para la realización la gestión predial al contratista._x000a__x000a_Se presenta  pendientes sin resolverse hasta el momento, como: Escrituración y pagos, expropiación entre otros. Así mismo,  se informa que se encuentra en proceso la elaboración del acta de cierre predial. "/>
    <s v="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
    <s v="Adquirir y legalizar los predios requeridos para terminación de las obras.                                                                                                                                                                    "/>
    <s v="1. Seguimiento ante la alcaldía.                                         _x000a__x000a_2. Realizar pago contra escritura.                                        _x000a__x000a_3. Reiterar solicitud ante IGAC._x000a__x000a_4. Apropiar recursos para dar cumplimiento al objeto de la adquisición predial ( voluntaria o de expropiación).                                                                           _x000a__x000a_5. Iniciar proceso de aclaración d cabida linderos  de acuerdo a resolución del IGAC en los casos que sea necesario ante notaria para posterior registro.     "/>
    <s v="Informe de gestión predial "/>
    <n v="3"/>
    <d v="2017-11-01T00:00:00"/>
    <d v="2018-10-30T00:00:00"/>
    <n v="51.857142857142854"/>
    <x v="50"/>
    <n v="0"/>
    <s v="SIN OBSERVACIONES"/>
    <x v="1"/>
    <n v="0"/>
    <n v="0"/>
    <n v="51.857142857142854"/>
    <m/>
    <x v="1"/>
    <s v="VENCIDO"/>
    <x v="11"/>
    <x v="276"/>
    <n v="1"/>
    <x v="378"/>
  </r>
  <r>
    <n v="278"/>
    <n v="380"/>
    <m/>
    <s v="Administrativo con presunta connotación disciplinaria."/>
    <s v="12 02 002"/>
    <s v="H24R15. Balance del estado de la gestión predial. Contrato 203 De 2008 - Ancón Sur Primavera Camilo C Bolombolo. Departamento de Antioquia._x000a_ _x000a_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_x000a_"/>
    <s v="Deficiencia en la supervisión predial."/>
    <s v="Adquirir y legalizar los predios requeridos para terminación de las Obras.                                                                                                                                                                    "/>
    <s v="1. Apropiar recursos para dar cumplimiento al objeto de la adquisición predial ( voluntaria o de expropiación)._x000a__x000a_2. Seguimiento ante la alcaldía.                                          _x000a__x000a_3. Realizar pago contra escritura.                                   _x000a__x000a_4. Iniciar proceso de aclaración de cabida linderos  de acuerdo a resolución del IGAC en los casos que sea necesario ante notaria para posterior registro.                                                                             "/>
    <s v="Informe de gestión predial "/>
    <n v="3"/>
    <d v="2017-11-01T00:00:00"/>
    <d v="2018-10-30T00:00:00"/>
    <n v="51.857142857142854"/>
    <x v="50"/>
    <n v="0"/>
    <s v="SIN OBSERVACIONES"/>
    <x v="1"/>
    <n v="0"/>
    <n v="0"/>
    <n v="51.857142857142854"/>
    <m/>
    <x v="1"/>
    <s v="VENCIDO"/>
    <x v="11"/>
    <x v="277"/>
    <n v="1"/>
    <x v="379"/>
  </r>
  <r>
    <n v="279"/>
    <n v="381"/>
    <m/>
    <s v="Administrativo con presunta connotación penal y disciplinaria."/>
    <s v="12 02 002"/>
    <s v="H25R15. Proceso de negociación del predio con la ficha predial no. Paso Montaña 003 I. Contrato 203 De 2008._x000a__x000a_Al revisar la información del proceso de negociación se detectó que el Invías  pagó dos (2) veces una misma área, dicha franja se  localiza entre la abscisa  inicial Km3+240,34 y la abscisa final km 3+306,35, en la vereda la Miel."/>
    <s v="Deficiencia en la aplicación de controles orientados a garantizar el cumplimiento de los principios de la gestión pública."/>
    <s v="Con acta de recibo definitivo y soportes anexos, demostrar el no pago doble sobre predio N° Paso montaña 003I Contrato 203 de 2008. "/>
    <s v="Actualizar informe de seguimiento financiero al proyecto con acta de recibo de contrato y soportes anexos para demostrar el no pago doble sobre predio N° Paso montaña 003I Contrato 203 de 2008. "/>
    <s v="Informe"/>
    <n v="1"/>
    <d v="2017-11-01T00:00:00"/>
    <d v="2018-10-30T00:00:00"/>
    <n v="51.857142857142854"/>
    <x v="50"/>
    <n v="0"/>
    <s v="SIN OBSERVACIONES"/>
    <x v="1"/>
    <n v="0"/>
    <n v="0"/>
    <n v="51.857142857142854"/>
    <m/>
    <x v="1"/>
    <s v="VENCIDO"/>
    <x v="11"/>
    <x v="278"/>
    <n v="1"/>
    <x v="380"/>
  </r>
  <r>
    <n v="280"/>
    <n v="382"/>
    <m/>
    <s v="Administrativo con connotación disciplinaria."/>
    <s v="12 02 002"/>
    <s v="H26R15. Documentación que soporta el proceso de adquisición predial. Contrato 203 de 2008._x000a__x000a_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
    <s v="Deficiencia en la conservación, uso y manejo de los documentos de forma organizada, tal como lo establece el artículo 3° de la ley 590 de 1994."/>
    <s v="1. Realizar reporte de cumplimiento de organización  de carpetas de acuerdo a Check list.                                                                               _x000a__x000a_2. Actualizar formatos de organización  y completar información documental requerida en las carpetas de las fichas prediales: 015 I.; 004 D.; 003 I.; 004 D.; 006 I.; 015 I.; 034 D.; 025 D.; 016 C.; 006 D.    "/>
    <s v="1. Organizar los documentos de acuerdo a Check list, instructivo de recepción de documentos de archivo del Invías.                                        _x000a__x000a_2. Informe de la organización documental en las carpetas de predios. "/>
    <s v="Carpetas organizadas"/>
    <n v="10"/>
    <d v="2017-11-01T00:00:00"/>
    <d v="2018-10-30T00:00:00"/>
    <n v="51.857142857142854"/>
    <x v="50"/>
    <n v="0"/>
    <s v="SIN OBSERVACIONES"/>
    <x v="1"/>
    <n v="0"/>
    <n v="0"/>
    <n v="51.857142857142854"/>
    <m/>
    <x v="1"/>
    <s v="VENCIDO"/>
    <x v="11"/>
    <x v="279"/>
    <n v="1"/>
    <x v="381"/>
  </r>
  <r>
    <n v="281"/>
    <n v="383"/>
    <m/>
    <s v="Administrativo con presunta connotación disciplinaria."/>
    <s v="12 02 002"/>
    <s v="H27R15. Aplicación oportuna del proceso de expropiación. Contrato 203 de 2008._x000a__x000a_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_x000a__x000a_(a) Para el coso del predio identificado con la ficha predial 009 B I, el cual fue notificado para oferta de compra en  marzo 09 de 2010, y que  a vigencia de 2016, el INVIAS  informa  que aún no se ha iniciado el proceso de expropiación, es decir 6 años después. _x000a_"/>
    <s v="No aplicación oportuna de la expropiación."/>
    <s v="1. Aplicar y ejercer control de cumplimiento de la adquisición de predios desde la oferta de compra, hasta la adquisición voluntaria o por expropiación para evitar el vencimiento de los términos, mediante las mesas de trabajo entre contratista e interventoría. Check list.                                                                                          _x000a__x000a_2. Adquirir y legalizar los predios requeridos para terminación de las obras.                                                                                                                                                                                                                    "/>
    <s v="1. Informe estado de los procesos de expropiación con soportes.                                                                              _x000a__x000a_2. Inventario de predios pendientes de pago por no aceptación de oferta e iniciar los procesos de expropiación."/>
    <s v="Informe trimestral"/>
    <n v="2"/>
    <d v="2017-11-01T00:00:00"/>
    <d v="2018-10-30T00:00:00"/>
    <n v="51.857142857142854"/>
    <x v="50"/>
    <n v="0"/>
    <s v="SIN OBSERVACIONES"/>
    <x v="1"/>
    <n v="0"/>
    <n v="0"/>
    <n v="51.857142857142854"/>
    <m/>
    <x v="1"/>
    <s v="VENCIDO"/>
    <x v="11"/>
    <x v="280"/>
    <n v="1"/>
    <x v="382"/>
  </r>
  <r>
    <n v="282"/>
    <n v="384"/>
    <m/>
    <s v="Administrativo."/>
    <s v="12 02 002"/>
    <s v="H28R15. Cierre de la gestión predial del contrato 203 de 2008._x000a_ _x000a_Teniendo en cuenta la finalización del contrato, el día 22 de diciembre de 2015, se detectaron  algunos temas  pendientes de cierre, que a continuación se relacionan: _x000a__x000a_• Las obras objeto del contrato afectaron el predio donde funcionaba la institución educativa Gustavo Duarte._x000a_• El Instituto indica  que de los 25 expedientes prediales están pendientes por entregar 6 predios por concepto compensación paisajística, toda vez que se encuentran en trámites notariales y de registro. "/>
    <s v="No adecuada administración de los predios de uso público adquiridos en desarrollo de los proyectos viales."/>
    <s v="Adquirir y legalizar los predios requeridos para terminación de las obras.                                                                                                                                                                                                                    "/>
    <s v="1. Definir inventario de los predios adquiridos, y colocarlos a la vigilancia del Municipio correspondiente.                                                                                 _x000a__x000a_2. Mediante escrito, solicitar al municipio de Floridablanca definir la tradición (traspaso) del predio compensado y descargarlo del inventario del Invías."/>
    <s v="Informe"/>
    <n v="2"/>
    <d v="2017-11-01T00:00:00"/>
    <d v="2018-10-30T00:00:00"/>
    <n v="51.857142857142854"/>
    <x v="50"/>
    <n v="0.5"/>
    <s v="SIN OBSERVACIONES"/>
    <x v="14"/>
    <n v="12.964285714285714"/>
    <n v="12.964285714285714"/>
    <n v="51.857142857142854"/>
    <m/>
    <x v="1"/>
    <s v="VENCIDO"/>
    <x v="11"/>
    <x v="281"/>
    <n v="1"/>
    <x v="383"/>
  </r>
  <r>
    <n v="283"/>
    <n v="385"/>
    <m/>
    <s v="Administrativo con presunta incidencia disciplinaria."/>
    <s v="15 05 001"/>
    <s v="H30R15. Liquidación de los contratos derivados del convenio interadministrativo (FONADE-EJÉRCITO) 267 de 2009 (200925)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1._x000a_"/>
    <s v="Oportunidad en la liquidación"/>
    <s v="Acción 1._x000a__x000a_Establecer en la minuta de los convenios Interadministrativos que la liquidación de los contratos derivados debe realizarse en los términos del articulo 11 de la Ley 1150 de 2007"/>
    <s v="Memorando informando a la Dirección de Contratación que se debe establecer en la minuta de los convenios interadministrativos la obligación del ente territorial de liquidar los contratos derivados dentro del termino establecido en el articulo 11 de la ley 1150 de 2007"/>
    <s v="Memorando y respuesta "/>
    <n v="2"/>
    <d v="2017-11-01T00:00:00"/>
    <d v="2017-12-30T00:00:00"/>
    <n v="8.4285714285714288"/>
    <x v="22"/>
    <n v="2"/>
    <s v="SIN OBSERVACIONES"/>
    <x v="0"/>
    <n v="8.4285714285714288"/>
    <n v="8.4285714285714288"/>
    <n v="8.4285714285714288"/>
    <m/>
    <x v="0"/>
    <s v="CUMPLIDO"/>
    <x v="11"/>
    <x v="282"/>
    <n v="1"/>
    <x v="384"/>
  </r>
  <r>
    <m/>
    <n v="386"/>
    <m/>
    <m/>
    <s v="15 05 001"/>
    <s v="H30R15. Liquidación de los contratos derivados del convenio interadministrativo (FONADE-EJÉRCITO) 267 de 2009 (200925)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2."/>
    <s v="Oportunidad en la liquidación"/>
    <s v="Acción 2._x000a__x000a_Establecer en la minuta de los convenios Interadministrativos que la liquidación de los contratos derivados debe realizarse en los términos del articulo 11 de la Ley 1150 de 2008"/>
    <s v="Inclusión de la cláusula  en la minuta."/>
    <s v="Minuta"/>
    <n v="1"/>
    <d v="2017-11-01T00:00:00"/>
    <d v="2017-12-30T00:00:00"/>
    <n v="8.4285714285714288"/>
    <x v="31"/>
    <n v="1"/>
    <s v="SIN OBSERVACIONES"/>
    <x v="0"/>
    <n v="8.4285714285714288"/>
    <n v="8.4285714285714288"/>
    <n v="8.4285714285714288"/>
    <m/>
    <x v="0"/>
    <s v=""/>
    <x v="11"/>
    <x v="282"/>
    <n v="2"/>
    <x v="385"/>
  </r>
  <r>
    <n v="284"/>
    <n v="387"/>
    <m/>
    <s v="Administrativo para indagación preliminar."/>
    <s v="12 01 003"/>
    <s v="H31R15. Gestión en la recuperación del saldo del anticipo no amortizado en el Contrato 2130332 de 2013, derivado del Convenio Interadministrativo (FONADE-EJÉRCITO) 267 DE 2009 (200925). _x000a__x000a_Se evidencia falta de diligencia de la administración en su gestión de recuperación de los dineros implicados en este caso, lo que posiblemente implique un presunto daño patrimonial , "/>
    <s v="Deficiencia en la supervisión"/>
    <s v="Seguimiento al proceso iniciado por FONADE"/>
    <s v="Comunicación exigiéndole a FONADE informe el estado del proceso y seguimiento"/>
    <s v="Informe Trimestral"/>
    <n v="3"/>
    <d v="2017-11-01T00:00:00"/>
    <d v="2018-08-30T00:00:00"/>
    <n v="43.142857142857146"/>
    <x v="22"/>
    <n v="3"/>
    <s v="Se consolidó la información en un reporte."/>
    <x v="0"/>
    <n v="43.142857142857146"/>
    <n v="43.142857142857146"/>
    <n v="43.142857142857146"/>
    <m/>
    <x v="0"/>
    <s v="CUMPLIDO"/>
    <x v="11"/>
    <x v="283"/>
    <n v="1"/>
    <x v="386"/>
  </r>
  <r>
    <n v="285"/>
    <n v="388"/>
    <m/>
    <s v="Administrativo con presunta incidencia disciplinaria y fiscal (Indagación preliminar)."/>
    <s v="12 01 003"/>
    <s v="H32R15. Estudios previos, planeación y ejecución de obras derivadas del convenio 267 (200925) de 2009. _x000a__x000a_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
    <s v="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1"/>
    <x v="284"/>
    <n v="1"/>
    <x v="387"/>
  </r>
  <r>
    <n v="286"/>
    <n v="389"/>
    <m/>
    <s v="Administrativo (Con beneficio de auditoria)."/>
    <s v="12 01 003"/>
    <s v="H36R15. Rendimientos financieros Convenio 2233 de 2014. _x000a__x000a_• Los rendimientos financieros generados por los recursos del convenio solamente se empezaron a devolver al Tesoro a partir del mes de mayo de 2016, pero de manera parcial (de los $27.98 millones se reintegraron  $20.82 millones, faltando por reintegrarse $7.16 millones)._x000a_• El convenio finalizó el 30 de abril de 2016, y a 31 de mayo de 2015 todavía queda un saldo en el banco de $169.18 millones._x000a_"/>
    <s v="El Instituto Nacional de Vías no hizo una supervisión adecuada del manejo de los recursos asignados por el convenio interadministrativo,"/>
    <s v="Elaborar un memorando circular a todas las Direcciones Territoriales, interventores y supervisores para que se exija al municipio, desde el inicio del convenio, la devolución de los rendimientos financieros de manera mensual conforme al Decreto 4730 de 2005 art. 33."/>
    <s v="1. Memorando circular, reporte de seguimiento a rendimientos financieros._x000a__x000a_2. Reporte de reintegro de los $7.16 millones del contrato 2233 de 2014._x000a__x000a_"/>
    <s v="Informe y reintegro de rendimientos"/>
    <n v="1"/>
    <d v="2017-11-01T00:00:00"/>
    <d v="2017-12-30T00:00:00"/>
    <n v="8.4285714285714288"/>
    <x v="33"/>
    <n v="1"/>
    <s v="SIN OBSERVACIONES"/>
    <x v="0"/>
    <n v="8.4285714285714288"/>
    <n v="8.4285714285714288"/>
    <n v="8.4285714285714288"/>
    <m/>
    <x v="0"/>
    <s v="CUMPLIDO"/>
    <x v="11"/>
    <x v="285"/>
    <n v="1"/>
    <x v="388"/>
  </r>
  <r>
    <n v="287"/>
    <n v="390"/>
    <m/>
    <s v="Administrativo con presunta incidencia disciplinaria."/>
    <s v="12 01 003"/>
    <s v="H38R15. Convenio 3141 de 2013 – ejecución de obras con contratos de obra suspendidos._x000a__x000a_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s v="Deficiencia en la supervisión."/>
    <s v="Coordinar en caso de convenios interadministrativos con el ente territorial para que se inicien paralelamente la contratación de la obra como de la Interventoría. G205:M205"/>
    <s v="Incluir en la minuta de los convenios la clausula en la cual se señale la obligación de  iniciar paralelamente la contratación de la obra como de la Interventoría."/>
    <s v="Reporte"/>
    <n v="1"/>
    <d v="2017-11-01T00:00:00"/>
    <d v="2017-12-30T00:00:00"/>
    <n v="8.4285714285714288"/>
    <x v="22"/>
    <n v="1"/>
    <s v="SIN OBSERVACIONES"/>
    <x v="0"/>
    <n v="8.4285714285714288"/>
    <n v="8.4285714285714288"/>
    <n v="8.4285714285714288"/>
    <m/>
    <x v="0"/>
    <s v="CUMPLIDO"/>
    <x v="11"/>
    <x v="286"/>
    <n v="1"/>
    <x v="389"/>
  </r>
  <r>
    <n v="288"/>
    <n v="391"/>
    <m/>
    <s v="Administrativo con presunta incidencia disciplinaria."/>
    <s v="11 03 001"/>
    <s v="H39R15. Continuidad interventoría Convenio 3141 de 2013. _x000a__x000a_Sin embargo, aunque las obras del Convenio 3141 de 2013 no se han terminado de ejecutar, el convenio interadministrativo 3293 de 2013 no fue prorrogado, como consta en el Informe Final Mensual 19 de Febrero de 2016. _x000a_A la fecha de la comunicación de la observación, la contraparte no había contratado la interventoría, siendo esta adjudicada a la Universidad Nacional de Colombia de acuerdo a lo expresado en el anexo al oficio DG 29253 del 23 de junio de 2014."/>
    <s v="Debilidades en la planeación presupuestal del convenio."/>
    <s v="Verificar  que cuando estén suspendidos los convenios o contratos no se continúen realizando actividades. "/>
    <s v="Reporte que evidencie la no ejecución de  actividades mientras estén en suspensión los convenios o contratos."/>
    <s v="Reporte"/>
    <n v="1"/>
    <d v="2017-11-01T00:00:00"/>
    <d v="2017-12-30T00:00:00"/>
    <n v="8.4285714285714288"/>
    <x v="22"/>
    <n v="1"/>
    <s v="SIN OBSERVACIONES"/>
    <x v="0"/>
    <n v="8.4285714285714288"/>
    <n v="8.4285714285714288"/>
    <n v="8.4285714285714288"/>
    <m/>
    <x v="0"/>
    <s v="CUMPLIDO"/>
    <x v="11"/>
    <x v="287"/>
    <n v="1"/>
    <x v="390"/>
  </r>
  <r>
    <n v="289"/>
    <n v="392"/>
    <m/>
    <s v="Administrativo con presunta incidencia disciplinaria."/>
    <s v="12 01 003"/>
    <s v="H40R15. Oportunidad reintegro rendimientos financieros Convenio 2754 de 2012._x000a__x000a_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_x000a__x000a_Debido a la mora en la revisión de dichos rendimientos por parte de la Alcaldía y deficiencia en el control ejercido por la interventoría, hubo incumplimiento durante once (11) meses en la consignación de dichos recursos "/>
    <s v="Deficiencia en el control de rendimiento financiero"/>
    <s v="Evidenciar el cumplimiento a lo dispuesto en el artículo 33 del Decreto 4730 de 2005, sobre la consignación mensual de los rendimientos financieros de los recursos entregados en los Convenios Interadministrativos._x000a__x000a_"/>
    <s v="Reporte de los rendimientos financieros."/>
    <s v="Reporte"/>
    <n v="1"/>
    <d v="2017-11-01T00:00:00"/>
    <d v="2017-12-30T00:00:00"/>
    <n v="8.4285714285714288"/>
    <x v="33"/>
    <n v="1"/>
    <s v="SIN OBSERVACIONES"/>
    <x v="0"/>
    <n v="8.4285714285714288"/>
    <n v="8.4285714285714288"/>
    <n v="8.4285714285714288"/>
    <m/>
    <x v="0"/>
    <s v="CUMPLIDO"/>
    <x v="11"/>
    <x v="288"/>
    <n v="1"/>
    <x v="391"/>
  </r>
  <r>
    <n v="290"/>
    <n v="393"/>
    <m/>
    <s v="Administrativo con presunta incidencia disciplinaria."/>
    <s v="12 01 003"/>
    <s v="H42R15. Control, oportunidad y reintegro rendimientos financieros Convenio 0517 de 2015._x000a__x000a_A 27 de mayo, el municipio no ha realizado reintegro de los rendimientos financieros generados en la cuenta de ahorros donde se manejan los recursos del Convenio y no cuenta con certificación del banco sobre el monto de tales rendimientos. "/>
    <s v="Esta situación se origina en el desconocimiento de las obligaciones por parte del municipio"/>
    <s v="Evidenciar el cumplimiento a lo dispuesto en el artículo 33 del Decreto 4730 de 2005, sobre la consignación mensual de los rendimientos financieros de los recursos entregados en los Convenios Interadministrativos._x000a__x000a_"/>
    <s v="Reporte de los rendimientos financieros."/>
    <s v="Reporte"/>
    <n v="1"/>
    <d v="2017-11-01T00:00:00"/>
    <d v="2017-12-30T00:00:00"/>
    <n v="8.4285714285714288"/>
    <x v="33"/>
    <n v="1"/>
    <s v="SIN OBSERVACIONES"/>
    <x v="0"/>
    <n v="8.4285714285714288"/>
    <n v="8.4285714285714288"/>
    <n v="8.4285714285714288"/>
    <m/>
    <x v="0"/>
    <s v="CUMPLIDO"/>
    <x v="11"/>
    <x v="289"/>
    <n v="1"/>
    <x v="392"/>
  </r>
  <r>
    <n v="291"/>
    <n v="394"/>
    <m/>
    <s v="Administrativo."/>
    <s v="14 04 004"/>
    <s v="H43R15. Convenio interadministrativo 0517 de 2015,  contrato  de obra LP-MP-001 de 2015.Cumplimiento de funciones de la interventoría._x000a_ _x000a_• En la apertura de la bitácora no se registró la identificación del contrato, ni de los Directores de obra e interventoría ni de los respectivos residentes._x000a_• No se registran completamente cantidades y calidades de materiales empleados o de obras ejecutadas y aunque se han consignado anotaciones sobre toma de muestras para el control de calidad de concretos."/>
    <s v="Deficiencia en el control a interventoría."/>
    <s v="Actualizar la bitácora con los registros respectivos."/>
    <s v="Oficiar a la interventoría para la entrega de los informes de manera mensual. En el informe final soportar toda la documentación para garantizar la calidad de la obra."/>
    <s v="Informe"/>
    <n v="1"/>
    <d v="2017-11-01T00:00:00"/>
    <d v="2017-12-30T00:00:00"/>
    <n v="8.4285714285714288"/>
    <x v="33"/>
    <n v="1"/>
    <s v="SIN OBSERVACIONES"/>
    <x v="0"/>
    <n v="8.4285714285714288"/>
    <n v="8.4285714285714288"/>
    <n v="8.4285714285714288"/>
    <m/>
    <x v="0"/>
    <s v="CUMPLIDO"/>
    <x v="11"/>
    <x v="290"/>
    <n v="1"/>
    <x v="393"/>
  </r>
  <r>
    <n v="292"/>
    <n v="395"/>
    <m/>
    <s v="Administrativo con presunta incidencia disciplinaria."/>
    <s v="22 03 003"/>
    <s v="H48R15. Publicación SECOP, Convenio 2211 de 2014._x000a__x000a_De la revisión efectuada en el Sistema Electrónico para la Contratación Pública  (con página web https://www.contratos.gov.co/consultas/inicioConsulta.do), se evidencia que no se hizo la respectiva publicación del último proceso en dicho sistema."/>
    <s v="Debilidades en el control de publicación"/>
    <s v="_x000a_Evidenciar la no obligación del municipio de la publicación en el aplicativo SECOP."/>
    <s v="Solicitud al gestor de la no obligación de la publicación."/>
    <s v="Reporte"/>
    <n v="1"/>
    <d v="2017-11-01T00:00:00"/>
    <d v="2017-12-30T00:00:00"/>
    <n v="8.4285714285714288"/>
    <x v="33"/>
    <n v="1"/>
    <s v="SIN OBSERVACIONES"/>
    <x v="0"/>
    <n v="8.4285714285714288"/>
    <n v="8.4285714285714288"/>
    <n v="8.4285714285714288"/>
    <m/>
    <x v="0"/>
    <s v="CUMPLIDO"/>
    <x v="11"/>
    <x v="291"/>
    <n v="1"/>
    <x v="394"/>
  </r>
  <r>
    <n v="293"/>
    <n v="396"/>
    <m/>
    <s v="Administrativo con presunta incidencia disciplinaria."/>
    <s v="22 03 003"/>
    <s v="H49R15. Publicidad del Convenio 1282 de 2014 y del Contrato 1927 de 2014. _x000a__x000a_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_x000a__x000a_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_x000a_"/>
    <s v="Debilidades en el control de publicación"/>
    <s v="Evidenciar el cumplimiento de la publicación y actualización del Convenio 1282 de 2014 y del Contrato 1927 de 2014 en los aplicativos SECOP y SICO."/>
    <s v="Reporte de la actualización y publicación en los aplicativos SECOP y SICO."/>
    <s v="Reporte"/>
    <n v="1"/>
    <d v="2017-11-01T00:00:00"/>
    <d v="2017-12-30T00:00:00"/>
    <n v="8.4285714285714288"/>
    <x v="33"/>
    <n v="1"/>
    <s v="SIN OBSERVACIONES"/>
    <x v="0"/>
    <n v="8.4285714285714288"/>
    <n v="8.4285714285714288"/>
    <n v="8.4285714285714288"/>
    <m/>
    <x v="0"/>
    <s v="CUMPLIDO"/>
    <x v="11"/>
    <x v="292"/>
    <n v="1"/>
    <x v="395"/>
  </r>
  <r>
    <n v="294"/>
    <n v="397"/>
    <m/>
    <s v="Administrativo."/>
    <s v="22 03 003"/>
    <s v="H50R15. Publicidad del Contrato 140 de 2015._x000a__x000a_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
    <s v="Debilidades en el control de publicación"/>
    <s v="Evidenciar el cumplimiento de la publicación y actualización del Contrato 140 de 2015 en los aplicativos SECOP y SICO."/>
    <s v="Reporte de la actualización y publicación en los aplicativos SECOP y SICO."/>
    <s v="Reporte"/>
    <n v="1"/>
    <d v="2017-11-01T00:00:00"/>
    <d v="2017-12-30T00:00:00"/>
    <n v="8.4285714285714288"/>
    <x v="33"/>
    <n v="0.5"/>
    <s v="SIN OBSERVACIONES"/>
    <x v="6"/>
    <n v="4.2142857142857144"/>
    <n v="4.2142857142857144"/>
    <n v="8.4285714285714288"/>
    <m/>
    <x v="1"/>
    <s v="VENCIDO"/>
    <x v="11"/>
    <x v="293"/>
    <n v="1"/>
    <x v="396"/>
  </r>
  <r>
    <n v="295"/>
    <n v="398"/>
    <m/>
    <s v="Administrativo."/>
    <s v="12 01 003"/>
    <s v="H51R15. Interventoría Financiera. _x000a__x000a_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
    <s v="Debilidades en el control financiero."/>
    <s v="Realizar seguimiento a las obligaciones de la interventoría."/>
    <s v="Elaborar memorando circular para las Direcciones Territoriales a fin de que el interventor cumpla con la entrega de los informes que contengan todos parámetros del formato del Manual de Interventoría. _x000a__x000a__x000a_"/>
    <s v="Reporte trimestral"/>
    <n v="3"/>
    <d v="2017-11-01T00:00:00"/>
    <d v="2018-08-30T00:00:00"/>
    <n v="43.142857142857146"/>
    <x v="33"/>
    <n v="0"/>
    <s v="SIN OBSERVACIONES"/>
    <x v="1"/>
    <n v="0"/>
    <n v="0"/>
    <n v="43.142857142857146"/>
    <m/>
    <x v="1"/>
    <s v="VENCIDO"/>
    <x v="11"/>
    <x v="294"/>
    <n v="1"/>
    <x v="397"/>
  </r>
  <r>
    <n v="296"/>
    <n v="399"/>
    <m/>
    <s v="Con otra incidencia - Archivo General de la Nación."/>
    <s v="16 03 100"/>
    <s v="H52R15. Archivística y Gestión Documental._x000a__x000a_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
    <s v="Lo anterior se presenta por debilidades en las actividades y controles inherentes a la organización de expedientes contractuales, que derivan en inadecuada gestión documental. "/>
    <s v="Seguimiento al  cumplimiento de los lineamientos  sobre la gestión documental y asesorar en el proceso a las Direcciones Territoriales que así lo soliciten, de acuerdo a la Ley 594 de 2000."/>
    <s v="Remitir memorando circular con instrucciones sobre la gestión documental y asesorar en el proceso a las Direcciones Territoriales que así lo soliciten."/>
    <s v="Reporte trimestral de cumplimiento de los lineamientos"/>
    <n v="3"/>
    <d v="2017-11-01T00:00:00"/>
    <d v="2018-08-30T00:00:00"/>
    <n v="43.142857142857146"/>
    <x v="47"/>
    <n v="3"/>
    <s v="SIN OBSERVACIONES"/>
    <x v="0"/>
    <n v="43.142857142857146"/>
    <n v="43.142857142857146"/>
    <n v="43.142857142857146"/>
    <m/>
    <x v="0"/>
    <s v="CUMPLIDO"/>
    <x v="11"/>
    <x v="295"/>
    <n v="1"/>
    <x v="398"/>
  </r>
  <r>
    <n v="297"/>
    <n v="400"/>
    <m/>
    <s v="Administrativo."/>
    <s v="11 03 002"/>
    <s v="H53R15 Cumplimiento metas plan de acción 2015. Administrativo. _x000a__x000a_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_x000a_"/>
    <s v="Deficiente planeación y seguimiento, la no oportuna y efectiva coordinación interinstitucional"/>
    <s v="Reportar el cumplimiento de la las metas programadas. "/>
    <s v="Entrega de reporte donde se señale el cumplimiento de la las metas programadas. "/>
    <s v="Reporte trimestral"/>
    <n v="3"/>
    <d v="2017-11-01T00:00:00"/>
    <d v="2018-08-30T00:00:00"/>
    <n v="43.142857142857146"/>
    <x v="49"/>
    <n v="3"/>
    <s v="SIN OBSERVACIONES"/>
    <x v="0"/>
    <n v="43.142857142857146"/>
    <n v="43.142857142857146"/>
    <n v="43.142857142857146"/>
    <m/>
    <x v="0"/>
    <s v="CUMPLIDO"/>
    <x v="11"/>
    <x v="296"/>
    <n v="1"/>
    <x v="399"/>
  </r>
  <r>
    <n v="298"/>
    <n v="401"/>
    <m/>
    <s v="Administrativo."/>
    <s v="11 01 002"/>
    <s v="H54R15. Inspección e intervención de puentes a cargo del INVIAS. _x000a__x000a_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_x000a__x000a_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
    <s v="Deficiente planificación y ejecución del presupuesto, así como también a debilidades en la priorización de necesidades,"/>
    <s v="1. Solicitar en el anteproyecto de presupuesto de 2017 los recursos para la atención de los puentes en estado grave y critico._x000a__x000a_2. Reporte de la inversión de los recursos en la intervención realizada en los puentes en la vigencia 2017."/>
    <s v="1. Solicitud de recursos._x000a__x000a_2. Realizar reporte de inversión de los recursos en la intervención de los puentes."/>
    <s v="1. Asignación de recursos_x000a__x000a_2. Reporte"/>
    <n v="2"/>
    <d v="2017-11-01T00:00:00"/>
    <d v="2017-12-30T00:00:00"/>
    <n v="8.4285714285714288"/>
    <x v="22"/>
    <n v="2"/>
    <s v="SIN OBSERVACIONES"/>
    <x v="0"/>
    <n v="8.4285714285714288"/>
    <n v="8.4285714285714288"/>
    <n v="8.4285714285714288"/>
    <m/>
    <x v="0"/>
    <s v="CUMPLIDO"/>
    <x v="11"/>
    <x v="297"/>
    <n v="1"/>
    <x v="400"/>
  </r>
  <r>
    <n v="299"/>
    <n v="402"/>
    <m/>
    <s v="Administrativo."/>
    <s v="11 01 002"/>
    <s v="H55R15. Avance proyectos contratos plan._x000a__x000a_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
    <s v="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s v="Presentar un informe por cada contrato Plan respecto al estado físico y financiero."/>
    <s v="Solicitar a los gestores el respectivo informe."/>
    <s v="Informe."/>
    <n v="1"/>
    <d v="2017-11-01T00:00:00"/>
    <d v="2017-12-30T00:00:00"/>
    <n v="8.4285714285714288"/>
    <x v="33"/>
    <n v="1"/>
    <s v="SIN OBSERVACIONES"/>
    <x v="0"/>
    <n v="8.4285714285714288"/>
    <n v="8.4285714285714288"/>
    <n v="8.4285714285714288"/>
    <m/>
    <x v="0"/>
    <s v="CUMPLIDO"/>
    <x v="11"/>
    <x v="298"/>
    <n v="1"/>
    <x v="401"/>
  </r>
  <r>
    <n v="300"/>
    <n v="403"/>
    <m/>
    <s v="Administrativo con presunta incidencia disciplinaria."/>
    <s v="19 07 002"/>
    <s v="H56R15. Registro de información en página web del Invías._x000a__x000a_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
    <s v="Debilidades en  la aplicación de los controles y de seguimiento y monitoreo"/>
    <s v="Actualizar en la pagina web de la entidad la información recibida por las diferentes dependencias."/>
    <s v="1. Realizar por parte del Grupo de Comunicaciones un inventario de las actualizaciones de información que fueron solicitadas a las unidades ejecutoras y que fueron publicadas._x000a__x000a_2. Enviar un reporte mensual a la Oficina de Control Interno._x000a_ _x000a_"/>
    <s v="Reportes de información actualizada"/>
    <n v="6"/>
    <d v="2017-11-01T00:00:00"/>
    <d v="2018-05-31T00:00:00"/>
    <n v="30.142857142857142"/>
    <x v="48"/>
    <n v="6"/>
    <s v="SIN OBSERVACIONES"/>
    <x v="0"/>
    <n v="30.142857142857142"/>
    <n v="30.142857142857142"/>
    <n v="30.142857142857142"/>
    <m/>
    <x v="0"/>
    <s v="CUMPLIDO"/>
    <x v="11"/>
    <x v="299"/>
    <n v="1"/>
    <x v="402"/>
  </r>
  <r>
    <n v="301"/>
    <n v="404"/>
    <m/>
    <s v="Administrativo con presunta incidencia disciplinaria e indagación preliminar."/>
    <s v="16 04 003"/>
    <s v="H57R15. Pago impuesto predial de bienes de uso público. _x000a__x000a_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_x000a_"/>
    <s v="Debilidades en los mecanismos de seguimiento y monitoreo del Instituto"/>
    <s v="Gestionar lo pertinente para que el sujeto pasivo de los impuestos prediales sean los concesionarios._x000a_"/>
    <s v="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_x000a_"/>
    <s v="Reporte cuatrimestral"/>
    <n v="3"/>
    <d v="2017-11-01T00:00:00"/>
    <d v="2018-10-30T00:00:00"/>
    <n v="51.857142857142854"/>
    <x v="47"/>
    <n v="3"/>
    <s v="Se consolidó la información en un reporte."/>
    <x v="0"/>
    <n v="51.857142857142854"/>
    <n v="51.857142857142854"/>
    <n v="51.857142857142854"/>
    <m/>
    <x v="0"/>
    <s v="CUMPLIDO"/>
    <x v="11"/>
    <x v="300"/>
    <n v="1"/>
    <x v="403"/>
  </r>
  <r>
    <n v="302"/>
    <n v="405"/>
    <m/>
    <s v="Administrativo."/>
    <s v="16 04 001"/>
    <s v="H58R15. Depuración de bienes del INVIAS localizados en los terminales marítimos en los Distritos Especiales de Cartagena, Barranquilla y Santa Marta. - _x000a_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
    <s v="Lo anterior evidencia deficiencias de gestión por parte del Invías para la actualización de la información registrada en las Secretarias de Hacienda de los mencionados Distritos de los bienes de sus propiedad, generando información imprecisa. "/>
    <s v="Gestionar por las Direcciones Territoriales de Bolívar ,  Magdalena y Atlántico la actualización del  nombre del propietario (INVIAS) en el IGAC de esas ciudades,  de los predios localizados en los terminales marítimos en los Distritos Especiales de Cartagena  Santa Marta y Barranquilla  y que figuran a nombre de terceros."/>
    <s v="1. Enviar oficios por parte de las Direcciones Territoriales del INVIAS a las oficinas del  IGAC Delegadas en cada ciudad donde están los terminales para solicitar cambio nombre del propietario a nombre del INVIAS.  _x000a_2. la consecución de las Resoluciones expedidas por el IGAC con la constancia de cambio nombre a INVIAS."/>
    <s v="Oficios remitidos y Reporte cuatrimestral"/>
    <n v="2"/>
    <d v="2019-09-01T00:00:00"/>
    <d v="2020-04-30T00:00:00"/>
    <n v="34.571428571428569"/>
    <x v="47"/>
    <n v="2"/>
    <s v="Se consolidó en un informe."/>
    <x v="0"/>
    <n v="34.571428571428569"/>
    <n v="34.571428571428569"/>
    <n v="34.571428571428569"/>
    <m/>
    <x v="0"/>
    <s v="CUMPLIDO"/>
    <x v="11"/>
    <x v="301"/>
    <n v="1"/>
    <x v="404"/>
  </r>
  <r>
    <n v="303"/>
    <n v="406"/>
    <m/>
    <s v="Administrativo para indagación preliminar."/>
    <s v="17 02 011"/>
    <s v="H60R15. Liquidación y pago intereses moratorios._x000a__x000a_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
    <s v="Al respecto,  ha de decirse que, una vez ejecutoriado el Laudo Arbitral en la forma indicada, INVIAS estaba en la obligación del pago total de la condena determinada  dentro del término, con el fin de evitar la generación de intereses moratorios."/>
    <s v="Gestionar la asignación de recursos que permitan el pago de las condenas dentro del término establecido ante la Oficina Asesora de Planeación y el Ministerio de Hacienda y Crédito Público."/>
    <s v="1. Cruzar informe de manera semestral con la Oficina Asesora de Planeación.                                                      _x000a__x000a_2. Solicitar durante el primer semestre mayor cupo presupuestal ante el Ministerio de Hacienda y Crédito Público."/>
    <s v="1. Informe semestral (2)._x000a__x000a_2. Oficio dirigido al Ministerio de Hacienda y Crédito Público (6)."/>
    <n v="8"/>
    <d v="2017-11-01T00:00:00"/>
    <d v="2018-10-30T00:00:00"/>
    <n v="51.857142857142854"/>
    <x v="11"/>
    <n v="0"/>
    <s v="SIN OBSERVACIONES"/>
    <x v="1"/>
    <n v="0"/>
    <n v="0"/>
    <n v="51.857142857142854"/>
    <m/>
    <x v="1"/>
    <s v="VENCIDO"/>
    <x v="11"/>
    <x v="302"/>
    <n v="1"/>
    <x v="405"/>
  </r>
  <r>
    <n v="304"/>
    <n v="407"/>
    <m/>
    <s v="Administrativo con presunta connotación disciplinaria."/>
    <s v="19 07 002"/>
    <s v="H61R15. Información procesos judiciales._x000a__x000a_Se presenta diferencia de 830 procesos judiciales, entre la  información de procesos judiciales reportada por la entidad en el Formato F.9 - SIRECI y la reportada en el Sistema Único de Gestión e información Litigiosa del Estado Ekogui._x000a__x000a_En el formulario F9 de la Cuenta Fiscal 2015, aparecen registrados 3.386 procesos judiciales. _x000a__x000a_De otra parte, la Entidad con oficio OCI 18499  del 26 de abril de 2016, reportó que en el Sistema Único de Gestión e información Litigiosa del Estado EKogui con corte a diciembre 31 de 2015, se registra un total de 4.216 procesos judiciales activos."/>
    <s v="Lo expuesto, evidencia debilidades en el manejo, reporte y consistencia de la información judicial por parte de Invías, afectando su nivel de confiabilidad, seguridad y solidez."/>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mente a los abogados apoderados de procesos a nivel nacional._x000a__x000a_2. Reporte trimestral del administrador del EKOGUI evidenciando que se encuentra actualizado."/>
    <n v="16"/>
    <d v="2017-11-01T00:00:00"/>
    <d v="2018-10-30T00:00:00"/>
    <n v="51.857142857142854"/>
    <x v="11"/>
    <n v="6.4"/>
    <s v="SIN OBSERVACIONES"/>
    <x v="8"/>
    <n v="20.742857142857144"/>
    <n v="20.742857142857144"/>
    <n v="51.857142857142854"/>
    <m/>
    <x v="1"/>
    <s v="VENCIDO"/>
    <x v="11"/>
    <x v="303"/>
    <n v="1"/>
    <x v="406"/>
  </r>
  <r>
    <n v="305"/>
    <n v="408"/>
    <m/>
    <s v="Administrativo con presunta connotación disciplinaria."/>
    <s v="12 01 003"/>
    <s v="H62R15. Funciones del apoderado. _x000a__x000a_Algunos de  los apoderados designados por Invías presuntamente no están dando cabal cumplimiento a sus funciones, acorde con lo establecido en el Artículo 10 del Decreto 2052 de 2014 &quot;Por el cual se reglamenta la implementación del Sistema Único de Gestión e Información de la Actividad Litigiosa del Estado - EKogui."/>
    <s v="Debilidades en el cumplimiento de las funciones por parte de los apoderados de Invías, lo que puede afectar el seguimiento a los procesos y procedimientos inherentes a la actividad judicial y extrajudicial de la Entidad."/>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x v="11"/>
    <n v="1"/>
    <s v="SIN OBSERVACIONES"/>
    <x v="17"/>
    <n v="3.2410714285714284"/>
    <n v="3.2410714285714284"/>
    <n v="51.857142857142854"/>
    <m/>
    <x v="1"/>
    <s v="VENCIDO"/>
    <x v="11"/>
    <x v="304"/>
    <n v="1"/>
    <x v="407"/>
  </r>
  <r>
    <n v="306"/>
    <n v="409"/>
    <m/>
    <s v="Administrativo."/>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1."/>
    <s v="Lo anterior denota falta de coordinación por parte de las áreas involucradas."/>
    <s v="Acción 1._x000a__x000a_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_x000a__x000a_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
    <s v="Reporte trimestral a cargo de la Oficina Asesora Jurídica.    "/>
    <s v="Reporte trimestral"/>
    <n v="4"/>
    <d v="2017-11-01T00:00:00"/>
    <d v="2018-10-30T00:00:00"/>
    <n v="51.857142857142854"/>
    <x v="11"/>
    <n v="2"/>
    <s v="SIN OBSERVACIONES"/>
    <x v="6"/>
    <n v="25.928571428571427"/>
    <n v="25.928571428571427"/>
    <n v="51.857142857142854"/>
    <m/>
    <x v="1"/>
    <s v="VENCIDO"/>
    <x v="11"/>
    <x v="305"/>
    <n v="1"/>
    <x v="408"/>
  </r>
  <r>
    <m/>
    <n v="410"/>
    <m/>
    <m/>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2."/>
    <s v="Esta situación se presenta debido a que el proceso de expropiación fue presentado después de la finalización del plazo contractual, en razón a  inconvenientes   que surgieron en la enajenación voluntaria, por los obstáculos y acciones presentadas por la propietaria."/>
    <s v="Acción 2._x000a__x000a_Realizar las acciones administrativas y judiciales a que haya lugar."/>
    <s v="1. Asignar a la Subdirección recursos para asumir costos para las actuaciones procesales de expropiación por vía Judicial.                                                                     _x000a__x000a_2. Iniciar los procesos de expropiación dentro de los  términos de Ley, una vez la oferta de compra no ha sido aceptada.                                                                                                              "/>
    <s v="Informe "/>
    <n v="3"/>
    <d v="2017-11-01T00:00:00"/>
    <d v="2018-10-30T00:00:00"/>
    <n v="51.857142857142854"/>
    <x v="50"/>
    <n v="0"/>
    <s v="SIN OBSERVACIONES"/>
    <x v="1"/>
    <n v="0"/>
    <n v="0"/>
    <n v="51.857142857142854"/>
    <m/>
    <x v="1"/>
    <s v=""/>
    <x v="11"/>
    <x v="305"/>
    <n v="2"/>
    <x v="409"/>
  </r>
  <r>
    <n v="307"/>
    <n v="411"/>
    <m/>
    <s v="Administrativo."/>
    <s v="17 02 011"/>
    <s v="H64R15. Pago fallos, laudos  y conciliaciones judiciales._x000a__x000a_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
    <s v="Se evidencia debilidad en el procedimiento administrativo y presupuestal para el pago de sentencias y conciliaciones; situación que genera  que estas obligaciones no se paguen a tiempo."/>
    <s v="1. Establecer un cronograma mensual de pagos a efectos de fijar fecha límite para la expedición de la resolución, para la revisión detallada del acto administrativo por parte del Coordinador del Grupo y para la firma por parte de la Jefe de la Oficina Asesora Jurídica. _x000a__x000a_2 Reunión mensual con la Subdirección Financiera para establecer fechas de pago.   "/>
    <s v="1. Cronogramas de programación en los cuales se va hacer la respectiva planeación de los turnos de pago._x000a_                                                                                                                                                                                                                                                                                                                                                                                                                                                                                                                                                                                                                                                                                                                                                                                                                                                                                                                                                                                                                                                                                         2. Reuniones."/>
    <s v="Reporte cada dos meses de cumplimiento de pagos"/>
    <n v="5"/>
    <d v="2018-01-01T00:00:00"/>
    <d v="2018-10-30T00:00:00"/>
    <n v="43.142857142857146"/>
    <x v="11"/>
    <n v="0"/>
    <s v="SIN OBSERVACIONES"/>
    <x v="1"/>
    <n v="0"/>
    <n v="0"/>
    <n v="43.142857142857146"/>
    <m/>
    <x v="1"/>
    <s v="VENCIDO"/>
    <x v="11"/>
    <x v="306"/>
    <n v="1"/>
    <x v="410"/>
  </r>
  <r>
    <n v="308"/>
    <n v="412"/>
    <m/>
    <s v="Administrativo."/>
    <s v="18 01 004"/>
    <s v="H66R15. Depósitos Entregados en Garantía – Depósitos Judiciales (142503)."/>
    <s v="Estas situaciones son originadas por la falta de conciliación y depuración de la información de las Áreas involucradas que son fuente de información, para los respectivos registros contables."/>
    <s v="_x000a__x000a_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
    <s v="Conciliación de la cuenta 142503 entre Oficina Asesora Jurídica, Grupo de Contabilidad y Grupo de Tesorería. "/>
    <s v="Reporte trimestral de conciliaciones."/>
    <n v="3"/>
    <d v="2018-01-01T00:00:00"/>
    <d v="2018-10-30T00:00:00"/>
    <n v="43.142857142857146"/>
    <x v="11"/>
    <n v="1"/>
    <s v="SIN OBSERVACIONES"/>
    <x v="23"/>
    <n v="14.380952380952381"/>
    <n v="14.380952380952381"/>
    <n v="43.142857142857146"/>
    <m/>
    <x v="1"/>
    <s v="VENCIDO"/>
    <x v="11"/>
    <x v="307"/>
    <n v="1"/>
    <x v="411"/>
  </r>
  <r>
    <n v="309"/>
    <n v="413"/>
    <m/>
    <s v="Administrativo con presunta connotación disciplinaria."/>
    <s v="18 04 001"/>
    <s v="H68R15. Reconocimiento de la Provisión para Cuentas por Cobrar de difícil cobro por Contraprestación Portuaria y Contribución por Valorización. _x000a__x000a_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
    <s v="La Entidad está dando cumplimiento al concepto 200910-135587 de la Contaduría General de la Nación, el cual no es tenido en cuenta por la Contraloría General de la República."/>
    <s v="Continuar aplicando lo conceptuado por la Contaduría General de la Nación en lo relacionado con el tema de las provisiones contables. "/>
    <s v="Enviar concepto a la Oficina de Control Interno."/>
    <s v="Concepto"/>
    <n v="1"/>
    <d v="2017-11-01T00:00:00"/>
    <d v="2017-12-30T00:00:00"/>
    <n v="8.4285714285714288"/>
    <x v="2"/>
    <n v="1"/>
    <s v="SIN OBSERVACIONES"/>
    <x v="0"/>
    <n v="8.4285714285714288"/>
    <n v="8.4285714285714288"/>
    <n v="8.4285714285714288"/>
    <m/>
    <x v="0"/>
    <s v="CUMPLIDO"/>
    <x v="11"/>
    <x v="308"/>
    <n v="1"/>
    <x v="412"/>
  </r>
  <r>
    <n v="310"/>
    <n v="414"/>
    <m/>
    <s v="Administrativo."/>
    <s v="18 04 001"/>
    <s v="H69R15. Reconocimiento Amortización de Terrenos._x000a__x000a_La cuentas (1785) Amortización Acumulada  de Bienes de Uso Público - BUP por $4.882.764 millones y (1925) Amortización Acumulada de Bienes Entregados a Terceros por $6.861 millones, se encuentran sobrestimadas en cuantía indeterminada."/>
    <s v="La Entidad viene aplicando los conceptos emitidos por la Contaduría General de la Nación relacionados con el Reconocimiento Amortización de Terrenos, los cuales no son tenidos en cuenta por la Contraloría General de la República."/>
    <s v="Aplicar lo conceptuado por la Contaduría General de la Nación en lo relacionado con el tema de la amortización de los Bienes de uso Público y efectuar los ajustes contables correspondientes. "/>
    <s v="Efectuar los registros contables pertinentes de acuerdo con la documentación soporte recaudada y enviar informe."/>
    <s v="Informe cuatrimestral"/>
    <n v="2"/>
    <d v="2017-11-01T00:00:00"/>
    <d v="2018-06-30T00:00:00"/>
    <n v="34.428571428571431"/>
    <x v="2"/>
    <n v="2"/>
    <s v="SIN OBSERVACIONES"/>
    <x v="0"/>
    <n v="34.428571428571431"/>
    <n v="34.428571428571431"/>
    <n v="34.428571428571431"/>
    <m/>
    <x v="0"/>
    <s v="CUMPLIDO"/>
    <x v="11"/>
    <x v="309"/>
    <n v="1"/>
    <x v="413"/>
  </r>
  <r>
    <n v="311"/>
    <n v="415"/>
    <m/>
    <s v="Administrativo con presunta connotación disciplinaria."/>
    <s v="17 02 013"/>
    <s v="H70R15. Reconocimiento Pasivo Estimado – Cálculo Provisión para Contingencias. _x000a__x000a_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
    <s v="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x v="11"/>
    <n v="1"/>
    <s v="SIN OBSERVACIONES"/>
    <x v="17"/>
    <n v="3.2410714285714284"/>
    <n v="3.2410714285714284"/>
    <n v="51.857142857142854"/>
    <m/>
    <x v="1"/>
    <s v="VENCIDO"/>
    <x v="11"/>
    <x v="310"/>
    <n v="1"/>
    <x v="414"/>
  </r>
  <r>
    <n v="312"/>
    <n v="416"/>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1."/>
    <s v="Falta depuración de los Bienes de Uso Público y Bienes Fiscales."/>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x v="2"/>
    <n v="1"/>
    <s v="SIN OBSERVACIONES"/>
    <x v="0"/>
    <n v="8.8571428571428577"/>
    <n v="8.8571428571428577"/>
    <n v="8.8571428571428577"/>
    <m/>
    <x v="0"/>
    <s v="EN TERMINO"/>
    <x v="11"/>
    <x v="311"/>
    <n v="1"/>
    <x v="415"/>
  </r>
  <r>
    <m/>
    <n v="417"/>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2."/>
    <s v="Falta depuración de los Bienes de Uso Público y Bienes Fiscales."/>
    <s v="Acción 2._x000a__x000a_Establecer el procedimiento para la depuración de los Bienes de Uso Público."/>
    <s v="Elaborar procedimiento con las actividades a desarrollar para la depuración de Bienes de Uso Público "/>
    <s v="Procedimiento de depuración de Bienes de Uso Público"/>
    <n v="1"/>
    <d v="2020-01-29T00:00:00"/>
    <d v="2021-01-28T00:00:00"/>
    <n v="52.142857142857146"/>
    <x v="2"/>
    <m/>
    <s v="SIN OBSERVACIONES"/>
    <x v="1"/>
    <n v="0"/>
    <n v="0"/>
    <n v="0"/>
    <m/>
    <x v="3"/>
    <s v=""/>
    <x v="11"/>
    <x v="311"/>
    <n v="2"/>
    <x v="416"/>
  </r>
  <r>
    <m/>
    <n v="418"/>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3."/>
    <s v="Falta depuración de los Bienes de Uso Público y Bienes Fiscales."/>
    <s v="Acción 3._x000a__x000a_Establecer el procedimiento con los requisitos de información para la depuración de Bienes fiscales."/>
    <s v="Elaborar procedimiento con las actividades a desarrollar para la depuración de Bienes Fiscales"/>
    <s v="Procedimiento de depuración de Bienes fiscales"/>
    <n v="1"/>
    <d v="2020-01-29T00:00:00"/>
    <d v="2021-01-28T00:00:00"/>
    <n v="52.142857142857146"/>
    <x v="46"/>
    <m/>
    <s v="SIN OBSERVACIONES"/>
    <x v="1"/>
    <n v="0"/>
    <n v="0"/>
    <n v="0"/>
    <m/>
    <x v="3"/>
    <s v=""/>
    <x v="11"/>
    <x v="311"/>
    <n v="3"/>
    <x v="417"/>
  </r>
  <r>
    <n v="313"/>
    <n v="419"/>
    <m/>
    <s v="Administrativo con presunta connotación disciplinaria."/>
    <s v="18 01 004"/>
    <s v="H72R15. Consignaciones Pendientes de Ingresar a Libros y Notas Crédito según Extracto._x000a__x000a_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
    <s v="Esta situación se debe a que las gestiones administrativas adelantadas por el Instituto no fueron eficientes ni efectivas para depurar estas cifras."/>
    <s v="Continuar con la depuración y registro de las consignaciones y notas créditos pendientes de ingresar a libros."/>
    <s v="Requerir a las entidades bancarias y a las unidades ejecutoras los soportes necesarios para determinar los terceros y los conceptos  de partidas pendientes y efectuar los respectivos registros contables."/>
    <s v="Reporte trimestral"/>
    <n v="3"/>
    <d v="2017-11-01T00:00:00"/>
    <d v="2018-07-30T00:00:00"/>
    <n v="38.714285714285715"/>
    <x v="2"/>
    <n v="2.9994999999999998"/>
    <s v="SIN OBSERVACIONES"/>
    <x v="24"/>
    <n v="38.707833333333326"/>
    <n v="38.707833333333326"/>
    <n v="38.714285714285715"/>
    <m/>
    <x v="1"/>
    <s v="VENCIDO"/>
    <x v="11"/>
    <x v="312"/>
    <n v="1"/>
    <x v="418"/>
  </r>
  <r>
    <n v="314"/>
    <n v="420"/>
    <m/>
    <s v="Administrativo con presunta connotación disciplinaria."/>
    <s v="18 01 002"/>
    <s v="H74R15. Ingresos Central de Inversiones – CISA (480817). _x000a__x000a_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
    <s v="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
    <s v="Remitir el OTROSÍ al Convenio de Cuentas en Participación que se tiene suscrito entre Central de Inversiones S.A y el Instituto Nacional de Vías -INVIAS del suscrito el año 2008 tema Férreo y nuevo Convenio de Cuentas en Participación tema Puertos. "/>
    <s v="Enviar copias de los documentos suscritos."/>
    <s v="Copias de los documentos suscritos"/>
    <n v="1"/>
    <d v="2017-11-10T00:00:00"/>
    <d v="2017-12-30T00:00:00"/>
    <n v="7.1428571428571432"/>
    <x v="47"/>
    <n v="1"/>
    <s v="SIN OBSERVACIONES"/>
    <x v="0"/>
    <n v="7.1428571428571432"/>
    <n v="7.1428571428571432"/>
    <n v="7.1428571428571432"/>
    <m/>
    <x v="0"/>
    <s v="CUMPLIDO"/>
    <x v="11"/>
    <x v="313"/>
    <n v="1"/>
    <x v="419"/>
  </r>
  <r>
    <n v="315"/>
    <n v="421"/>
    <m/>
    <s v="Administrativo."/>
    <s v="18 01 002"/>
    <s v="H75R15. Ingresos  Recaudo Peajes. _x000a__x000a_La cuenta de Ingresos Peajes, está subestimada en $6.294.3 millones, debido a que a diciembre 31 de 2015, quedó pendiente por registrar la causación por concepto del recaudo de peajes a través del Contrato de Concesión 250 de 2011, del mes de noviembre. "/>
    <s v="Falta de oportunidad en la causación."/>
    <s v="Proyectar los ingresos del último trimestre del año para los contratos que rinden sus informes en la vigencia siguiente y efectuar los registros contables."/>
    <s v="Proyectar ingresos en el último trimestre del año y efectuar registros contables."/>
    <s v="Reporte registros contables"/>
    <n v="1"/>
    <d v="2017-11-01T00:00:00"/>
    <d v="2017-11-30T00:00:00"/>
    <n v="4.1428571428571432"/>
    <x v="2"/>
    <n v="1"/>
    <s v="SIN OBSERVACIONES"/>
    <x v="0"/>
    <n v="4.1428571428571432"/>
    <n v="4.1428571428571432"/>
    <n v="4.1428571428571432"/>
    <m/>
    <x v="0"/>
    <s v="CUMPLIDO"/>
    <x v="11"/>
    <x v="314"/>
    <n v="1"/>
    <x v="420"/>
  </r>
  <r>
    <n v="316"/>
    <n v="422"/>
    <m/>
    <s v="Administrativo."/>
    <s v="18 01 100"/>
    <s v="H76R15. Cuentas Por Pagar – Impuesto Predial Unificado._x000a__x000a_Las Cuentas Por Pagar - Impuesto Predial Unificado (244003) con saldo por $1.016 millones, se encuentra subestimada en cuantía indeterminada, debido a que el Instituto se encuentra en proceso de depuración de los bienes inmuebles a su cargo."/>
    <s v="_x000a_De acuerdo con lo expuesto, el Instituto no tiene conocimiento del valor de la deuda pendiente por este concepto, es así que tuvo que solicitar esta información a las Direcciones Territoriales, la cual fue dispersa, confusa e incompleta y no se pudo determinar el valor adeudado."/>
    <s v="Actualizar el procedimiento implementado y verificar que el mismo se cumpla.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territoriales. "/>
    <s v="Reporte cuatrimestral"/>
    <n v="3"/>
    <d v="2019-09-01T00:00:00"/>
    <d v="2020-08-30T00:00:00"/>
    <n v="52"/>
    <x v="47"/>
    <n v="1"/>
    <s v="SIN OBSERVACIONES"/>
    <x v="23"/>
    <n v="17.333333333333329"/>
    <n v="0"/>
    <n v="0"/>
    <m/>
    <x v="4"/>
    <s v="CON AVANCE"/>
    <x v="11"/>
    <x v="315"/>
    <n v="1"/>
    <x v="421"/>
  </r>
  <r>
    <n v="317"/>
    <n v="423"/>
    <m/>
    <s v="Administrativo con presunta connotación disciplinaria."/>
    <s v="18 01 100"/>
    <s v="H77R15. Reconocimiento de los Bienes Fiscales, Bienes de Uso Público y Bienes Entregados a Terceros._x000a__x000a_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
    <s v="Esta situación se presenta por no contar con efectivos controles de información, depuración y soportes que garanticen confiabilidad y totalidad de los soportes básicos y suficientes, para el reconocimiento de los bienes administrados por el Invías."/>
    <s v="Establecer en la Política Contable directrices claras para la clasificación de la Propiedad, planta y equipo, Bienes de Uso Público y Bienes Históricos y Culturales"/>
    <s v="Ajustar la política contable con la definición del reconocimiento  Propiedad, planta y equipo, Bienes de Uso Público y Bienes Históricos y Culturales"/>
    <s v="Política Ajustada"/>
    <n v="1"/>
    <d v="2020-01-29T00:00:00"/>
    <d v="2020-03-31T00:00:00"/>
    <n v="8.8571428571428577"/>
    <x v="2"/>
    <n v="1"/>
    <s v="SIN OBSERVACIONES"/>
    <x v="0"/>
    <n v="8.8571428571428577"/>
    <n v="8.8571428571428577"/>
    <n v="8.8571428571428577"/>
    <m/>
    <x v="0"/>
    <s v="CUMPLIDO"/>
    <x v="11"/>
    <x v="316"/>
    <n v="1"/>
    <x v="422"/>
  </r>
  <r>
    <n v="318"/>
    <n v="424"/>
    <m/>
    <s v="Administrativo con presunta connotación disciplinaria."/>
    <s v="18 01 004"/>
    <s v="H78R15. Valores pendientes por depurar._x000a__x000a_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
    <s v="Esta situación se presenta por no contar con un mecanismo de conciliación efectivo entre Dependencias, que garantice confiabilidad de la información que soporta los derechos, obligaciones y gastos de la Entidad en tiempo real."/>
    <s v="Elaborar procedimiento de conciliación con las áreas de la Entidad, que originan la información."/>
    <s v="Elaborar procedimiento de conciliación con las áreas origen de información"/>
    <s v="procedimiento "/>
    <n v="1"/>
    <d v="2020-01-29T00:00:00"/>
    <d v="2020-12-31T00:00:00"/>
    <n v="48.142857142857146"/>
    <x v="2"/>
    <n v="0"/>
    <s v="SIN OBSERVACIONES"/>
    <x v="1"/>
    <n v="0"/>
    <n v="0"/>
    <n v="0"/>
    <m/>
    <x v="3"/>
    <s v="EN TERMINO"/>
    <x v="11"/>
    <x v="317"/>
    <n v="1"/>
    <x v="423"/>
  </r>
  <r>
    <n v="319"/>
    <n v="425"/>
    <m/>
    <s v="Administrativo con presunta connotación disciplinaria."/>
    <s v="18 01 100"/>
    <s v="H79R15. Revelación de zonas remanentes y/o zonas de terreno no utilizadas en los proyectos. _x000a__x000a_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
    <s v="Deficiencias en la gestión institucional y comunicación y/o articulación  entre las áreas que participan en el proceso para la depuración de la información básica y suficiente que garantice el reconocimiento y revelación que corresponde al Área de Contabilidad."/>
    <s v="Establecer el procedimiento de cierre contable, donde se fijen los criterios de información necesarios para incluir en los Estados Contables  y revelarlos"/>
    <s v="Elaborar procedimiento de cierre"/>
    <s v="Procedimiento "/>
    <n v="1"/>
    <d v="2020-01-29T00:00:00"/>
    <d v="2020-03-31T00:00:00"/>
    <n v="8.8571428571428577"/>
    <x v="56"/>
    <n v="0.5"/>
    <s v="SIN OBSERVACIONES"/>
    <x v="6"/>
    <n v="4.4285714285714288"/>
    <n v="4.4285714285714288"/>
    <n v="8.8571428571428577"/>
    <m/>
    <x v="1"/>
    <s v="VENCIDO"/>
    <x v="11"/>
    <x v="318"/>
    <n v="1"/>
    <x v="424"/>
  </r>
  <r>
    <n v="320"/>
    <n v="426"/>
    <m/>
    <s v="Administrativo con presunta connotación disciplinaria."/>
    <s v="12 01 003"/>
    <s v="H81R15. Reconocimiento de la Amortización de Anticipos de Contratos y Convenios terminados no liquidados._x000a__x000a_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
    <s v="Deficiencia en la supervisión."/>
    <s v="Liquidar en forma oportuna los contratos que presentan anticipos por amortizar."/>
    <s v="Solicitar a los gestores la liquidación de manera prioritaria de aquellos contratos terminados que presenten anticipos e informar al Grupo Contabilidad."/>
    <s v="Reporte con corte a 31 de diciembre de 2017 "/>
    <n v="1"/>
    <d v="2018-02-01T00:00:00"/>
    <d v="2018-02-28T00:00:00"/>
    <n v="3.8571428571428572"/>
    <x v="33"/>
    <n v="0.61"/>
    <s v="SIN OBSERVACIONES"/>
    <x v="25"/>
    <n v="2.3528571428571428"/>
    <n v="2.3528571428571428"/>
    <n v="3.8571428571428572"/>
    <m/>
    <x v="1"/>
    <s v="VENCIDO"/>
    <x v="11"/>
    <x v="319"/>
    <n v="1"/>
    <x v="425"/>
  </r>
  <r>
    <n v="321"/>
    <n v="427"/>
    <m/>
    <s v="Administrativo."/>
    <s v="19 03 005"/>
    <s v="H83R15. Riesgo Contable._x000a__x000a_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
    <s v="La identificación de este riesgo se dió en el marco de la implementación de la política de administración del riesgo, orientando el ejercicio a los riesgos de gestión mas relevante desde el punto de vista gerencial."/>
    <s v="Actualizar la mapa de Riesgos."/>
    <s v="Elaborar y actualizar el mapa de riesgos. "/>
    <s v="Mapa de riesgos actualizada. "/>
    <n v="1"/>
    <d v="2020-01-29T00:00:00"/>
    <d v="2020-12-31T00:00:00"/>
    <n v="48.142857142857146"/>
    <x v="2"/>
    <n v="0"/>
    <s v="SIN OBSERVACIONES"/>
    <x v="1"/>
    <n v="0"/>
    <n v="0"/>
    <n v="0"/>
    <m/>
    <x v="3"/>
    <s v="EN TERMINO"/>
    <x v="11"/>
    <x v="320"/>
    <n v="1"/>
    <x v="426"/>
  </r>
  <r>
    <n v="322"/>
    <n v="428"/>
    <m/>
    <s v="Administrativo."/>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1."/>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1._x000a__x000a_Implementar y actualizar el aplicativo de Gestión de Embargos."/>
    <s v="Registrar la información de manera oportuna."/>
    <s v="Reporte "/>
    <n v="1"/>
    <d v="2017-11-01T00:00:00"/>
    <d v="2017-12-30T00:00:00"/>
    <n v="8.4285714285714288"/>
    <x v="2"/>
    <n v="1"/>
    <s v="SIN OBSERVACIONES"/>
    <x v="0"/>
    <n v="8.4285714285714288"/>
    <n v="8.4285714285714288"/>
    <n v="8.4285714285714288"/>
    <m/>
    <x v="0"/>
    <s v="VENCIDO"/>
    <x v="11"/>
    <x v="321"/>
    <n v="1"/>
    <x v="427"/>
  </r>
  <r>
    <m/>
    <n v="429"/>
    <m/>
    <m/>
    <s v="18 01 004"/>
    <s v="H84R15. Recursos Remanentes – Cuentas Embargadas._x000a__x000a_Acción 2._x000a_"/>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2._x000a__x000a_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
    <s v="Conciliación de la cuenta 142503 entre Oficina Asesora Jurídica, Grupo de Contabilidad y Grupo de Tesorería."/>
    <s v="Reporte trimestral de conciliaciones."/>
    <n v="3"/>
    <d v="2018-01-01T00:00:00"/>
    <d v="2018-10-30T00:00:00"/>
    <n v="43.142857142857146"/>
    <x v="11"/>
    <n v="1"/>
    <s v="SIN OBSERVACIONES"/>
    <x v="23"/>
    <n v="14.380952380952381"/>
    <n v="14.380952380952381"/>
    <n v="43.142857142857146"/>
    <m/>
    <x v="1"/>
    <s v=""/>
    <x v="11"/>
    <x v="321"/>
    <n v="2"/>
    <x v="428"/>
  </r>
  <r>
    <n v="323"/>
    <n v="430"/>
    <m/>
    <s v="Administrativo."/>
    <s v="18 01 004"/>
    <s v="H86R15. Ingresos Peajes._x000a__x000a_De acuerdo con la muestra seleccionada se realizó seguimiento al recaudo de peajes, donde se evidenció una diferencia de $76.1 millones en diciembre de 2015 entre el total de recaudo peajes, seguridad vial y rendimiento financiero."/>
    <s v="Falta de información por parte del tercero que realizó consignación."/>
    <s v="Conciliar los reportes de ejecución de ingresos con lo registrado en la contabilidad y determinar las reclasificaciones pertinentes."/>
    <s v="Elaborar los registros contables pertinentes."/>
    <s v="Registro contable"/>
    <n v="1"/>
    <d v="2017-11-01T00:00:00"/>
    <d v="2017-12-31T00:00:00"/>
    <n v="8.5714285714285712"/>
    <x v="2"/>
    <n v="1"/>
    <s v="SIN OBSERVACIONES"/>
    <x v="0"/>
    <n v="8.5714285714285712"/>
    <n v="8.5714285714285712"/>
    <n v="8.5714285714285712"/>
    <m/>
    <x v="0"/>
    <s v="CUMPLIDO"/>
    <x v="11"/>
    <x v="322"/>
    <n v="1"/>
    <x v="429"/>
  </r>
  <r>
    <n v="324"/>
    <n v="431"/>
    <m/>
    <s v="Administrativo."/>
    <s v="18 01 004"/>
    <s v="H88R15. Cuentas Bancarias Inactivas._x000a__x000a_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
    <s v="Esta situación evidencia la falta de gestión oportuna por parte del Invías, para subsanar estos hechos. "/>
    <s v="Continuar con la depuración de las partidas pendientes, dando prioridad a las partidas más antiguas."/>
    <s v="1. Requerir a las entidades bancarias y a las unidades ejecutoras los soportes necesarios para determinar los terceros y los conceptos de partidas pendientes. _x000a__x000a_2. Remitir al Grupo Contabilidad los informes con documentos soporte de las partidas identificadas para su registro y depuración."/>
    <s v="Reporte trimestral"/>
    <n v="4"/>
    <d v="2017-11-01T00:00:00"/>
    <d v="2018-10-30T00:00:00"/>
    <n v="51.857142857142854"/>
    <x v="2"/>
    <n v="3.9849999999999999"/>
    <s v="SIN OBSERVACIONES"/>
    <x v="26"/>
    <n v="51.662678571428572"/>
    <n v="51.662678571428572"/>
    <n v="51.857142857142854"/>
    <m/>
    <x v="1"/>
    <s v="VENCIDO"/>
    <x v="11"/>
    <x v="323"/>
    <n v="1"/>
    <x v="430"/>
  </r>
  <r>
    <n v="325"/>
    <n v="432"/>
    <m/>
    <s v="Administrativo."/>
    <s v="18 01 002"/>
    <s v="H89R15. Registro de Intereses de Mora, Sanciones, Recargos, Otros._x000a__x000a_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
    <s v="Debilidades en el registro adecuado en las cuentas contables correspondientes."/>
    <s v="Reiterar al Grupo Contabilidad la necesidad de registrar detalladamente los valores consignados en las facturas recibidas para pago."/>
    <s v="Circularizar la instrucción a todo el equipo del Grupo Contabilidad y efectuar los registros a que haya lugar."/>
    <s v="Reporte registros contables"/>
    <n v="1"/>
    <d v="2017-11-01T00:00:00"/>
    <d v="2017-12-30T00:00:00"/>
    <n v="8.4285714285714288"/>
    <x v="2"/>
    <n v="1"/>
    <s v="SIN OBSERVACIONES"/>
    <x v="0"/>
    <n v="8.4285714285714288"/>
    <n v="8.4285714285714288"/>
    <n v="8.4285714285714288"/>
    <m/>
    <x v="0"/>
    <s v="CUMPLIDO"/>
    <x v="11"/>
    <x v="324"/>
    <n v="1"/>
    <x v="431"/>
  </r>
  <r>
    <n v="326"/>
    <n v="433"/>
    <m/>
    <s v="Administrativo con presunta connotación disciplinaria."/>
    <s v="18 02 001"/>
    <s v="H92R15. Techo Reserva Presupuestal Rubro Inversión._x000a__x000a_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_x000a__x000a_Acción 1."/>
    <s v="Lo anterior  por  debilidades en la planeación  y ejecución  presupuestal con la consecuente afectación  del desarrollo oportuno  de actividades misionales de la entidad y genera riesgo de que se presenten reducciones o recortes presupuestale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x v="49"/>
    <m/>
    <s v="SIN OBSERVACIONES"/>
    <x v="1"/>
    <n v="0"/>
    <n v="0"/>
    <n v="0"/>
    <m/>
    <x v="3"/>
    <s v="EN TERMINO"/>
    <x v="11"/>
    <x v="325"/>
    <n v="1"/>
    <x v="432"/>
  </r>
  <r>
    <m/>
    <n v="434"/>
    <m/>
    <s v="Administrativo con presunta connotación disciplinaria."/>
    <s v="18 02 001"/>
    <s v="H92R15. Techo Reserva Presupuestal Rubro Inversión._x000a__x000a_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_x000a__x000a_Acción 2."/>
    <s v="Lo anterior  por  debilidades en la planeación  y ejecución  presupuestal con la consecuente afectación  del desarrollo oportuno  de actividades misionales de la entidad y genera riesgo de que se presenten reducciones o recortes presupuestale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x v="49"/>
    <m/>
    <s v="SIN OBSERVACIONES"/>
    <x v="1"/>
    <n v="0"/>
    <n v="0"/>
    <n v="0"/>
    <m/>
    <x v="3"/>
    <s v=""/>
    <x v="11"/>
    <x v="325"/>
    <n v="2"/>
    <x v="433"/>
  </r>
  <r>
    <n v="327"/>
    <n v="435"/>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1."/>
    <s v="Entre otras causas por la no suscripción de contratos, no utilización de vigencias futuras  y adiciones de contratos finalmente no realizada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x v="49"/>
    <m/>
    <s v="SIN OBSERVACIONES"/>
    <x v="1"/>
    <n v="0"/>
    <n v="0"/>
    <n v="0"/>
    <m/>
    <x v="3"/>
    <s v="EN TERMINO"/>
    <x v="11"/>
    <x v="326"/>
    <n v="1"/>
    <x v="434"/>
  </r>
  <r>
    <m/>
    <n v="436"/>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2."/>
    <s v="Entre otras causas por la no suscripción de contratos, no utilización de vigencias futuras  y adiciones de contratos finalmente no realizada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x v="49"/>
    <m/>
    <s v="SIN OBSERVACIONES"/>
    <x v="1"/>
    <n v="0"/>
    <n v="0"/>
    <n v="0"/>
    <m/>
    <x v="3"/>
    <s v=""/>
    <x v="11"/>
    <x v="326"/>
    <n v="2"/>
    <x v="435"/>
  </r>
  <r>
    <n v="328"/>
    <n v="437"/>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1."/>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x v="49"/>
    <m/>
    <s v="SIN OBSERVACIONES"/>
    <x v="1"/>
    <n v="0"/>
    <n v="0"/>
    <n v="0"/>
    <m/>
    <x v="3"/>
    <s v="EN TERMINO"/>
    <x v="11"/>
    <x v="327"/>
    <n v="1"/>
    <x v="436"/>
  </r>
  <r>
    <m/>
    <n v="438"/>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2."/>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x v="49"/>
    <m/>
    <s v="SIN OBSERVACIONES"/>
    <x v="1"/>
    <n v="0"/>
    <n v="0"/>
    <n v="0"/>
    <m/>
    <x v="3"/>
    <s v=""/>
    <x v="11"/>
    <x v="327"/>
    <n v="2"/>
    <x v="437"/>
  </r>
  <r>
    <n v="329"/>
    <n v="439"/>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1."/>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x v="49"/>
    <m/>
    <s v="SIN OBSERVACIONES"/>
    <x v="1"/>
    <n v="0"/>
    <n v="0"/>
    <n v="0"/>
    <m/>
    <x v="3"/>
    <s v="EN TERMINO"/>
    <x v="11"/>
    <x v="328"/>
    <n v="1"/>
    <x v="438"/>
  </r>
  <r>
    <m/>
    <n v="440"/>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2."/>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x v="49"/>
    <m/>
    <s v="SIN OBSERVACIONES"/>
    <x v="1"/>
    <n v="0"/>
    <n v="0"/>
    <n v="0"/>
    <m/>
    <x v="3"/>
    <s v=""/>
    <x v="11"/>
    <x v="328"/>
    <n v="2"/>
    <x v="439"/>
  </r>
  <r>
    <n v="330"/>
    <n v="441"/>
    <m/>
    <s v="Administrativo."/>
    <s v="18 02 001"/>
    <s v="H96R15. Apropiación Presupuestal rubro Sentencias y Conciliaciones. _x000a__x000a_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
    <s v="Lo anteriormente descrito evidencia deficiencias en la programación presupuestal"/>
    <s v="Reportar cada semestre a la Oficina Asesora de Planeación los créditos judiciales pendientes de pago para que realice la programación  de recursos acorde a las necesidades de pago, evitando ajustes presupuestales."/>
    <s v="Informe semestral del rubro presupuestal para pago de sentencias. "/>
    <s v="Informe semestral"/>
    <n v="2"/>
    <d v="2018-01-01T00:00:00"/>
    <d v="2018-10-30T00:00:00"/>
    <n v="43.142857142857146"/>
    <x v="11"/>
    <n v="0"/>
    <s v="SIN OBSERVACIONES"/>
    <x v="1"/>
    <n v="0"/>
    <n v="0"/>
    <n v="43.142857142857146"/>
    <m/>
    <x v="1"/>
    <s v="VENCIDO"/>
    <x v="11"/>
    <x v="329"/>
    <n v="1"/>
    <x v="440"/>
  </r>
  <r>
    <n v="331"/>
    <n v="442"/>
    <m/>
    <s v="Administrativo con presunta connotación disciplinaria e indagación preliminar."/>
    <s v="17 03 003"/>
    <s v="H97R15. Impuesto Predial pago de Intereses de Mora y Sanciones por Extemporaneidad._x000a__x000a_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
    <s v="Deficiencia en la oportunidad del pago predial."/>
    <s v="Revisar los procedimientos aplicados actualmente, evaluando si los mismos se ajustan a las necesidades de control por parte del Instituto para evitar pagos extemporáneos o falta de pago cuando corresponde.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Direcciones Territoriales. "/>
    <s v="Reporte cuatrimestral"/>
    <n v="3"/>
    <d v="2019-09-01T00:00:00"/>
    <d v="2020-08-30T00:00:00"/>
    <n v="52"/>
    <x v="47"/>
    <n v="1"/>
    <s v="SIN OBSERVACIONES"/>
    <x v="23"/>
    <n v="17.333333333333329"/>
    <n v="0"/>
    <n v="0"/>
    <m/>
    <x v="4"/>
    <s v="CON AVANCE"/>
    <x v="11"/>
    <x v="330"/>
    <n v="1"/>
    <x v="441"/>
  </r>
  <r>
    <n v="332"/>
    <n v="443"/>
    <m/>
    <s v="Administrativo."/>
    <s v="11 02 001"/>
    <s v="H98R15. Distribución, ejecución de los recursos de peajes,  administrados por el INVIAS. _x000a__x000a_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_x000a__x000a_"/>
    <s v="Deficiencias en  aplicación  de controles y de diseños de mecanismos y/o directrices sobre el tema, con lo cual se genera riesgos de inequidad en la distribución y ejecución. "/>
    <s v="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_x000a__x000a_2. Realizar traslados presupuestales, de acuerdo con los criterios definidos en la Ley ya mencionada._x000a_"/>
    <s v="Informar a las unidades ejecutoras sobre la ubicación de las casetas de peajes por departamentos a tener en cuenta para la inversión de los recursos."/>
    <s v="1. Memorando circular con los lineamientos para la ejecución de los recursos de peajes._x000a__x000a_2. Reporte  del cumplimiento por parte de las unidades ejecutoras."/>
    <n v="2"/>
    <d v="2017-11-01T00:00:00"/>
    <d v="2017-12-30T00:00:00"/>
    <n v="8.4285714285714288"/>
    <x v="14"/>
    <n v="2"/>
    <s v="SIN OBSERVACIONES"/>
    <x v="0"/>
    <n v="8.4285714285714288"/>
    <n v="8.4285714285714288"/>
    <n v="8.4285714285714288"/>
    <m/>
    <x v="0"/>
    <s v="CUMPLIDO"/>
    <x v="11"/>
    <x v="331"/>
    <n v="1"/>
    <x v="442"/>
  </r>
  <r>
    <n v="333"/>
    <n v="444"/>
    <m/>
    <s v="Administrativo."/>
    <s v="11 03 001"/>
    <s v="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
    <s v="En los diferentes proyectos que ejecuta el Instituto se puede evidenciar que no siempre se cumple de manera oportuna con estos postulados de plane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e  implementación por parte de las unidades ejecutoras  de una Formato de verificación de estudios y diseños"/>
    <s v="bitácora de verificación de estudios y diseños  aprobada "/>
    <n v="1"/>
    <d v="2020-02-01T00:00:00"/>
    <d v="2020-05-28T00:00:00"/>
    <n v="16.714285714285715"/>
    <x v="17"/>
    <n v="0"/>
    <s v="SIN OBSERVACIONES"/>
    <x v="1"/>
    <n v="0"/>
    <n v="0"/>
    <n v="16.714285714285715"/>
    <m/>
    <x v="1"/>
    <s v="VENCIDO"/>
    <x v="12"/>
    <x v="332"/>
    <n v="1"/>
    <x v="443"/>
  </r>
  <r>
    <n v="334"/>
    <n v="445"/>
    <m/>
    <s v="Administrativo."/>
    <s v="11 03 002"/>
    <s v="H2R14. Cumplimiento metas SISMEG (Sistema de Seguimiento Metas de Gobierno). _x000a__x000a_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_x000a__x000a_"/>
    <s v="Incumplimiento del contratista en las metas establecidas en el contrato del proyecto Cruce de la Cordillera._x000a__x000a_Caminos para la Prosperidad, la meta fue planteada en el Plan Nacional de Desarrollo como actividades de mantenimiento rutinario, no obstante teniendo en cuenta el estado de las vías terciarias se requirió adelantar obras de mayores especificaciones _x000a__x000a_Se adelantó el proceso licitatorio para la adecuación del muelle de Leticia, pero el proceso fue declarado desierto; por cronograma no se alcanzaba a abrir un nuevo proceso en la misma vigenci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33"/>
    <n v="1"/>
    <x v="444"/>
  </r>
  <r>
    <n v="335"/>
    <n v="446"/>
    <m/>
    <s v="Administrativo."/>
    <s v="11 03 002"/>
    <s v="H4R14. Se pretendía la construcción de tres (3) nuevas estaciones para el recaudo de peaje y la adecuación de tres (3) de las existentes , sin embargo, se está adelantando la reconstrucción de dos y ampliación de tres._x000a__x000a_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_x000a_"/>
    <s v="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
    <s v="Realizar directriz donde se indique que debe haber coordinación y verificación de la información entre las diferentes dependencias al momento de dar respuesta a los requerimientos de la contraloría._x000a__x000a_ "/>
    <s v="Proyectar directriz  y remitir a DG para su aprobación."/>
    <s v="Directriz Aprobada"/>
    <n v="1"/>
    <d v="2017-11-01T00:00:00"/>
    <d v="2017-12-30T00:00:00"/>
    <n v="8.4285714285714288"/>
    <x v="22"/>
    <n v="1"/>
    <s v="SIN OBSERVACIONES"/>
    <x v="0"/>
    <n v="8.4285714285714288"/>
    <n v="8.4285714285714288"/>
    <n v="8.4285714285714288"/>
    <m/>
    <x v="0"/>
    <s v="CUMPLIDO"/>
    <x v="12"/>
    <x v="334"/>
    <n v="1"/>
    <x v="445"/>
  </r>
  <r>
    <n v="336"/>
    <n v="447"/>
    <m/>
    <s v="Administrativo con presunta incidencia disciplinaria, penal y fiscal."/>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_x000a__x000a_Acción 1."/>
    <s v="Debilidades de control y seguimiento a la licencia de Vertimientos por parte del Instituto Nacional de Vías - Invías."/>
    <s v="Acción 1._x000a__x000a_1. Establecer en los pliegos de condiciones de todos los contratos la obligatoriedad de que los contratistas sean los titulares de licencias  y permisos._x000a__x000a_2. Realizar de acuerdo al plan de Manejo ambiental un procedimiento que minimice la afectación en los predios citados."/>
    <s v="1. Incluir en los pliegos de condiciones de todos los contratos  establecer la obligatoriedad de que los contratistas sean los titulares de licencias  y permisos._x000a__x000a_2.   Realizar de acuerdo al plan de Manejo ambiental un procedimiento que minimice la afectación en los predios."/>
    <s v="1. Pliegos ajustados.  _x000a__x000a_2. Procedimiento implementado."/>
    <n v="2"/>
    <d v="2017-11-01T00:00:00"/>
    <d v="2018-10-30T00:00:00"/>
    <n v="51.857142857142854"/>
    <x v="50"/>
    <n v="0"/>
    <s v="SIN OBSERVACIONES"/>
    <x v="1"/>
    <n v="0"/>
    <n v="0"/>
    <n v="51.857142857142854"/>
    <m/>
    <x v="1"/>
    <s v="VENCIDO"/>
    <x v="12"/>
    <x v="335"/>
    <n v="1"/>
    <x v="446"/>
  </r>
  <r>
    <m/>
    <n v="448"/>
    <m/>
    <m/>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_x000a__x000a_Acción 2."/>
    <s v="Debilidades de control y seguimiento a la licencia de Vertimientos por parte del Instituto Nacional de Vías - Invías._x000a__x000a_En consideración a lo anterior, solo se dará el traslado a la incidencia penal, puesto que el Ministerio Público ya fue comunicado como consecuencia de la parte resolutoria del acto administrativo que impone la multa."/>
    <s v="Acción 2._x000a__x000a_Impulsos procesales necesarios a la demanda."/>
    <s v="Realizar seguimiento a la demanda adelantada por el Instituto, frente al Acto administrativo emanado del ANLA."/>
    <s v="Informe semestral anexando soportes"/>
    <n v="2"/>
    <d v="2017-11-01T00:00:00"/>
    <d v="2018-10-30T00:00:00"/>
    <n v="51.857142857142854"/>
    <x v="50"/>
    <n v="1"/>
    <s v="SIN OBSERVACIONES"/>
    <x v="6"/>
    <n v="25.928571428571427"/>
    <n v="25.928571428571427"/>
    <n v="51.857142857142854"/>
    <m/>
    <x v="1"/>
    <s v=""/>
    <x v="12"/>
    <x v="335"/>
    <n v="2"/>
    <x v="447"/>
  </r>
  <r>
    <n v="337"/>
    <n v="449"/>
    <m/>
    <s v="Administrativo."/>
    <s v="11 03 002"/>
    <s v="H6R14. Seguridad industrial. _x000a__x000a_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
    <s v="Lo anterior presuntamente se produce por debilidades de control propio del contratista que no permiten advertir oportunamente el problema, lo que trae como consecuencias un riesgo importante de accidentes laborale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x v="27"/>
    <n v="3"/>
    <s v="SIN OBSERVACIONES"/>
    <x v="0"/>
    <n v="38.857142857142854"/>
    <n v="38.857142857142854"/>
    <n v="38.857142857142854"/>
    <m/>
    <x v="0"/>
    <s v="CUMPLIDO"/>
    <x v="12"/>
    <x v="336"/>
    <n v="1"/>
    <x v="448"/>
  </r>
  <r>
    <n v="338"/>
    <n v="450"/>
    <m/>
    <s v="Administrativo."/>
    <s v="11 03 001"/>
    <s v="H9R14. Intercambiador de Versalles. _x000a__x000a_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
    <s v="No se considera un daño patrimonial en consideración a que es un agente diferente al INVÍAS el que solicita se realicen unos diseños nuevos, no obstante se evidencia una falta de planeación y coordinación interinstitucional entre las entidades del mismo Sector del Ejecutivo."/>
    <s v="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
    <s v="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
    <s v="Oficio (solicitud y respuesta)"/>
    <n v="2"/>
    <d v="2017-11-01T00:00:00"/>
    <d v="2018-03-30T00:00:00"/>
    <n v="21.285714285714285"/>
    <x v="27"/>
    <n v="2"/>
    <s v="SIN OBSERVACIONES"/>
    <x v="0"/>
    <n v="21.285714285714285"/>
    <n v="21.285714285714285"/>
    <n v="21.285714285714285"/>
    <m/>
    <x v="0"/>
    <s v="CUMPLIDO"/>
    <x v="12"/>
    <x v="337"/>
    <n v="1"/>
    <x v="449"/>
  </r>
  <r>
    <n v="339"/>
    <n v="451"/>
    <m/>
    <s v="Administrativo."/>
    <s v="11 03 002"/>
    <s v="H11R14. Curva vertical. _x000a__x000a_En la visita adelantada al contrato 976 de 2013 (accesos al Viaducto el Tigre) en compañía del Interventor, se pudo evidenciar que con ocasión del asentamiento que tuvo el asfalto con el que se rellenó en acceso al puente en el lado de Cajamarca, hay un resalto en este sitio. _x000a_"/>
    <s v="No se ha corregido este detalle constructivo, el cual de no ser atendido oportunamente puede traer como consecuencia la afectación estructural del puente."/>
    <s v="Informar a la ANI para que se tomen las acciones pertinentes y se corrija el detalle constructivo."/>
    <s v="Reiterar a la ANI la solicitud. "/>
    <s v="Oficio y respuesta "/>
    <n v="2"/>
    <d v="2017-11-01T00:00:00"/>
    <d v="2018-03-30T00:00:00"/>
    <n v="21.285714285714285"/>
    <x v="22"/>
    <n v="2"/>
    <s v="SIN OBSERVACIONES"/>
    <x v="0"/>
    <n v="21.285714285714285"/>
    <n v="21.285714285714285"/>
    <n v="21.285714285714285"/>
    <m/>
    <x v="0"/>
    <s v="CUMPLIDO"/>
    <x v="12"/>
    <x v="338"/>
    <n v="1"/>
    <x v="450"/>
  </r>
  <r>
    <n v="340"/>
    <n v="452"/>
    <m/>
    <s v="Administrativo."/>
    <s v="11 02 001"/>
    <s v="H13R14. Continuidad ALO._x000a__x000a_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_x000a_"/>
    <s v="El argumento esgrimido por parte del Instituto para la no terminación de esas obras es la falta de recursos que asciende a los $9.000 millones de pesos."/>
    <s v="Gestionar la entrega al distrito una vez esté contratada la APP que le dé continuidad a las obras del proyecto ALO. "/>
    <s v="Solicitar el cronograma de estructuración y/o contratación de la APP que está adelantando el distrito y la ANI para continuar el tramo sur del proyecto Avenida Longitudinal de Occidente - ALO."/>
    <s v="Reporte cuatrimestral."/>
    <n v="3"/>
    <d v="2017-11-01T00:00:00"/>
    <d v="2018-10-30T00:00:00"/>
    <n v="51.857142857142854"/>
    <x v="35"/>
    <n v="0.9"/>
    <s v="SIN OBSERVACIONES"/>
    <x v="27"/>
    <n v="15.557142857142855"/>
    <n v="15.557142857142855"/>
    <n v="51.857142857142854"/>
    <m/>
    <x v="1"/>
    <s v="VENCIDO"/>
    <x v="12"/>
    <x v="339"/>
    <n v="1"/>
    <x v="451"/>
  </r>
  <r>
    <n v="341"/>
    <n v="453"/>
    <m/>
    <s v="Administrativo con presunto alcance disciplinario, para indagación preliminar."/>
    <s v="11 03 002"/>
    <s v="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
    <s v="Lo anterior debido a la presunta carencia, insuficiencia o inoportunidad en la aplicación de mecanismos de control para el eficaz cumplimiento de las funciones y obligaciones conferidas legalmente a la Interventoría y Gestores de INVÍAS. "/>
    <s v="Evidenciar la actualización de los precios unitarios por departamento y su consulta para la ejecución de los proyectos._x000a__x000a_"/>
    <s v="_x000a_Solicitar a la Subdirección de Estudios e Innovación el CD precios unitarios."/>
    <s v="CD de precios unitarios."/>
    <n v="1"/>
    <d v="2018-02-01T00:00:00"/>
    <d v="2018-02-28T00:00:00"/>
    <n v="3.8571428571428572"/>
    <x v="35"/>
    <n v="1"/>
    <s v="SIN OBSERVACIONES"/>
    <x v="0"/>
    <n v="3.8571428571428572"/>
    <n v="3.8571428571428572"/>
    <n v="3.8571428571428572"/>
    <m/>
    <x v="0"/>
    <s v="CUMPLIDO"/>
    <x v="12"/>
    <x v="340"/>
    <n v="1"/>
    <x v="452"/>
  </r>
  <r>
    <n v="342"/>
    <n v="454"/>
    <m/>
    <s v="Administrativo."/>
    <s v="11 03 002"/>
    <s v="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_x000a_"/>
    <s v="Deficiencia en el seguimiento y control."/>
    <s v="Remitir Acta de Entrega y Recibo Definitivo, al igual que el Acta de Liquidación."/>
    <s v="Liquidación del convenio"/>
    <s v="1. Acta de Entrega y Recibo Definitivo._x000a__x000a_2. Acta de Liquidación."/>
    <n v="2"/>
    <d v="2017-11-01T00:00:00"/>
    <d v="2018-06-30T00:00:00"/>
    <n v="34.428571428571431"/>
    <x v="35"/>
    <n v="2"/>
    <s v="SIN OBSERVACIONES"/>
    <x v="0"/>
    <n v="34.428571428571431"/>
    <n v="34.428571428571431"/>
    <n v="34.428571428571431"/>
    <m/>
    <x v="0"/>
    <s v="CUMPLIDO"/>
    <x v="12"/>
    <x v="341"/>
    <n v="1"/>
    <x v="453"/>
  </r>
  <r>
    <n v="343"/>
    <n v="455"/>
    <m/>
    <s v="Administrativo."/>
    <s v="11 03 002"/>
    <s v="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
    <s v="La interventoría, concluye que el contrato  de obra No. 407 de 2010 se encuentra desfinanciado, debido a que la meta física no se cumple con los recursos asignados actualmente y el tiempo que resta del contrato_x000a_Lo que implica una deficiente planeación del proyecto y débil control por parte de la interventoría y supervisión._x000a_"/>
    <s v="Continuar la gestión ante el Ministerio de Transporte y el Departamento Nacional de Planeación para que se de trámite al documento CONPES proyectado por INVIAS para viabilizar la continuación del proyecto."/>
    <s v="Remisión memorando a la OAP para la continuación de la gestión ante las Entidades descritas."/>
    <s v="1. Reporte de gestión cuatrimestral._x000a__x000a_2. Documento CONPES presentado."/>
    <n v="4"/>
    <d v="2017-11-01T00:00:00"/>
    <d v="2018-10-30T00:00:00"/>
    <n v="51.857142857142854"/>
    <x v="35"/>
    <n v="0"/>
    <s v="SIN OBSERVACIONES"/>
    <x v="1"/>
    <n v="0"/>
    <n v="0"/>
    <n v="51.857142857142854"/>
    <m/>
    <x v="1"/>
    <s v="VENCIDO"/>
    <x v="12"/>
    <x v="342"/>
    <n v="1"/>
    <x v="454"/>
  </r>
  <r>
    <n v="344"/>
    <n v="456"/>
    <m/>
    <s v="Administrativo para indagación preliminar."/>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1."/>
    <s v="Lo anterior se da presuntamente por una inadecuada aplicación de la metodología contemplada en el Manual de Interventoría del INVÍAS, lo cual implica una estimación incorrecta del monto de ajustes._x000a__x000a_"/>
    <s v="Acción 1. _x000a__x000a_Realizar informe sobre el estado actual de los contratos 3361 de 2007, 3396 de 2006 y 3407 de 2007._x000a_"/>
    <s v="_x000a__x000a_1. Solicitar a la Dirección Territorial Valle la documentación respectiva._x000a__x000a_2. Realizar informe."/>
    <s v="Informe"/>
    <n v="1"/>
    <d v="2018-03-01T00:00:00"/>
    <d v="2018-03-30T00:00:00"/>
    <n v="4.1428571428571432"/>
    <x v="35"/>
    <n v="1"/>
    <s v="SIN OBSERVACIONES"/>
    <x v="0"/>
    <n v="4.1428571428571432"/>
    <n v="4.1428571428571432"/>
    <n v="4.1428571428571432"/>
    <m/>
    <x v="0"/>
    <s v="CUMPLIDO"/>
    <x v="12"/>
    <x v="343"/>
    <n v="1"/>
    <x v="455"/>
  </r>
  <r>
    <m/>
    <n v="457"/>
    <m/>
    <m/>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2."/>
    <s v="Lo anterior se da presuntamente por una inadecuada aplicación de la metodología contemplada en el Manual de Interventoría del INVÍAS, lo cual implica una estimación incorrecta del monto de ajustes"/>
    <s v="Acción 2. _x000a__x000a_Sustentar la metodología establecida en el cálculo de los ajustes, contemplada en el Manual de Interventoría del Invías."/>
    <s v="Metodología empleada en el cálculo de los ajustes."/>
    <s v="Reporte"/>
    <n v="1"/>
    <d v="2017-11-01T00:00:00"/>
    <d v="2017-12-30T00:00:00"/>
    <n v="8.4285714285714288"/>
    <x v="35"/>
    <n v="1"/>
    <s v="SIN OBSERVACIONES"/>
    <x v="0"/>
    <n v="8.4285714285714288"/>
    <n v="8.4285714285714288"/>
    <n v="8.4285714285714288"/>
    <m/>
    <x v="0"/>
    <s v=""/>
    <x v="12"/>
    <x v="343"/>
    <n v="2"/>
    <x v="456"/>
  </r>
  <r>
    <n v="345"/>
    <n v="458"/>
    <m/>
    <s v="Administrativo."/>
    <s v="11 03 002"/>
    <s v="H22R14. Sellado de juntas de construcción entre losas de pavimento rígido proyecto Transversal de Boyacá I._x000a__x000a_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s v="Lo anterior se constituye en deficiencias en el desarrollo del proceso constructivo, que se pueden corregir de manera oportuna sin que se generen mayores traumatismos."/>
    <s v="Iniciar proceso de incumplimiento al Contratista por negarse a realizar el sellado de las juntas."/>
    <s v="Declaratoria de incumplimiento."/>
    <s v="Resolución"/>
    <n v="1"/>
    <d v="2017-11-01T00:00:00"/>
    <d v="2017-12-30T00:00:00"/>
    <n v="8.4285714285714288"/>
    <x v="22"/>
    <n v="1"/>
    <s v="SIN OBSERVACIONES"/>
    <x v="0"/>
    <n v="8.4285714285714288"/>
    <n v="8.4285714285714288"/>
    <n v="8.4285714285714288"/>
    <m/>
    <x v="0"/>
    <s v="CUMPLIDO"/>
    <x v="12"/>
    <x v="344"/>
    <n v="1"/>
    <x v="457"/>
  </r>
  <r>
    <n v="346"/>
    <n v="459"/>
    <m/>
    <s v="Administrativo con presunta incidencia disciplinaria."/>
    <s v="11 03 002"/>
    <s v="H29R14. Adiciones, modificaciones y plazos contractuales. Contrato 807 de 2009._x000a__x000a_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
    <s v="Artículo 87 de la Ley 1474 de 2011, en consideración a que presuntamente la planeación en este corredor no fue adecuada y prueba de esto es que se hizo necesario reducir el alcance contractual, dado que los recursos asignados no eran suficient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45"/>
    <n v="1"/>
    <x v="458"/>
  </r>
  <r>
    <n v="347"/>
    <n v="460"/>
    <m/>
    <s v="Administrativo."/>
    <s v="11 03 002"/>
    <s v="H31R14. Cumplimiento metas físicas._x000a__x000a_Se presentan dificultades y atrasos en el cumplimiento de las metas físicas de los contratos que a continuación se relacionan:_x000a_ Contrato 542 de 2012 y Contrato 780 de 2009."/>
    <s v="Las anteriores situaciones evidencian deficiencias de planeación para el  cumplimiento de las metas físicas contratadas; lo que pone en riesgo el cumplimiento de las obligaciones establecidas en el contrato, así como el proceso de liquid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46"/>
    <n v="1"/>
    <x v="459"/>
  </r>
  <r>
    <n v="348"/>
    <n v="461"/>
    <m/>
    <s v="Administrativo."/>
    <s v="11 03 001"/>
    <s v="H32R14.  a) Contrato 794 de 2009: El alcance del Proyecto “Corredor Troncal Central del Norte”; fue modificado de 102 km a 40 km; b) Contrato 780 de 2009: Se excluyeron 49 km del alcance físico para desarrollar el proyecto  “Transversal de Boyacá - Troncal Central del Norte._x000a_"/>
    <s v="Las anteriores circunstancias,  denotan debilidades de control y seguimiento del proceso contractual y afectan el cumplimiento tanto del objeto como del plazo establecido en el contrato."/>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47"/>
    <n v="1"/>
    <x v="460"/>
  </r>
  <r>
    <n v="349"/>
    <n v="462"/>
    <m/>
    <s v="Administrativo."/>
    <s v="11 03 002"/>
    <s v="H34R14. Plazo ejecución del contrato 794 de 2009._x000a__x000a_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
    <s v="Lo cual denota debilidad en la aplicación de las condiciones y requisitos establecidos en el proceso de selección, cuyas disposiciones deben ser acatadas íntegramente."/>
    <s v="Verificar que las minutas contractuales estén acorde con los pliegos de condiciones."/>
    <s v="Realizar reporte de verificación respecto a que la minuta contractual este acorde con los pliegos de condiciones."/>
    <s v="Reporte"/>
    <n v="1"/>
    <d v="2017-11-01T00:00:00"/>
    <d v="2017-12-30T00:00:00"/>
    <n v="8.4285714285714288"/>
    <x v="31"/>
    <n v="1"/>
    <s v="SIN OBSERVACIONES"/>
    <x v="0"/>
    <n v="8.4285714285714288"/>
    <n v="8.4285714285714288"/>
    <n v="8.4285714285714288"/>
    <m/>
    <x v="0"/>
    <s v="CUMPLIDO"/>
    <x v="12"/>
    <x v="348"/>
    <n v="1"/>
    <x v="461"/>
  </r>
  <r>
    <n v="350"/>
    <n v="463"/>
    <m/>
    <s v="Administrativo con presunta incidencia disciplinaria."/>
    <s v="14 04 010"/>
    <s v="H35R14. Manejo de anticipos contrato 780 de 2009._x000a_ _x000a_Se evidenció que el INVIAS giró un total de $39.295.5 millones como anticipo, y  no se posibilitó la obtención de rendimientos financieros sobre el anticipo._x000a_"/>
    <s v="No regular de manera oportuna lo relacionado con la exigencia de constitución de fiducias para el manejo de los anticipos, de conformidad con el artículo 91 de la Ley 1474 de 2011"/>
    <s v="Elaborar reporte donde se evidencia la exigencia de los   rendimientos financiero del anticipo."/>
    <s v="Reporte de rendimientos financieros corte Octubre 2017"/>
    <s v="Reporte "/>
    <n v="1"/>
    <d v="2017-11-01T00:00:00"/>
    <d v="2017-12-30T00:00:00"/>
    <n v="8.4285714285714288"/>
    <x v="22"/>
    <n v="1"/>
    <s v="SIN OBSERVACIONES"/>
    <x v="0"/>
    <n v="8.4285714285714288"/>
    <n v="8.4285714285714288"/>
    <n v="8.4285714285714288"/>
    <m/>
    <x v="0"/>
    <s v="CUMPLIDO"/>
    <x v="12"/>
    <x v="349"/>
    <n v="1"/>
    <x v="462"/>
  </r>
  <r>
    <n v="351"/>
    <n v="464"/>
    <m/>
    <s v="Administrativo con presunta incidencia disciplinaria."/>
    <s v="11 03 002"/>
    <s v="H41R14.  Alcance del objeto a contratar Contrato 1844 de 2012._x000a__x000a_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
    <s v="Situación que denota debilidades en la aplicación del Principio de Planeación, lo que puede afectar el cumplimiento del objeto contractual."/>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50"/>
    <n v="1"/>
    <x v="463"/>
  </r>
  <r>
    <n v="352"/>
    <n v="465"/>
    <m/>
    <s v="Administrativo."/>
    <s v="14 02 003"/>
    <s v="H44R14. Estructuración estudios previos-metas físicas contratadas._x000a__x000a_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
    <s v=" debido a deficiencias en la planeación en la elaboración de los estudios previos entregados por Inví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51"/>
    <n v="1"/>
    <x v="464"/>
  </r>
  <r>
    <n v="353"/>
    <n v="466"/>
    <m/>
    <s v="Administrativo e indagación preliminar."/>
    <s v="14 02 003"/>
    <s v="H45R14. Estudios y diseños entregados por el Invías. _x000a__x000a_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
    <s v="Así las cosas, se ejecutó la rehabilitación con unos estudios diferentes a los inicialmente aportados y  pagados por el Instituto."/>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52"/>
    <n v="1"/>
    <x v="465"/>
  </r>
  <r>
    <n v="354"/>
    <n v="467"/>
    <m/>
    <s v="Administrativo."/>
    <s v="14 04 010"/>
    <s v="H46R14. Anticipo._x000a__x000a_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s v="No mantener las variables iniciales para garantizar la amortización del mismo, ni tener un control establecido para ello."/>
    <s v="Solicitar aclaración de la clausula contractual que establece el anticipo por la Dirección de Contratación "/>
    <s v="Solicitud de aclaración por parte de la Dirección de Contratación "/>
    <s v="Memorando de Respuesta "/>
    <n v="1"/>
    <d v="2017-11-01T00:00:00"/>
    <d v="2017-12-30T00:00:00"/>
    <n v="8.4285714285714288"/>
    <x v="57"/>
    <n v="1"/>
    <s v="SIN OBSERVACIONES"/>
    <x v="0"/>
    <n v="8.4285714285714288"/>
    <n v="8.4285714285714288"/>
    <n v="8.4285714285714288"/>
    <m/>
    <x v="0"/>
    <s v="CUMPLIDO"/>
    <x v="12"/>
    <x v="353"/>
    <n v="1"/>
    <x v="466"/>
  </r>
  <r>
    <n v="355"/>
    <n v="468"/>
    <m/>
    <s v="Administrativo."/>
    <s v="11 02 002"/>
    <s v="H47R14. Diseños sitios críticos._x000a__x000a_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
    <s v="Debido a deficiencias en la planeación de los estudios y diseño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54"/>
    <n v="1"/>
    <x v="467"/>
  </r>
  <r>
    <n v="356"/>
    <n v="469"/>
    <m/>
    <s v="Administrativo."/>
    <s v="11 02 002"/>
    <s v="H49R14. Plazo contractual._x000a__x000a_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
    <s v="Debido a deficiencias en la planeación contractual en la determinación de los plazos de conformidad con los estudios y actividades constructiva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55"/>
    <n v="1"/>
    <x v="468"/>
  </r>
  <r>
    <n v="357"/>
    <n v="470"/>
    <m/>
    <s v="Administrativo."/>
    <s v="11 02 002"/>
    <s v="H57R14. Plazo contractual._x000a__x000a_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
    <s v="Plazo contractual."/>
    <s v="Verificación de los requisitos legales previos para la orden de iniciación."/>
    <s v="Informe de seguimiento de la verificación"/>
    <s v="informe "/>
    <n v="1"/>
    <d v="2017-11-01T00:00:00"/>
    <d v="2017-12-30T00:00:00"/>
    <n v="8.4285714285714288"/>
    <x v="22"/>
    <n v="1"/>
    <s v="SIN OBSERVACIONES"/>
    <x v="0"/>
    <n v="8.4285714285714288"/>
    <n v="8.4285714285714288"/>
    <n v="8.4285714285714288"/>
    <m/>
    <x v="0"/>
    <s v="CUMPLIDO"/>
    <x v="12"/>
    <x v="356"/>
    <n v="1"/>
    <x v="469"/>
  </r>
  <r>
    <n v="358"/>
    <n v="471"/>
    <m/>
    <s v="Administrativo."/>
    <s v="11 03 002"/>
    <s v="H59R14. Contrato No 1289 del 8 de octubre de 2014 el cual tiene por objeto el mejoramiento y mantenimiento de la carretera Candelaria – La Plata._x000a__x000a_La meta física de la longitud de pavimento se estableció en 1 Km comprendido entre el PR 44+900 al PR 45+900 y la atención de dos sitios críticos ubicados en el PR 4+150 y el PR 22+700, sin embargo se ejecutaron 903.7 m de pavimento y no se hizo obra en los dos sitios críticos."/>
    <s v="Debido a deficiencias en la estructuración del presupuesto de obra y en estudios previos insuficientes puesto que solo se identifica  la necesidad y las metas físic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x v="17"/>
    <n v="0"/>
    <s v="SIN OBSERVACIONES"/>
    <x v="1"/>
    <n v="0"/>
    <n v="0"/>
    <n v="16.714285714285715"/>
    <m/>
    <x v="1"/>
    <s v="VENCIDO"/>
    <x v="12"/>
    <x v="357"/>
    <n v="1"/>
    <x v="470"/>
  </r>
  <r>
    <n v="359"/>
    <n v="472"/>
    <m/>
    <s v="Administrativo para indagación preliminar con presunto alcance disciplinario."/>
    <s v="21 01 001"/>
    <s v="H64R14. Construcción del Puente de Honda._x000a__x000a_Al revisar el desarrollo del Contrato de Interventoría 653 de 2012, se evidencia el pago por actividades que presuntamente no estaban justificadas  por las cuales se canceló cerca del 40% del valor del contrato de Interventoría. "/>
    <s v="Lo anterior evidencia el  presunto incumplimiento tanto de las funciones de los Supervisores (Gestores) designados por INVÍAS establecidas en la Resolución 3376 de 2010,"/>
    <s v="Crear una base de datos para controlar y verificar  la dedicaciones del personal de las interventoría en el momento de aprobación del mismo por parte de  INVIAS."/>
    <s v="Base de datos implementada "/>
    <s v="Reporte mensual de consulta y verificación de base de datos "/>
    <n v="12"/>
    <d v="2020-01-28T00:00:00"/>
    <d v="2020-12-31T00:00:00"/>
    <n v="48.285714285714285"/>
    <x v="17"/>
    <n v="0"/>
    <s v="SIN OBSERVACIONES"/>
    <x v="1"/>
    <n v="0"/>
    <n v="0"/>
    <n v="0"/>
    <m/>
    <x v="3"/>
    <s v="EN TERMINO"/>
    <x v="12"/>
    <x v="358"/>
    <n v="1"/>
    <x v="471"/>
  </r>
  <r>
    <n v="360"/>
    <n v="473"/>
    <m/>
    <s v="Administrativo con presunta incidencia disciplinaria."/>
    <s v="11 03 002"/>
    <s v="H65R14. Gestión predial para la ejecución de las obras._x000a__x000a_CONVENIO 3141/13 - ICCU y CONVENIO 3075/13 – GOBERNACIÓN DE BOYACÁ._x000a_"/>
    <s v="Esta situación evidencia fallas administrativas y de supervisión por parte de la Interventoría y del INVÍAS"/>
    <s v="Solicitar informe del estado actual del convenio"/>
    <s v="solicitud de informe a la gobernación de Boyacá"/>
    <s v="Informe "/>
    <n v="1"/>
    <d v="2017-11-01T00:00:00"/>
    <d v="2018-03-30T00:00:00"/>
    <n v="21.285714285714285"/>
    <x v="22"/>
    <n v="1"/>
    <s v="SIN OBSERVACIONES"/>
    <x v="0"/>
    <n v="21.285714285714285"/>
    <n v="21.285714285714285"/>
    <n v="21.285714285714285"/>
    <m/>
    <x v="0"/>
    <s v="CUMPLIDO"/>
    <x v="12"/>
    <x v="359"/>
    <n v="1"/>
    <x v="472"/>
  </r>
  <r>
    <n v="361"/>
    <n v="474"/>
    <m/>
    <s v="Administrativo con presunta incidencia disciplinaria."/>
    <s v="11 03 002"/>
    <s v="H66R14. Ubicación y priorización de puentes peatonales (Caso Chiquinquirá)._x000a__x000a_Dentro del convenio 3075 de 2013 En el caso del puente junto a la casa de la cultura, no se tuvo en cuenta que la misma está declarada como patrimonio cultural, y como tal, cualquier intervención se debe consultar con el Ministerio de Cultura."/>
    <s v="Se evidencia que hubo falta de planeación en la priorización y escogencia de los sitios donde se van a implantar los puentes"/>
    <s v="_x000a__x000a_Presentar informe sobre los puentes peatonales en el municipio de Chiquinquirá observados por la contraloría."/>
    <s v="Elaboración de Informe."/>
    <s v="Informe interventoría"/>
    <n v="1"/>
    <d v="2017-11-01T00:00:00"/>
    <d v="2017-12-30T00:00:00"/>
    <n v="8.4285714285714288"/>
    <x v="22"/>
    <n v="1"/>
    <s v="SIN OBSERVACIONES"/>
    <x v="0"/>
    <n v="8.4285714285714288"/>
    <n v="8.4285714285714288"/>
    <n v="8.4285714285714288"/>
    <m/>
    <x v="0"/>
    <s v="CUMPLIDO"/>
    <x v="12"/>
    <x v="360"/>
    <n v="1"/>
    <x v="473"/>
  </r>
  <r>
    <n v="362"/>
    <n v="475"/>
    <m/>
    <s v="Administrativo."/>
    <s v="11 03 002"/>
    <s v="H69R14. Ejecución convenio interadministrativo 1282  de  2013._x000a__x000a_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
    <s v="Denotan debilidades en el plazo asignado para la ejecución del contrato."/>
    <s v="Requerir a la Gobernación de San Andrés la finalización del proceso contractual."/>
    <s v="Obtener el acto administrativo de adjudicación del proceso."/>
    <s v="Resolución de adjudicación"/>
    <n v="1"/>
    <d v="2017-11-01T00:00:00"/>
    <d v="2017-12-30T00:00:00"/>
    <n v="8.4285714285714288"/>
    <x v="29"/>
    <n v="1"/>
    <s v="SIN OBSERVACIONES"/>
    <x v="0"/>
    <n v="8.4285714285714288"/>
    <n v="8.4285714285714288"/>
    <n v="8.4285714285714288"/>
    <m/>
    <x v="0"/>
    <s v="CUMPLIDO"/>
    <x v="12"/>
    <x v="361"/>
    <n v="1"/>
    <x v="474"/>
  </r>
  <r>
    <n v="363"/>
    <n v="476"/>
    <m/>
    <s v="Administrativo con presunta incidencia disciplinaria."/>
    <s v="11 03 002"/>
    <s v="H70R14. Gestión técnica de proyecto._x000a__x000a_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
    <s v="Deficiencia en la supervisión del gestor."/>
    <s v="Evidenciar el recibo definitivo y la liquidación del contrato."/>
    <s v="1. Reporte trimestral.    _x000a_                      _x000a_2. Realizar las gestiones para el recibo y posterior liquidación del convenio 3398 de 2013."/>
    <s v="1. Acta de entrega y recibo definitivo junto con acta de liquidación (2)._x000a__x000a_2. Reporte trimestral (3)."/>
    <n v="5"/>
    <d v="2017-11-01T00:00:00"/>
    <d v="2018-10-30T00:00:00"/>
    <n v="51.857142857142854"/>
    <x v="29"/>
    <n v="5"/>
    <s v="SIN OBSERVACIONES"/>
    <x v="0"/>
    <n v="51.857142857142854"/>
    <n v="51.857142857142854"/>
    <n v="51.857142857142854"/>
    <m/>
    <x v="0"/>
    <s v="CUMPLIDO"/>
    <x v="12"/>
    <x v="362"/>
    <n v="1"/>
    <x v="475"/>
  </r>
  <r>
    <n v="364"/>
    <n v="477"/>
    <m/>
    <s v="Administrativo con presunta incidencia disciplinaria."/>
    <s v="11 03 001"/>
    <s v="H71R14. Información red terciaria._x000a__x000a_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
    <s v="Deficiencias en los mecanismos de seguimiento y monitoreo del Instituto."/>
    <s v="Llevar a cabo proceso de contratación y de esta forma levantar el inventario de la Red Terciaria. "/>
    <s v="Solicitar al Ministerio de Transporte la iniciación del proceso de contratación."/>
    <s v="Reporte"/>
    <n v="1"/>
    <d v="2017-11-01T00:00:00"/>
    <d v="2018-06-30T00:00:00"/>
    <n v="34.428571428571431"/>
    <x v="33"/>
    <n v="0.3"/>
    <s v="SIN OBSERVACIONES"/>
    <x v="27"/>
    <n v="10.328571428571429"/>
    <n v="10.328571428571429"/>
    <n v="34.428571428571431"/>
    <m/>
    <x v="1"/>
    <s v="VENCIDO"/>
    <x v="12"/>
    <x v="363"/>
    <n v="1"/>
    <x v="476"/>
  </r>
  <r>
    <n v="365"/>
    <n v="478"/>
    <m/>
    <s v="Administrativo con presunta incidencia disciplinaria y fiscal."/>
    <s v="11 03 002"/>
    <s v="H74R14. Obras inconclusas y calidad de las mismas convenio 2252 de 2012._x000a__x000a_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s v="Falta de control y seguimiento por parte de la interventoría contratada por el INVIAS."/>
    <s v="Iniciar las acciones pertinentes con el contratista o el municipio para la recuperación de los recursos de las obras mal ejecutadas._x000a__x000a_"/>
    <s v="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_x000a__x000a_"/>
    <s v="Reporte de las acciones emprendidas."/>
    <n v="1"/>
    <d v="2017-11-01T00:00:00"/>
    <d v="2017-12-30T00:00:00"/>
    <n v="8.4285714285714288"/>
    <x v="33"/>
    <n v="1"/>
    <s v="SIN OBSERVACIONES"/>
    <x v="0"/>
    <n v="8.4285714285714288"/>
    <n v="8.4285714285714288"/>
    <n v="8.4285714285714288"/>
    <m/>
    <x v="0"/>
    <s v="CUMPLIDO"/>
    <x v="12"/>
    <x v="364"/>
    <n v="1"/>
    <x v="477"/>
  </r>
  <r>
    <n v="366"/>
    <n v="479"/>
    <m/>
    <s v="Administrativo con presunta incidencia disciplinaria."/>
    <s v="14 02 003"/>
    <s v="H79R14. Estudios previos convenio 598 de 2013. _x000a__x000a_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
    <s v="No evidencia de estudios previos"/>
    <s v="Entregar un reporte en donde se verifique que todas las unidades ejecutoras tienen en cuenta las exigencias señaladas en el Manual de Contratación en lo referente a estudios previos y soportes del proceso precontractual._x000a__x000a_"/>
    <s v="Se entregara un reporte trimestral."/>
    <s v="Reporte trimestral"/>
    <n v="3"/>
    <d v="2017-11-01T00:00:00"/>
    <d v="2018-08-30T00:00:00"/>
    <n v="43.142857142857146"/>
    <x v="49"/>
    <n v="3"/>
    <s v="SIN OBSERVACIONES"/>
    <x v="0"/>
    <n v="43.142857142857146"/>
    <n v="43.142857142857146"/>
    <n v="43.142857142857146"/>
    <m/>
    <x v="0"/>
    <s v="CUMPLIDO"/>
    <x v="12"/>
    <x v="365"/>
    <n v="1"/>
    <x v="478"/>
  </r>
  <r>
    <n v="367"/>
    <n v="480"/>
    <m/>
    <s v="Administrativo con presunta incidencia disciplinaria."/>
    <s v="14 01 011"/>
    <s v="H80R14. Dentro de la carpeta del convenio 598 del 2013, no se evidencia la resolución de justificación de la contratación directa, conforme con lo observado en la visita administrativa a la oficina de Archivo del 1° piso de las instalaciones del INVÍAS."/>
    <s v="El convenio interadministrativo debe contener la resolución de justificación de la contratación directa"/>
    <s v="Entregar un reporte en donde se verifique que todas las unidades ejecutoras tienen en cuenta las exigencias señaladas en el Manual de Contratación relacionados con los documentos soportes del proceso precontractual, de acuerdo a la modalidad de contratación utilizada._x000a__x000a_"/>
    <s v="Se entregara un reporte trimestral"/>
    <s v="Reporte trimestral"/>
    <n v="3"/>
    <d v="2017-11-01T00:00:00"/>
    <d v="2018-08-30T00:00:00"/>
    <n v="43.142857142857146"/>
    <x v="49"/>
    <n v="3"/>
    <s v="SIN OBSERVACIONES"/>
    <x v="0"/>
    <n v="43.142857142857146"/>
    <n v="43.142857142857146"/>
    <n v="43.142857142857146"/>
    <m/>
    <x v="0"/>
    <s v="CUMPLIDO"/>
    <x v="12"/>
    <x v="366"/>
    <n v="1"/>
    <x v="479"/>
  </r>
  <r>
    <n v="368"/>
    <n v="481"/>
    <m/>
    <s v="Administrativo con presunta incidencia disciplinaria."/>
    <s v="11 03 002"/>
    <s v="H81R14. Plazo ejecución del convenio 598 de 2013 y del contrato de interventoría 3799 de 2013._x000a__x000a_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
    <s v="Debilidades en la planeación en algunos elementos propios del convenio, como es el plazo. "/>
    <s v="Entregar un reporte en donde se verifique que todas las unidades ejecutoras tienen en cuenta la obligación de planear debidamente los plazos de acuerdo con las diferentes etapas de los convenios y/o contratos de obra e interventoría y/u objeto contractual."/>
    <s v="Se entregara un reporte trimestral"/>
    <s v="Reporte trimestral"/>
    <n v="3"/>
    <d v="2017-11-01T00:00:00"/>
    <d v="2018-08-30T00:00:00"/>
    <n v="43.142857142857146"/>
    <x v="49"/>
    <n v="3"/>
    <s v="SIN OBSERVACIONES"/>
    <x v="0"/>
    <n v="43.142857142857146"/>
    <n v="43.142857142857146"/>
    <n v="43.142857142857146"/>
    <m/>
    <x v="0"/>
    <s v="CUMPLIDO"/>
    <x v="12"/>
    <x v="367"/>
    <n v="1"/>
    <x v="480"/>
  </r>
  <r>
    <n v="369"/>
    <n v="482"/>
    <m/>
    <s v="Administrativo."/>
    <s v="11 03 002"/>
    <s v="H83R14. Alcance físico del Convenio 598 de 2013._x000a__x000a_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
    <s v="Planeación presupuestal"/>
    <s v="Entregar un reporte en donde se verifique que todas las unidades ejecutoras tienen en cuenta las exigencias señaladas en el Manual de Contratación relacionadas con el presupuesto."/>
    <s v="Se entregara un reporte trimestral"/>
    <s v="Reporte trimestral"/>
    <n v="3"/>
    <d v="2017-11-01T00:00:00"/>
    <d v="2018-08-30T00:00:00"/>
    <n v="43.142857142857146"/>
    <x v="49"/>
    <n v="3"/>
    <s v="SIN OBSERVACIONES"/>
    <x v="0"/>
    <n v="43.142857142857146"/>
    <n v="43.142857142857146"/>
    <n v="43.142857142857146"/>
    <m/>
    <x v="0"/>
    <s v="CUMPLIDO"/>
    <x v="12"/>
    <x v="368"/>
    <n v="1"/>
    <x v="481"/>
  </r>
  <r>
    <n v="370"/>
    <n v="483"/>
    <m/>
    <s v="Administrativo."/>
    <s v="14 02 003"/>
    <s v="H84R14. Plazo contractual contrato 2013-02-0959  y convenio 598 de 2013._x000a__x000a_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
    <s v="Mayor plazo de ejecución del contrato frente al convenio"/>
    <s v="Verificar que el plazo de los contratos derivados estén acorde con el plazo del convenio marco._x000a_"/>
    <s v="Se entregara un reporte trimestral"/>
    <s v="Reporte trimestral"/>
    <n v="3"/>
    <d v="2017-11-01T00:00:00"/>
    <d v="2018-08-30T00:00:00"/>
    <n v="43.142857142857146"/>
    <x v="49"/>
    <n v="3"/>
    <s v="SIN OBSERVACIONES"/>
    <x v="0"/>
    <n v="43.142857142857146"/>
    <n v="43.142857142857146"/>
    <n v="43.142857142857146"/>
    <m/>
    <x v="0"/>
    <s v="CUMPLIDO"/>
    <x v="12"/>
    <x v="369"/>
    <n v="1"/>
    <x v="482"/>
  </r>
  <r>
    <n v="371"/>
    <n v="484"/>
    <m/>
    <s v="Administrativo."/>
    <s v="11 03 002"/>
    <s v="H85R14. Cumplimiento del plazo del convenio  598 de 2013._x000a__x000a_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
    <s v="Presuntas deficiencias en la planeación y control y seguimiento, efectuado a las obligaciones de la Gobernación por parte del INVÍAS."/>
    <s v="Entregar un reporte en donde se verifique que todas las unidades ejecutoras tienen en cuenta las exigencias señaladas en el Manual de Contratación relacionados con el presupuesto."/>
    <s v="Se entregara un reporte trimestral"/>
    <s v="Reporte trimestral"/>
    <n v="3"/>
    <d v="2017-11-01T00:00:00"/>
    <d v="2018-08-30T00:00:00"/>
    <n v="43.142857142857146"/>
    <x v="49"/>
    <n v="3"/>
    <s v="SIN OBSERVACIONES"/>
    <x v="0"/>
    <n v="43.142857142857146"/>
    <n v="43.142857142857146"/>
    <n v="43.142857142857146"/>
    <m/>
    <x v="0"/>
    <s v="CUMPLIDO"/>
    <x v="12"/>
    <x v="370"/>
    <n v="1"/>
    <x v="483"/>
  </r>
  <r>
    <n v="372"/>
    <n v="485"/>
    <m/>
    <s v="Administrativo."/>
    <s v="14 02 003"/>
    <s v="H99R14. Del convenio 2454 de 2013 se desprende el Contrato de obra 113 de 2014._x000a__x000a_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
    <s v="Por deficiencias en la estructuración de estudios previos, lo cual conlleva a recorte e incumplimiento de las metas físicas definidas en el contrato."/>
    <s v="Presentar informe de interventoría mediante el cual se justifique la modificación de metas físicas."/>
    <s v="Entregar informe de interventoría mediante el cual se justifique la modificación de metas físicas."/>
    <s v="Informe"/>
    <n v="1"/>
    <d v="2017-11-01T00:00:00"/>
    <d v="2017-12-30T00:00:00"/>
    <n v="8.4285714285714288"/>
    <x v="33"/>
    <n v="1"/>
    <s v="SIN OBSERVACIONES"/>
    <x v="0"/>
    <n v="8.4285714285714288"/>
    <n v="8.4285714285714288"/>
    <n v="8.4285714285714288"/>
    <m/>
    <x v="0"/>
    <s v="CUMPLIDO"/>
    <x v="12"/>
    <x v="371"/>
    <n v="1"/>
    <x v="484"/>
  </r>
  <r>
    <n v="373"/>
    <n v="486"/>
    <m/>
    <s v="Administrativo."/>
    <s v="14 02 003"/>
    <s v="H103R14. Estudios previos insuficientes. convenio No. 901 de 2013 y 902 de 2013 celebrado entre Invías y Alcaldía del municipio de Mocoa (Putumayo)._x000a__x000a_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s v="Deficiencias en la etapa de planeación contractual de los convenios interadministrativos. No. 901 de 2013 y 902 de 2013 celebrado entre INVÍAS y Alcaldía del Municipio de Mocoa (Putumayo)."/>
    <s v="Solicitar al gestor de proyecto informe sobre desarrollo del convenio."/>
    <s v="Solicitar Informe."/>
    <s v="Informe."/>
    <n v="1"/>
    <d v="2017-11-01T00:00:00"/>
    <d v="2017-12-30T00:00:00"/>
    <n v="8.4285714285714288"/>
    <x v="33"/>
    <n v="1"/>
    <s v="SIN OBSERVACIONES"/>
    <x v="0"/>
    <n v="8.4285714285714288"/>
    <n v="8.4285714285714288"/>
    <n v="8.4285714285714288"/>
    <m/>
    <x v="0"/>
    <s v="CUMPLIDO"/>
    <x v="12"/>
    <x v="372"/>
    <n v="1"/>
    <x v="485"/>
  </r>
  <r>
    <n v="374"/>
    <n v="487"/>
    <m/>
    <s v="Administrativo con presunto alcance disciplinario."/>
    <s v="14 02 001"/>
    <s v="H104R14. Convenio No. 2323 de 2013 Puerto Caicedo Putumayo, planeación contractual._x000a__x000a_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
    <s v="Deficiencias en la etapa de planeación contractual del Convenio en la elaboración de estudios previos"/>
    <s v="Solicitar al gestor de proyecto informe sobre desarrollo del convenio."/>
    <s v="Solicitar Informe."/>
    <s v="Informe."/>
    <n v="1"/>
    <d v="2017-11-01T00:00:00"/>
    <d v="2017-12-30T00:00:00"/>
    <n v="8.4285714285714288"/>
    <x v="33"/>
    <n v="1"/>
    <s v="SIN OBSERVACIONES"/>
    <x v="0"/>
    <n v="8.4285714285714288"/>
    <n v="8.4285714285714288"/>
    <n v="8.4285714285714288"/>
    <m/>
    <x v="0"/>
    <s v="CUMPLIDO"/>
    <x v="12"/>
    <x v="373"/>
    <n v="1"/>
    <x v="486"/>
  </r>
  <r>
    <n v="375"/>
    <n v="488"/>
    <m/>
    <s v="Administrativo con presunta incidencia fiscal y disciplinaria."/>
    <s v="11 03 002"/>
    <s v="H108R14. Calidad obras ejecutadas y recibidas contrato N° LP 007- 2013 - municipio de Repelón, Departamento del Atlántico. Vía Camino Banco Bigibana._x000a__x000a_En el K3+180, K4+140, K4+210   hay socavación entre la vía y los gaviones y se observó material sin compactar sobre la vía al lado de los gaviones. "/>
    <s v="Debilidades en la supervisión y control"/>
    <s v="Subsanar las observaciones presentadas por la contraloría en la visita realizada. "/>
    <s v="Informe de interventoría mediante el cual se demuestra la ejecución total de las observaciones presentadas."/>
    <s v="Informe y registro fotográfico"/>
    <n v="1"/>
    <d v="2017-11-01T00:00:00"/>
    <d v="2017-12-30T00:00:00"/>
    <n v="8.4285714285714288"/>
    <x v="33"/>
    <n v="1"/>
    <s v="SIN OBSERVACIONES"/>
    <x v="0"/>
    <n v="8.4285714285714288"/>
    <n v="8.4285714285714288"/>
    <n v="8.4285714285714288"/>
    <m/>
    <x v="0"/>
    <s v="CUMPLIDO"/>
    <x v="12"/>
    <x v="374"/>
    <n v="1"/>
    <x v="487"/>
  </r>
  <r>
    <n v="376"/>
    <n v="489"/>
    <m/>
    <s v="Administrativo con presunta incidencia disciplinaria."/>
    <s v="16 04 001"/>
    <s v="H112R14. Impuesto predial y contribución por valorización._x000a_ _x000a_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_x000a_"/>
    <s v="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
    <s v="Depurar los predios evidenciados por la contraloría en los municipios Chía, Une, Chipaque y Cajicá para su saneamiento."/>
    <s v="1. Clasificar los predios observados por la contraloría identificando su calidad de uso público o fiscal._x000a__x000a_2. Gestionar las acciones de exclusión de pagos de impuesto predial al tratarse de bienes de uso público."/>
    <s v="Reporte cuatrimestral"/>
    <n v="2"/>
    <d v="2017-11-01T00:00:00"/>
    <d v="2018-07-30T00:00:00"/>
    <n v="38.714285714285715"/>
    <x v="50"/>
    <n v="0.24"/>
    <s v="La Subdirección Administrativa concilió los 20 bienes fiscales a su cargo (100%), de los 173 inmuebles observados por la Contraloría. Está pendiente las gestiones relacionadas con los bienes de uso público por parte de SMA."/>
    <x v="28"/>
    <n v="4.6457142857142859"/>
    <n v="4.6457142857142859"/>
    <n v="38.714285714285715"/>
    <m/>
    <x v="1"/>
    <s v="VENCIDO"/>
    <x v="12"/>
    <x v="375"/>
    <n v="1"/>
    <x v="488"/>
  </r>
  <r>
    <n v="377"/>
    <n v="490"/>
    <m/>
    <s v="Administrativo con presunta incidencia disciplinaria."/>
    <s v="16 04 003"/>
    <s v="H113R14. Cobro coactivo impuesto predial._x000a__x000a_De acuerdo con información suministrada por el Invías mediante comunicación OCI 45214, los diferentes municipios del país han instaurado 663 procesos de cobro coactivo por un valor de $13.561,2 millones._x000a__x000a_"/>
    <s v="Esta situación se presenta porque el Invías desconoce la totalidad de los bienes que son de su propiedad."/>
    <s v="_x000a__x000a_Depurar los predios evidenciados por la contraloría para su saneamiento y gestionar el cambio de destinación."/>
    <s v="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_x000a__x000a_2. Depurar los predios evidenciados por la contraloría para su saneamiento y gestionar el cambio de destinación. "/>
    <s v="Informe de predios saneados"/>
    <n v="2"/>
    <d v="2017-11-01T00:00:00"/>
    <d v="2018-10-30T00:00:00"/>
    <n v="51.857142857142854"/>
    <x v="50"/>
    <n v="1"/>
    <s v="SIN OBSERVACIONES"/>
    <x v="6"/>
    <n v="25.928571428571427"/>
    <n v="25.928571428571427"/>
    <n v="51.857142857142854"/>
    <m/>
    <x v="1"/>
    <s v="VENCIDO"/>
    <x v="12"/>
    <x v="376"/>
    <n v="1"/>
    <x v="489"/>
  </r>
  <r>
    <n v="378"/>
    <n v="491"/>
    <m/>
    <s v="Administrativo."/>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1."/>
    <s v="El Invías no ha obtenido la  exclusión de éstos."/>
    <s v="Acción 1._x000a__x000a_Tramitar la solicitud de exclusión de pago de impuesto predial (IPU) y otras contribuciones de los bienes de uso público y fiscales, según corresponda, de los predios en jurisdicción de cada Dirección Territorial del Invías."/>
    <s v="Gestionar los oficios ante todas las Secretarias de Hacienda de solicitud de exclusión de pago IPU y otras contribuciones de los inmuebles fiscales de propiedad del Invías, cuando se vean posibilidades de que proceda la exclusión , y de uso público."/>
    <s v="Oficios proyectados (uno por Dirección Territorial)"/>
    <n v="26"/>
    <d v="2017-11-01T00:00:00"/>
    <d v="2017-12-30T00:00:00"/>
    <n v="8.4285714285714288"/>
    <x v="47"/>
    <n v="26"/>
    <s v="SIN OBSERVACIONES"/>
    <x v="0"/>
    <n v="8.4285714285714288"/>
    <n v="8.4285714285714288"/>
    <n v="8.4285714285714288"/>
    <m/>
    <x v="0"/>
    <s v="VENCIDO"/>
    <x v="12"/>
    <x v="377"/>
    <n v="1"/>
    <x v="490"/>
  </r>
  <r>
    <m/>
    <n v="492"/>
    <m/>
    <m/>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2."/>
    <s v="El Invías no ha obtenido la  exclusión de éstos, el Invías ha pagado dicho impuesto sobre 637predios en 2013 y 618 en 2014"/>
    <s v="Acción 2._x000a__x000a_Solicitar la exclusión del pago de impuesto predial."/>
    <s v="1. Realizar ante el IGAC el cambio de destino económico de los predios y ante las secretarias de hacienda Municipales la exención de impuestos.          _x000a__x000a_2. Establecer un convenio interadministrativo entre el IGAC, Superintendencia de Notariado y registro, para que se cruce información de interés para el saneamiento. Una vez culmine las restricción de la Ley de garantías."/>
    <s v="Reporte predios saneados y convenio"/>
    <n v="2"/>
    <d v="2017-11-01T00:00:00"/>
    <d v="2018-06-30T00:00:00"/>
    <n v="34.428571428571431"/>
    <x v="50"/>
    <n v="1"/>
    <s v="SIN OBSERVACIONES"/>
    <x v="6"/>
    <n v="17.214285714285715"/>
    <n v="17.214285714285715"/>
    <n v="34.428571428571431"/>
    <m/>
    <x v="1"/>
    <s v=""/>
    <x v="12"/>
    <x v="377"/>
    <n v="2"/>
    <x v="491"/>
  </r>
  <r>
    <n v="379"/>
    <n v="493"/>
    <m/>
    <s v="Administrativo."/>
    <s v="16 04 001"/>
    <s v="H116R14. Depuración inmuebles del Invías._x000a__x000a_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s v="Debilidades en los mecanismos de seguimiento y monitoreo. "/>
    <s v="Depurar los predios para su saneamiento e inclusión en el aplicativo por parte de la Subdirección de Medio Ambiente."/>
    <s v="1. Solicitar el saneamiento automático ante las oficinas de registro publico y ante el IGAC, la asignación de cedula catastral de las predios adquiridos._x000a__x000a_2. Depurar los predios para su saneamiento e inclusión en el aplicativo por parte de la Subdirección de Medio Ambiente. "/>
    <s v="Reportes"/>
    <n v="2"/>
    <d v="2017-11-01T00:00:00"/>
    <d v="2018-10-30T00:00:00"/>
    <n v="51.857142857142854"/>
    <x v="50"/>
    <n v="0"/>
    <s v="SIN OBSERVACIONES"/>
    <x v="1"/>
    <n v="0"/>
    <n v="0"/>
    <n v="51.857142857142854"/>
    <m/>
    <x v="1"/>
    <s v="VENCIDO"/>
    <x v="12"/>
    <x v="378"/>
    <n v="1"/>
    <x v="492"/>
  </r>
  <r>
    <n v="380"/>
    <n v="494"/>
    <m/>
    <s v="Administrativo."/>
    <s v="16 01 004"/>
    <s v="H118R14. Predios no utilizados en los proyectos._x000a__x000a_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_x000a__x000a_Adicionalmente, para el caso de las concesiones administradas por la Agencia Nacional de Infraestructura - ANI, el Instituto desconoce cuales no han sido utilizados."/>
    <s v="Debilidades en los mecanismos de seguimiento y monitoreo. "/>
    <s v="Identificar los predios observados por la contraloría  en cuanto a cantidad, valor y estado actual."/>
    <s v="1. Identificar los predios observados por la contraloría  en cuanto a cantidad, valor y estado actual. _x000a__x000a_2. Crear mecanismo interinstitucional (formato) que permita al Invías tener conocimiento de los predios no utilizados, por parte de la ANI, en una periodicidad de cada tres (3) meses. "/>
    <s v="Informes sobre predios "/>
    <n v="3"/>
    <d v="2017-11-01T00:00:00"/>
    <d v="2018-10-30T00:00:00"/>
    <n v="51.857142857142854"/>
    <x v="50"/>
    <n v="0"/>
    <s v="SIN OBSERVACIONES"/>
    <x v="1"/>
    <n v="0"/>
    <n v="0"/>
    <n v="51.857142857142854"/>
    <m/>
    <x v="1"/>
    <s v="VENCIDO"/>
    <x v="12"/>
    <x v="379"/>
    <n v="1"/>
    <x v="493"/>
  </r>
  <r>
    <n v="381"/>
    <n v="495"/>
    <m/>
    <s v="Administrativo."/>
    <s v="16 04 001"/>
    <s v="H119R14. Bienes transferidos al Instituto Nacional de Vías- Invías, adquiridos por diferentes entidades. _x000a__x000a_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
    <s v="Control inadecuado de sus inmuebles.                                                                                                                                                                                                                                                                                               "/>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Respecto a la gestión de conciliación donde se establezcan las diferencias que están en proceso de depuración, presentarlas en las revelaciones.   _x000a__x000a_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_x000a__x000a_5. Respecto a los bienes que aún están en proceso de identificación, generar un proyecto para la depuración de los bienes fiscales  que permitan su saneamiento. _x000a__x000a_6. Los bienes que fueron recibidos como posesión y de los que hasta ahora no se ha podido obtener el antecedente registral, deben incluirse en un proyecto para adelantar las gestiones tendientes a establecerlo."/>
    <s v="Informe trimestral"/>
    <n v="4"/>
    <d v="2019-09-01T00:00:00"/>
    <d v="2020-08-30T00:00:00"/>
    <n v="52"/>
    <x v="58"/>
    <m/>
    <s v="SIN OBSERVACIONES"/>
    <x v="1"/>
    <n v="0"/>
    <n v="0"/>
    <n v="0"/>
    <m/>
    <x v="3"/>
    <s v="EN TERMINO"/>
    <x v="12"/>
    <x v="380"/>
    <n v="1"/>
    <x v="494"/>
  </r>
  <r>
    <n v="382"/>
    <n v="496"/>
    <m/>
    <s v="Administrativo con presunta incidencia disciplinaria."/>
    <s v="16 04 001"/>
    <s v="H120R14. Predios corredores viales._x000a__x000a_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
    <s v="Deficiencias en la administración, seguimiento y control de los bienes de su propiedad."/>
    <s v="Depurar y actualizar la base de datos predial de la Subdirección de Medio Ambiente y Gestión Social."/>
    <s v="1. Depurar y actualizar la base de datos predial de la Subdirección de Medio Ambiente donde se incluya además los predios invadidos.                       _x000a__x000a_2. Asignar recurso humano y tecnológico para adelantar la inclusión de la información y establecer un convenio interadministrativo entre el IGAC, Superintendencia de Notariado y Registro, para cruzar información de interés con el fin de lograr su saneamiento._x000a__x000a_"/>
    <s v="Reportes"/>
    <n v="2"/>
    <d v="2017-11-01T00:00:00"/>
    <d v="2018-10-30T00:00:00"/>
    <n v="51.857142857142854"/>
    <x v="50"/>
    <n v="0"/>
    <s v="SIN OBSERVACIONES"/>
    <x v="1"/>
    <n v="0"/>
    <n v="0"/>
    <n v="51.857142857142854"/>
    <m/>
    <x v="1"/>
    <s v="VENCIDO"/>
    <x v="12"/>
    <x v="381"/>
    <n v="1"/>
    <x v="495"/>
  </r>
  <r>
    <n v="383"/>
    <n v="497"/>
    <m/>
    <s v="Administrativo con presunta incidencia disciplinaria."/>
    <s v="16 04 001"/>
    <s v="H121R14. Titulación de los predios del Invías por parte del INCODER._x000a__x000a_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s v="Deficiencias en el control y administración sobre los bienes del Invías."/>
    <s v="Restituir el predio titulado por el INCODER . "/>
    <s v="Solicitar a la Dirección Territorial Cundinamarca la restitución del predio."/>
    <s v="Legalización de título"/>
    <n v="1"/>
    <d v="2017-11-01T00:00:00"/>
    <d v="2018-06-30T00:00:00"/>
    <n v="34.428571428571431"/>
    <x v="50"/>
    <n v="0"/>
    <s v="SIN OBSERVACIONES"/>
    <x v="1"/>
    <n v="0"/>
    <n v="0"/>
    <n v="34.428571428571431"/>
    <m/>
    <x v="1"/>
    <s v="VENCIDO"/>
    <x v="12"/>
    <x v="382"/>
    <n v="1"/>
    <x v="496"/>
  </r>
  <r>
    <n v="384"/>
    <n v="498"/>
    <m/>
    <s v="Administrativo."/>
    <s v="16 04 001"/>
    <s v="H122R14. Base única de predios de propiedad del Invías._x000a_ _x000a_El Invías no cuenta con una base de datos unificada y confiable  de los predios adquiridos directamente o que le han sido transferidos por el Ministerio de Transporte, Ferrovías y Fondo Nacional de Caminos Vecinales, entre otros."/>
    <s v="Deficiencias en el control y administración sobre los bienes del Invías."/>
    <s v="Implementar aplicativo - base de datos unificada de predios fiscales y de uso público de Invías."/>
    <s v="Integrar la información de predios de la Subdirección Administrativa y de la Subdirección de Medio Ambiente."/>
    <s v="Aplicativo "/>
    <n v="1"/>
    <d v="2017-11-01T00:00:00"/>
    <d v="2018-02-28T00:00:00"/>
    <n v="17"/>
    <x v="50"/>
    <n v="0.24"/>
    <s v="SIN OBSERVACIONES"/>
    <x v="29"/>
    <n v="4.08"/>
    <n v="4.08"/>
    <n v="17"/>
    <m/>
    <x v="1"/>
    <s v="VENCIDO"/>
    <x v="12"/>
    <x v="383"/>
    <n v="1"/>
    <x v="497"/>
  </r>
  <r>
    <n v="385"/>
    <n v="499"/>
    <m/>
    <s v="Administrativo con presunta incidencia disciplinaria."/>
    <s v="18 04 001"/>
    <s v="H123R14. Registro de terrenos en la contabilidad._x000a__x000a_Existen  291 predios registrados a nombre del Invías, de los cuales no se encuentran reconocidos en la contabilidad 173._x000a__x000a_Acción 1."/>
    <s v="Desconocimiento del Invías sobre la totalidad de los predios a su nombre."/>
    <s v="Acción 1. _x000a__x000a_Conciliar con el Grupo de Contabilidad. (Bienes fiscales)."/>
    <s v="Remitir mensualmente memorando al Grupo de Contabilidad para conciliar la información relacionada con los bienes fiscales de propiedad del Invías."/>
    <s v="Reporte trimestral"/>
    <n v="4"/>
    <d v="2017-11-01T00:00:00"/>
    <d v="2018-10-30T00:00:00"/>
    <n v="51.857142857142854"/>
    <x v="47"/>
    <n v="4"/>
    <s v="La Subdirección Administrativa concilió los 20 bienes fiscales a su cargo (100%), de los 173 inmuebles observados por la Contraloría."/>
    <x v="0"/>
    <n v="51.857142857142854"/>
    <n v="51.857142857142854"/>
    <n v="51.857142857142854"/>
    <m/>
    <x v="0"/>
    <s v="VENCIDO"/>
    <x v="12"/>
    <x v="384"/>
    <n v="1"/>
    <x v="498"/>
  </r>
  <r>
    <m/>
    <n v="500"/>
    <m/>
    <m/>
    <s v="18 04 001"/>
    <s v="H123R14. Registro de terrenos en la contabilidad._x000a__x000a_Existen  291 predios registrados a nombre del Invías, de los cuales no se encuentran reconocidos en la contabilidad 173._x000a__x000a_Acción 2."/>
    <s v="Desconocimiento del Invías sobre la totalidad de los predios a su nombre."/>
    <s v="Acción 2.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x v="2"/>
    <n v="1"/>
    <s v="SIN OBSERVACIONES"/>
    <x v="0"/>
    <n v="8.8571428571428577"/>
    <n v="8.8571428571428577"/>
    <n v="8.8571428571428577"/>
    <m/>
    <x v="0"/>
    <s v=""/>
    <x v="12"/>
    <x v="384"/>
    <n v="2"/>
    <x v="499"/>
  </r>
  <r>
    <m/>
    <n v="501"/>
    <m/>
    <m/>
    <s v="18 04 001"/>
    <s v="H123R14. Registro de terrenos en la contabilidad._x000a__x000a_Existen  291 predios registrados a nombre del Invías, de los cuales no se encuentran reconocidos en la contabilidad 173._x000a__x000a_Acción 3."/>
    <s v="Desconocimiento del Invías sobre la totalidad de los predios a su nombre."/>
    <s v="Acción 3._x000a__x000a_Identificar y  sanear en la contabilidad 152 predios propiedad del Invías, debidamente soportados e informar a la Subdirección Financiera.                                                                                      "/>
    <s v="Conciliar los predios identificados con los reportados por la Contraloría General de la Republica con los registrados contablemente y los registrados por el Grupo de Bienes Inmuebles de la Subdirección Administrativa."/>
    <s v="Informes"/>
    <n v="2"/>
    <d v="2017-11-01T00:00:00"/>
    <d v="2018-10-30T00:00:00"/>
    <n v="51.857142857142854"/>
    <x v="50"/>
    <n v="1"/>
    <s v="SIN OBSERVACIONES"/>
    <x v="6"/>
    <n v="25.928571428571427"/>
    <n v="25.928571428571427"/>
    <n v="51.857142857142854"/>
    <m/>
    <x v="1"/>
    <s v=""/>
    <x v="12"/>
    <x v="384"/>
    <n v="3"/>
    <x v="500"/>
  </r>
  <r>
    <n v="386"/>
    <n v="502"/>
    <m/>
    <s v="Administrativo."/>
    <s v="18 04 001"/>
    <s v="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s v="Falta de registro y clasificación predial."/>
    <s v="Identificar, depurar  y reportar a la Subdirección Administrativa la relación de los 429 predios disponibles que no se encuentren registrados como bienes fiscales. "/>
    <s v="1. Actualizar los procesos de gestión documental,  archivos y optimizar los canales de información entre dependencias. _x000a__x000a_2. Depuración y actualización de la base de datos predial de la Subdirección de Medio Ambiente. _x000a__x000a_3. Incluir en el registro contable respectivo."/>
    <s v="Informe de predios depurados "/>
    <n v="2"/>
    <d v="2017-11-01T00:00:00"/>
    <d v="2018-10-30T00:00:00"/>
    <n v="51.857142857142854"/>
    <x v="50"/>
    <n v="0"/>
    <s v="SIN OBSERVACIONES"/>
    <x v="1"/>
    <n v="0"/>
    <n v="0"/>
    <n v="51.857142857142854"/>
    <m/>
    <x v="1"/>
    <s v="VENCIDO"/>
    <x v="12"/>
    <x v="385"/>
    <n v="1"/>
    <x v="501"/>
  </r>
  <r>
    <n v="387"/>
    <n v="503"/>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1."/>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x v="49"/>
    <m/>
    <s v="SIN OBSERVACIONES"/>
    <x v="1"/>
    <n v="0"/>
    <n v="0"/>
    <n v="0"/>
    <m/>
    <x v="3"/>
    <s v="EN TERMINO"/>
    <x v="12"/>
    <x v="386"/>
    <n v="1"/>
    <x v="502"/>
  </r>
  <r>
    <m/>
    <n v="504"/>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2."/>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x v="49"/>
    <m/>
    <s v="SIN OBSERVACIONES"/>
    <x v="1"/>
    <n v="0"/>
    <n v="0"/>
    <n v="0"/>
    <m/>
    <x v="3"/>
    <s v=""/>
    <x v="12"/>
    <x v="386"/>
    <n v="2"/>
    <x v="503"/>
  </r>
  <r>
    <n v="388"/>
    <n v="505"/>
    <m/>
    <s v="Administrativo."/>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1."/>
    <s v="Falta de control adecuado sobre la propiedad de los bienes del Invías."/>
    <s v="Acción 1. _x000a__x000a_Conciliar con el Grupo de Contabilidad respecto a los bienes férreos de propiedad del Invías. "/>
    <s v="Remitir mensualmente memorando al Grupo de Contabilidad para conciliar."/>
    <s v="Reporte trimestral del envío de la información"/>
    <n v="4"/>
    <d v="2017-11-01T00:00:00"/>
    <d v="2018-10-30T00:00:00"/>
    <n v="51.857142857142854"/>
    <x v="59"/>
    <n v="4"/>
    <s v="SIN OBSERVACIONES"/>
    <x v="0"/>
    <n v="51.857142857142854"/>
    <n v="51.857142857142854"/>
    <n v="51.857142857142854"/>
    <m/>
    <x v="0"/>
    <s v="VENCIDO"/>
    <x v="12"/>
    <x v="387"/>
    <n v="1"/>
    <x v="504"/>
  </r>
  <r>
    <m/>
    <n v="506"/>
    <m/>
    <m/>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2."/>
    <s v="Falta de control adecuado sobre la propiedad de los bienes del Invías."/>
    <s v="Acción 2. _x000a__x000a_Identificar y  sanear en la contabilidad los predios de la infraestructura férrea y sus anexidades, debidamente soportados por las Subdirecciones Administrativa, Medio Ambiente y Red Terciaria."/>
    <s v="1. Conciliar base de datos de la unidad ejecutora con los registros contables y efectuar los ajustes que se determinen. _x000a__x000a_2. Solicitar a las unidades ejecutoras la relación de los bienes férreos recibidos, conciliar las cifras con las registradas en la contabilidad, y efectuar los registros contables pertinentes."/>
    <s v="Informes"/>
    <n v="2"/>
    <d v="2017-11-01T00:00:00"/>
    <d v="2018-11-30T00:00:00"/>
    <n v="56.285714285714285"/>
    <x v="50"/>
    <n v="0.25"/>
    <s v="SIN OBSERVACIONES"/>
    <x v="30"/>
    <n v="7.0357142857142856"/>
    <n v="7.0357142857142856"/>
    <n v="56.285714285714285"/>
    <m/>
    <x v="1"/>
    <s v=""/>
    <x v="12"/>
    <x v="387"/>
    <n v="2"/>
    <x v="505"/>
  </r>
  <r>
    <n v="389"/>
    <n v="507"/>
    <m/>
    <s v="Administrativo."/>
    <s v="11 02 001"/>
    <s v="H130R14. Implementación de trenes de cercanías para pasajeros._x000a__x000a_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
    <s v="Invías no tiene pleno dominio de los corredores férreos"/>
    <s v="Restituir los predios invadidos del corredor férreo del tren de cercanías.   "/>
    <s v="_x000a_Solicitud a la Dirección Territorial Cundinamarca sobre las querellas adelantadas para la recuperación de los corredores involucrados en el tren de cercanías."/>
    <s v="Informes trimestrales"/>
    <n v="3"/>
    <d v="2017-11-01T00:00:00"/>
    <d v="2018-08-30T00:00:00"/>
    <n v="43.142857142857146"/>
    <x v="33"/>
    <n v="0"/>
    <s v="SIN OBSERVACIONES"/>
    <x v="1"/>
    <n v="0"/>
    <n v="0"/>
    <n v="43.142857142857146"/>
    <m/>
    <x v="1"/>
    <s v="VENCIDO"/>
    <x v="12"/>
    <x v="388"/>
    <n v="1"/>
    <x v="506"/>
  </r>
  <r>
    <n v="390"/>
    <n v="508"/>
    <m/>
    <s v="Administrativo."/>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1."/>
    <s v="Deficiencias de comunicación y colaboración entre dichas entidades."/>
    <s v="Estrategia para el mejoramiento de la información predial que se tiene de los bienes inmuebles fiscales en la base de predios."/>
    <s v="1. Gestionar convenio con el IGAC para realizar levantamientos planimétricos de predios en proceso de saneamiento para su incorporación catastral y/o corrección información jurídica y catastral de los bienes inmuebles._x000a__x000a_2. Gestionar oficios ante IGAC o Catastro Especial para correcciones de inconsistencias detectadas cuando así se requiera de bienes inmuebles,_x000a_     "/>
    <s v="Informe cuatrimestral"/>
    <n v="3"/>
    <d v="2019-09-01T00:00:00"/>
    <d v="2020-08-30T00:00:00"/>
    <n v="52"/>
    <x v="47"/>
    <n v="3"/>
    <s v="SIN OBSERVACIONES"/>
    <x v="0"/>
    <n v="52"/>
    <n v="0"/>
    <n v="0"/>
    <m/>
    <x v="0"/>
    <s v="VENCIDO"/>
    <x v="12"/>
    <x v="389"/>
    <n v="1"/>
    <x v="507"/>
  </r>
  <r>
    <m/>
    <n v="509"/>
    <m/>
    <m/>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2. "/>
    <s v="Deficiencias de comunicación y colaboración entre dichas entidades."/>
    <s v="Acción 2 . _x000a__x000a_Emplear sistema de información que permita llevar registro y control de los predios fiscales y de BUP en el ámbito nacional. "/>
    <s v="1. Establecer un convenio interadministrativo entre el IGAC, Superintendencia de Notariado y registro, para que se cruce información de interés para el saneamiento, una vez termine la restricción de Ley de garantías. _x000a__x000a_2. Realizar cruce de  información."/>
    <s v="1.  Convenio interadministrativo y/o institucional.    _x000a__x000a_ 2. Reportes de actualización base de datos (2)."/>
    <n v="3"/>
    <d v="2017-11-30T00:00:00"/>
    <d v="2018-10-30T00:00:00"/>
    <n v="47.714285714285715"/>
    <x v="50"/>
    <n v="1.5"/>
    <s v="SIN OBSERVACIONES"/>
    <x v="6"/>
    <n v="23.857142857142858"/>
    <n v="23.857142857142858"/>
    <n v="47.714285714285715"/>
    <m/>
    <x v="1"/>
    <s v=""/>
    <x v="12"/>
    <x v="389"/>
    <n v="2"/>
    <x v="508"/>
  </r>
  <r>
    <n v="391"/>
    <n v="510"/>
    <m/>
    <s v="Administrativo."/>
    <s v="11 03 002"/>
    <s v="H132R14. Estructuración, seguimiento y control de proyectos._x000a__x000a_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
    <s v="No se evidencian controles adecuados a los cronogramas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x v="49"/>
    <m/>
    <s v="SIN OBSERVACIONES"/>
    <x v="1"/>
    <n v="0"/>
    <n v="0"/>
    <n v="0"/>
    <m/>
    <x v="3"/>
    <s v="EN TERMINO"/>
    <x v="12"/>
    <x v="390"/>
    <n v="1"/>
    <x v="509"/>
  </r>
  <r>
    <n v="392"/>
    <n v="511"/>
    <m/>
    <s v="Administrativo e indagación preliminar."/>
    <s v="11 03 002"/>
    <s v="H134R14. Trámite de denuncia 2014-77415-82111-D. Contrato 4149 de 2013._x000a__x000a_LA CGR recibió denuncia # 2014-77415-82111-D del 26/12/2014 en la que se refieren a presuntas irregularidades en el pago de los servicios de interventoría en virtud del contrato 4149 del 30 de diciembre 2013."/>
    <s v="Se aplica la regla pactada para contratos laborales a contratos por prestación de servicios"/>
    <s v="Solicitar informe  a la interventoría por presuntas  irregularidades en el pago de los servicios de interventoría, en virtud del contrato 4149 del 30 de diciembre 2013."/>
    <s v="Informe de interventoría donde se incluyan los soportes relacionados con la denuncia."/>
    <s v="Informe"/>
    <n v="1"/>
    <d v="2017-11-01T00:00:00"/>
    <d v="2017-12-30T00:00:00"/>
    <n v="8.4285714285714288"/>
    <x v="49"/>
    <n v="1"/>
    <s v="SIN OBSERVACIONES"/>
    <x v="0"/>
    <n v="8.4285714285714288"/>
    <n v="8.4285714285714288"/>
    <n v="8.4285714285714288"/>
    <m/>
    <x v="0"/>
    <s v="CUMPLIDO"/>
    <x v="12"/>
    <x v="391"/>
    <n v="1"/>
    <x v="510"/>
  </r>
  <r>
    <n v="393"/>
    <n v="512"/>
    <m/>
    <s v="Administrativo con presunto alcance disciplinario."/>
    <s v="11 03 002"/>
    <s v="H135R14. Supervisión del contrato de interventoría._x000a__x000a_Se evidencia un presunto incumplimiento de las obligaciones básicas de los supervisores (gestores) del Contrato de interventoría 4149 de 2013 las cuales están definidas en los artículos 1 y 2 de la resolución INVÍAS # 3376 de 2010. _x000a__x000a_"/>
    <s v="Los supervisores no presentan informes mensuales que reflejen el resultado del ejercicio de sus funciones."/>
    <s v="_x000a__x000a_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x v="20"/>
    <n v="0"/>
    <s v="SIN OBSERVACIONES"/>
    <x v="1"/>
    <n v="0"/>
    <n v="0"/>
    <n v="0"/>
    <m/>
    <x v="3"/>
    <s v="EN TERMINO"/>
    <x v="12"/>
    <x v="392"/>
    <n v="1"/>
    <x v="511"/>
  </r>
  <r>
    <n v="394"/>
    <n v="513"/>
    <m/>
    <s v="Administrativo."/>
    <s v="14 02 003"/>
    <s v="H136R14. Costos de interventoría._x000a__x000a_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 v="No tener criterios predefinidos para el pago prestaciones y primas; no exigir especificaciones mínimas, etc."/>
    <s v="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x v="49"/>
    <m/>
    <s v="SIN OBSERVACIONES"/>
    <x v="1"/>
    <n v="0"/>
    <n v="0"/>
    <n v="0"/>
    <m/>
    <x v="3"/>
    <s v="EN TERMINO"/>
    <x v="12"/>
    <x v="393"/>
    <n v="1"/>
    <x v="512"/>
  </r>
  <r>
    <n v="395"/>
    <n v="514"/>
    <m/>
    <s v="Administrativo con presunta incidencia disciplinaria."/>
    <s v="11 03 002"/>
    <s v="H137R14. Funciones de los supervisores designados por INVÍAS._x000a__x000a_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s v="Debilidades en el proceso de supervisión por parte de Invías."/>
    <s v="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x v="20"/>
    <m/>
    <s v="SIN OBSERVACIONES"/>
    <x v="1"/>
    <n v="0"/>
    <n v="0"/>
    <n v="0"/>
    <m/>
    <x v="3"/>
    <s v="EN TERMINO"/>
    <x v="12"/>
    <x v="394"/>
    <n v="1"/>
    <x v="513"/>
  </r>
  <r>
    <n v="396"/>
    <n v="515"/>
    <m/>
    <s v="Administrativo con presunta incidencia disciplinaria."/>
    <s v="22 01 001"/>
    <s v="H138R14. Publicación SECOP._x000a__x000a_Una vez consultados los contratos 563 de 2012, 570 de 2012, 529 de 2012 y convenio  598 de 2013 en el SECOP, se evidenció que no se han subido en su totalidad,  los documentos contractuales (aclaraciones, modificaciones, adiciones, prorrogas) al referido aplicativo._x000a_"/>
    <s v="Falta de publicación de actos de naturaleza contractual en el SECOP."/>
    <s v="Reportar la publicación en el SECOP de los procesos contractuales a cargo de las unidades ejecutoras. "/>
    <s v="Solicitar a cada unidad ejecutora el reporte de lo publicado en el SECOP semestralmente._x000a__x000a_Primer reporte con corte a 31 de diciembre de 2017._x000a__x000a_Segundo reporte con corte a 30 de junio de 2018."/>
    <s v="Reporte semestral"/>
    <n v="2"/>
    <d v="2017-11-01T00:00:00"/>
    <d v="2018-07-30T00:00:00"/>
    <n v="38.714285714285715"/>
    <x v="31"/>
    <n v="2"/>
    <s v="Se consolidó la información en un reporte."/>
    <x v="0"/>
    <n v="38.714285714285715"/>
    <n v="38.714285714285715"/>
    <n v="38.714285714285715"/>
    <m/>
    <x v="0"/>
    <s v="CUMPLIDO"/>
    <x v="12"/>
    <x v="395"/>
    <n v="1"/>
    <x v="514"/>
  </r>
  <r>
    <n v="397"/>
    <n v="516"/>
    <m/>
    <s v="Administrativo con presunta incidencia disciplinaria."/>
    <s v="11 03 002"/>
    <s v="H140R14. Gestión social y predial._x000a__x000a_Contrato 544 de 2012: en el informe de interventoría No. 35, existen predios que aún no se han negociado y que inciden en el avance del proyecto, como es el K114+500._x000a_Contrato 581 de 2012: el contratista no ha gestionado todos los trámites prediales._x000a_Contrato  570  de 2012: Se  observa   que  de  los 41  predios   que  se   encuentran  en  proceso  de  negociación, solo  se  encuentran  finalizados 14._x000a_Contrato 807 de 2009: Se verificó que la adquisición de los predios necesarios para adelantar el proyecto no se ha dado en su totalidad._x000a__x000a_"/>
    <s v="No se observa que la Entidad haya tomado correctivos respecto a dichos atrasos en la gestión predial."/>
    <s v="Adquirir los predios requeridos para la terminación de las obras de los contratos 544-2012; 581-2012;570-2012; 807-2009; 794-2009;  1433-2011 y el 780-2009."/>
    <s v="Adquirir los predios requeridos para terminación de las obras e iniciar procesos de expropiación.                                                     "/>
    <s v="Informe sobre adquisición predial"/>
    <n v="3"/>
    <d v="2017-11-01T00:00:00"/>
    <d v="2018-10-30T00:00:00"/>
    <n v="51.857142857142854"/>
    <x v="50"/>
    <n v="0.45"/>
    <s v="SIN OBSERVACIONES"/>
    <x v="31"/>
    <n v="7.7785714285714276"/>
    <n v="7.7785714285714276"/>
    <n v="51.857142857142854"/>
    <m/>
    <x v="1"/>
    <s v="VENCIDO"/>
    <x v="12"/>
    <x v="396"/>
    <n v="1"/>
    <x v="515"/>
  </r>
  <r>
    <n v="398"/>
    <n v="517"/>
    <m/>
    <s v="Administrativo con presunta incidencia disciplinaria."/>
    <s v="12 01 003"/>
    <s v="H146R14. Seguimiento al trámite de cesión de las pólizas suscritas con la aseguradora Cóndor  en liquidación._x000a__x000a_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
    <s v="Débil supervisión en el seguimiento del cumplimiento de las obligaciones emanadas del contrato, específicamente en lo atinente al aseguramiento de la Entidad"/>
    <s v="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
    <s v="Memorando instructivo para los supervisores y funcionarios involucrados en la ejecución contractual  y abogados con el fin de que las dependencias a cargo de la supervisión se responsabilicen del seguimiento de los contratos."/>
    <s v="1. Memorando instructivo. (Reporte para el 01/12/2017).   _x000a__x000a_2. Seguimiento semestral soportado con informe del estado del proceso en el caso Cóndor. (Primer informe para el 30/05/2018; Segundo informe para el 30/10/2018)."/>
    <n v="3"/>
    <d v="2017-11-01T00:00:00"/>
    <d v="2018-10-30T00:00:00"/>
    <n v="51.857142857142854"/>
    <x v="11"/>
    <n v="2"/>
    <s v="SIN OBSERVACIONES"/>
    <x v="32"/>
    <n v="34.571428571428562"/>
    <n v="34.571428571428562"/>
    <n v="51.857142857142854"/>
    <m/>
    <x v="1"/>
    <s v="VENCIDO"/>
    <x v="12"/>
    <x v="397"/>
    <n v="1"/>
    <x v="516"/>
  </r>
  <r>
    <n v="399"/>
    <n v="518"/>
    <m/>
    <s v="Administrativo con presunta incidencia disciplinaria."/>
    <s v="11 03 001"/>
    <s v="H149R14. Autorizaciones y ejecución de proyectos con vigencias futuras. _x000a__x000a_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
    <s v="Deficiencia en la programación, planeación y efectiva ejecución de los proyectos financiados con vigencias futuras"/>
    <s v="Realizar reunión semanal con el Director General en Comité Directivo, donde se revisará la programación, planeación y efectiva ejecución de las vigencias futuras."/>
    <s v="Realizar reunión semanal con el Director General en Comité Directivo, donde se revisará la programación, planeación y efectiva ejecución de las vigencias futuras."/>
    <s v="Reporte trimestral"/>
    <n v="3"/>
    <d v="2017-11-01T00:00:00"/>
    <d v="2018-08-30T00:00:00"/>
    <n v="43.142857142857146"/>
    <x v="49"/>
    <n v="3"/>
    <s v="SIN OBSERVACIONES"/>
    <x v="0"/>
    <n v="43.142857142857146"/>
    <n v="43.142857142857146"/>
    <n v="43.142857142857146"/>
    <m/>
    <x v="0"/>
    <s v="CUMPLIDO"/>
    <x v="12"/>
    <x v="398"/>
    <n v="1"/>
    <x v="517"/>
  </r>
  <r>
    <n v="400"/>
    <n v="519"/>
    <m/>
    <s v="Administrativo."/>
    <s v="18 02 002"/>
    <s v="H152R14. Ejecución presupuestal._x000a__x000a_Se presentan deficiencias en la gestión contractual para la efectiva ejecución presupuestal, debido a que de los recursos asignados para inversión por $4.316.011.1 millones, se desembolsaron, $3.059.861,4 millones, equivalentes al 70.9% del presupuesto asignado._x000a_"/>
    <s v="Deficiencias en la planeación de la contratación."/>
    <s v="Realizar reunión semanal con el Director General en Comité Directivo, donde se revisará el seguimiento a la respectiva ejecución correspondiente a los proyectos."/>
    <s v="Realizar reunión semanal con el Director General en Comité Directivo, donde se revisará el seguimiento a la respectiva ejecución correspondiente a los proyectos."/>
    <s v="Reporte trimestral"/>
    <n v="3"/>
    <d v="2017-11-01T00:00:00"/>
    <d v="2018-08-30T00:00:00"/>
    <n v="43.142857142857146"/>
    <x v="17"/>
    <n v="3"/>
    <s v="SIN OBSERVACIONES"/>
    <x v="0"/>
    <n v="43.142857142857146"/>
    <n v="43.142857142857146"/>
    <n v="43.142857142857146"/>
    <m/>
    <x v="0"/>
    <s v="CUMPLIDO"/>
    <x v="12"/>
    <x v="399"/>
    <n v="1"/>
    <x v="518"/>
  </r>
  <r>
    <n v="401"/>
    <n v="520"/>
    <m/>
    <s v="Administrativo."/>
    <s v="18 02 001"/>
    <s v="H153R14. Constitución de reservas presupuestales._x000a__x000a_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
    <s v="Deficiencia en el procedimiento, establecido para la cancelación de saldos presupuestales, debido a que el mismo no permite realizar la depuración de las mismas, para establecer en forma oportuna y real el valor de las reservas a constituir."/>
    <s v="Tramitar oportunamente las actas de cancelación de Reserva Presupuestal, de conformidad con las normas vigentes, a partir de las actas de liquidación de contratos recibidas de las unidades ejecutoras."/>
    <s v="Elaborar actas."/>
    <s v="Reporte semestral"/>
    <n v="2"/>
    <d v="2017-11-01T00:00:00"/>
    <d v="2018-10-30T00:00:00"/>
    <n v="51.857142857142854"/>
    <x v="2"/>
    <n v="2"/>
    <s v="SIN OBSERVACIONES"/>
    <x v="0"/>
    <n v="51.857142857142854"/>
    <n v="51.857142857142854"/>
    <n v="51.857142857142854"/>
    <m/>
    <x v="0"/>
    <s v="CUMPLIDO"/>
    <x v="12"/>
    <x v="400"/>
    <n v="1"/>
    <x v="519"/>
  </r>
  <r>
    <n v="402"/>
    <n v="521"/>
    <m/>
    <s v="Administrativo con presunta incidencia disciplinaria."/>
    <s v="18 02 001"/>
    <s v="H154R14.  Vigencias futuras._x000a__x000a_Se evidenció que la subdirección de Red Nacional de carreteras suscribió once (11) contratos por $11.144.8 millones, los cuales finalizan su ejecución en la vigencia 2015._x000a__x000a_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
    <s v="Deficiencias en la planeación contractual para la ejecución adecuada de los recursos asignados"/>
    <s v="Efectuar seguimiento a la programación, planeación y efectiva ejecución de los proyectos financiados con vigencias futuras"/>
    <s v="Seguimiento vigencias futuras."/>
    <s v="Reporte seguimiento"/>
    <n v="1"/>
    <d v="2017-11-01T00:00:00"/>
    <d v="2017-12-30T00:00:00"/>
    <n v="8.4285714285714288"/>
    <x v="22"/>
    <n v="1"/>
    <s v="SIN OBSERVACIONES"/>
    <x v="0"/>
    <n v="8.4285714285714288"/>
    <n v="8.4285714285714288"/>
    <n v="8.4285714285714288"/>
    <m/>
    <x v="0"/>
    <s v="CUMPLIDO"/>
    <x v="12"/>
    <x v="401"/>
    <n v="1"/>
    <x v="520"/>
  </r>
  <r>
    <n v="403"/>
    <n v="522"/>
    <m/>
    <s v="Administrativo con presunta incidencia disciplinaria."/>
    <s v="18 02 002"/>
    <s v="H155R14. Ejecución de reservas presupuestales._x000a__x000a_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
    <s v="Deficiencia en los controles, de las unidades ejecutoras para la oportuna ejecución de estos recursos "/>
    <s v="Reporte de seguimiento a la cancelación de reservas presupuestales por parte de las Unidades ejecutoras."/>
    <s v="Realizar reunión semanal con el Director General en Comité Directivo, donde se revisará a la cancelación de reservas presupuestales por parte de las unidades ejecutoras."/>
    <s v="Reporte"/>
    <n v="1"/>
    <d v="2017-11-01T00:00:00"/>
    <d v="2017-12-30T00:00:00"/>
    <n v="8.4285714285714288"/>
    <x v="60"/>
    <n v="1"/>
    <s v="SIN OBSERVACIONES"/>
    <x v="0"/>
    <n v="8.4285714285714288"/>
    <n v="8.4285714285714288"/>
    <n v="8.4285714285714288"/>
    <m/>
    <x v="0"/>
    <s v="CUMPLIDO"/>
    <x v="12"/>
    <x v="402"/>
    <n v="1"/>
    <x v="521"/>
  </r>
  <r>
    <n v="404"/>
    <n v="523"/>
    <m/>
    <s v="Administrativo."/>
    <s v="18 02 002"/>
    <s v="H156R14. Ejecución vigencias futuras. _x000a__x000a_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
    <s v="Deficiencias en la planeación para la ejecución contractual, efectiva de los recursos aprobados con vigencias futuras"/>
    <s v="Realizar reunión con las unidades ejecutoras para la programación, planeación y efectiva ejecución de las vigencias futuras."/>
    <s v="Realizar reunión semanal con el Director General en Comité Directivo, donde se revisará la programación, planeación y efectiva ejecución de las vigencias futuras."/>
    <s v="Reporte trimestral"/>
    <n v="3"/>
    <d v="2017-11-01T00:00:00"/>
    <d v="2018-08-30T00:00:00"/>
    <n v="43.142857142857146"/>
    <x v="49"/>
    <n v="3"/>
    <s v="SIN OBSERVACIONES"/>
    <x v="0"/>
    <n v="43.142857142857146"/>
    <n v="43.142857142857146"/>
    <n v="43.142857142857146"/>
    <m/>
    <x v="0"/>
    <s v="CUMPLIDO"/>
    <x v="12"/>
    <x v="403"/>
    <n v="1"/>
    <x v="522"/>
  </r>
  <r>
    <n v="405"/>
    <n v="524"/>
    <m/>
    <s v="Administrativo con presunta incidencia disciplinaria."/>
    <s v="18 02 002"/>
    <s v="H157R14. Reservas presupuestales Dentro de las reservas constituidas al cierre de la vigencia 2014, están incluidas las correspondientes a 290 contratos por $130.717.2 millones."/>
    <s v="Deficiencia en la adecuada constitución de las reservas, ya que estas no permiten determinar situaciones extraordinarias presentadas"/>
    <s v="Reporte de seguimiento a la debida constitución de las  reservas presupuestales por parte de las unidades ejecutoras, las cuales deben estar debidamente justificadas. "/>
    <s v="Realizar reunión semanal con el Director General en Comité Directivo, donde se revisará la cancelación de reservas presupuestales por parte de las unidades ejecutoras."/>
    <s v="Reporte"/>
    <n v="1"/>
    <d v="2017-11-01T00:00:00"/>
    <d v="2018-03-30T00:00:00"/>
    <n v="21.285714285714285"/>
    <x v="17"/>
    <n v="1"/>
    <s v="SIN OBSERVACIONES"/>
    <x v="0"/>
    <n v="21.285714285714285"/>
    <n v="21.285714285714285"/>
    <n v="21.285714285714285"/>
    <m/>
    <x v="0"/>
    <s v="CUMPLIDO"/>
    <x v="12"/>
    <x v="404"/>
    <n v="1"/>
    <x v="523"/>
  </r>
  <r>
    <n v="406"/>
    <n v="525"/>
    <m/>
    <s v="Administrativo."/>
    <s v="18 01 004"/>
    <s v="H158R14. Conciliaciones bancarias._x000a__x000a_La falta de  conciliación a 31 de diciembre de 2014 de más del 20% de las cuentas bancarias relacionadas en el cuadro 5, genera incertidumbre sobre $45.530 millones de la cuenta 1.1.10 Depósitos en Instituciones Financieras. _x000a__x000a_"/>
    <s v="Esta situación se presenta debido a que el SIIF Nación no facilita las consultas de los movimientos ni la identificación de las partidas para poder realizar los cruces entre los extractos bancarios y los libros auxiliares. "/>
    <s v="_x000a_Evidenciar que se encuentran al 100% las conciliaciones bancarias de los años 2014-2015-2016."/>
    <s v="Reporte de conciliación."/>
    <s v="Reporte "/>
    <n v="1"/>
    <d v="2017-11-01T00:00:00"/>
    <d v="2017-11-30T00:00:00"/>
    <n v="4.1428571428571432"/>
    <x v="2"/>
    <n v="1"/>
    <s v="SIN OBSERVACIONES"/>
    <x v="0"/>
    <n v="4.1428571428571432"/>
    <n v="4.1428571428571432"/>
    <n v="4.1428571428571432"/>
    <m/>
    <x v="0"/>
    <s v="CUMPLIDO"/>
    <x v="12"/>
    <x v="405"/>
    <n v="1"/>
    <x v="524"/>
  </r>
  <r>
    <n v="407"/>
    <n v="526"/>
    <m/>
    <s v="Administrativo."/>
    <s v="18 01 002"/>
    <s v="H160R14. Cuentas embargadas._x000a__x000a_El Instituto Nacional de Vías mantiene embargos activos desde 1996  por demandas laborales, procesos ejecutivos , reivindicatorios y cobros coactivos, entre otros, que suman $75.100 millones de recursos."/>
    <s v="El embargo de las cuentas bancarias se presenta al dejar de considerar el beneficio de inembargabilidad con que gozan los recursos públicos del Estado."/>
    <s v="Elaborar un procedimiento  entre  la  Subdirección Financiera y la Oficina Asesora Jurídica, para establecer un estándar que permita ejecutar seguimiento a cada proceso que se encuentre con medida cautelar y de esta manera fortalecer los mecanismos de control  jurídico-financiero."/>
    <s v="Mantener actualizado el aplicativo de seguimiento de embargos.                                                                                                                                                                                                                                                                                                                                                                                                                                                                                                                                                                                         "/>
    <s v="Reporte de actualización"/>
    <n v="1"/>
    <d v="2017-11-01T00:00:00"/>
    <d v="2017-12-30T00:00:00"/>
    <n v="8.4285714285714288"/>
    <x v="2"/>
    <n v="1"/>
    <s v="SIN OBSERVACIONES"/>
    <x v="0"/>
    <n v="8.4285714285714288"/>
    <n v="8.4285714285714288"/>
    <n v="8.4285714285714288"/>
    <m/>
    <x v="0"/>
    <s v="CUMPLIDO"/>
    <x v="12"/>
    <x v="406"/>
    <n v="1"/>
    <x v="525"/>
  </r>
  <r>
    <n v="408"/>
    <n v="527"/>
    <m/>
    <s v="Administrativo con presunta incidencia disciplinaria."/>
    <s v="14 04 011"/>
    <s v="H161R14. Anticipos de contratos y convenios terminados no liquidados. _x000a__x000a_El registro de la amortización de anticipos se realiza durante la ejecución del contrato con la presentación de actas de obra."/>
    <s v="Debido al incumplimiento de los procedimientos establecidos para el registro contable de las actas de obra en el Instituto Nacional de Vías."/>
    <s v="Liquidar en forma oportuna los contratos que presentan anticipos por amortizar."/>
    <s v="Solicitar a los gestores la liquidación de manera prioritaria de aquellos contratos terminados que presenten anticipos e informar al Grupo Contabilidad."/>
    <s v="Reporte con corte a 31 de diciembre de 2017 "/>
    <n v="1"/>
    <d v="2018-02-01T00:00:00"/>
    <d v="2018-02-28T00:00:00"/>
    <n v="8.1428571428571423"/>
    <x v="33"/>
    <n v="0.56999999999999995"/>
    <s v="SIN OBSERVACIONES"/>
    <x v="33"/>
    <n v="4.6414285714285706"/>
    <n v="4.6414285714285706"/>
    <n v="8.1428571428571423"/>
    <m/>
    <x v="1"/>
    <s v="VENCIDO"/>
    <x v="12"/>
    <x v="407"/>
    <n v="1"/>
    <x v="526"/>
  </r>
  <r>
    <n v="409"/>
    <n v="528"/>
    <m/>
    <s v="Administrativo con presunta incidencia disciplinaria."/>
    <s v="14 04 011"/>
    <s v="H162R14. Contratos y convenios liquidados con saldos por amortizar. _x000a__x000a_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
    <s v="Debido al incumplimiento de los procedimientos establecidos para el registro contable de las actas de liquidación"/>
    <s v="Seguimiento a la amortización de los anticipos de cada una de las áreas a cargo de la Dirección Técnica -Dirección Operativa "/>
    <s v="Memorando circular y reporte "/>
    <s v="Reporte"/>
    <n v="1"/>
    <d v="2017-11-01T00:00:00"/>
    <d v="2017-12-30T00:00:00"/>
    <n v="8.4285714285714288"/>
    <x v="61"/>
    <n v="1"/>
    <s v="SIN OBSERVACIONES"/>
    <x v="0"/>
    <n v="8.4285714285714288"/>
    <n v="8.4285714285714288"/>
    <n v="8.4285714285714288"/>
    <m/>
    <x v="0"/>
    <s v="CUMPLIDO"/>
    <x v="12"/>
    <x v="408"/>
    <n v="1"/>
    <x v="527"/>
  </r>
  <r>
    <n v="410"/>
    <n v="529"/>
    <m/>
    <s v="Administrativo con presunta incidencia disciplinaria."/>
    <s v="14 05 001"/>
    <s v="H163R14. Contratos y convenios certificados con saldos por amortizar._x000a__x000a_A 31 de diciembre de 2014 se presentan Contratos y Convenios certificados (información registrada en el SICO y reportada por las Unidades Ejecutoras) con Anticipos sin Amortizar por valor de $12.291 millones,  lo cual sobreestima el saldo total de la cuenta Deudores. "/>
    <s v="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
    <s v="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_x000a__x000a_ _x000a_"/>
    <s v="Remitir la información por parte de las unidades ejecutoras de acuerdo a lo requerido por el comité de sostenibilidad contable."/>
    <s v="Reporte trimestral"/>
    <n v="4"/>
    <d v="2020-01-23T00:00:00"/>
    <d v="2020-12-23T00:00:00"/>
    <n v="47.857142857142854"/>
    <x v="49"/>
    <m/>
    <s v="SIN OBSERVACIONES"/>
    <x v="1"/>
    <n v="0"/>
    <n v="0"/>
    <n v="0"/>
    <m/>
    <x v="3"/>
    <s v="EN TERMINO"/>
    <x v="12"/>
    <x v="409"/>
    <n v="1"/>
    <x v="528"/>
  </r>
  <r>
    <n v="411"/>
    <n v="530"/>
    <m/>
    <s v="Administrativo."/>
    <s v="18 01 002"/>
    <s v="H168R14. Inconsistencias en la cuenta bienes de uso público y verificación de documentos soportes._x000a__x000a_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
    <s v="Los funcionarios de INVÍAS informaron que esas diferencias se presentan porque el auxiliar se alimenta permanentemente teniendo en cuenta que aún existen varias partidas pendientes de distribuir. "/>
    <s v="_x000a_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_x000a_"/>
    <s v="Reporte con fecha de corte 30/09/2017."/>
    <s v="Reporte"/>
    <n v="1"/>
    <d v="2017-11-01T00:00:00"/>
    <d v="2017-11-30T00:00:00"/>
    <n v="4.1428571428571432"/>
    <x v="2"/>
    <n v="1"/>
    <s v="SIN OBSERVACIONES"/>
    <x v="0"/>
    <n v="4.1428571428571432"/>
    <n v="4.1428571428571432"/>
    <n v="4.1428571428571432"/>
    <m/>
    <x v="0"/>
    <s v="CUMPLIDO"/>
    <x v="12"/>
    <x v="410"/>
    <n v="1"/>
    <x v="529"/>
  </r>
  <r>
    <n v="412"/>
    <n v="531"/>
    <m/>
    <s v="Administrativo."/>
    <s v="18 01 003"/>
    <s v="H169R14. Señalización BUP en construcción._x000a__x000a_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
    <s v="Contabilización."/>
    <s v="_x000a_Evidenciar el análisis y la debida contabilización de las inversiones en señalización a través de registros contables con corte a 31/12/2017."/>
    <s v="Análisis y registro de contratos de señalización vial."/>
    <s v="Reporte"/>
    <n v="1"/>
    <d v="2018-03-01T00:00:00"/>
    <d v="2018-06-30T00:00:00"/>
    <n v="17.285714285714285"/>
    <x v="2"/>
    <n v="1"/>
    <s v="SIN OBSERVACIONES"/>
    <x v="0"/>
    <n v="17.285714285714285"/>
    <n v="17.285714285714285"/>
    <n v="17.285714285714285"/>
    <m/>
    <x v="0"/>
    <s v="CUMPLIDO"/>
    <x v="12"/>
    <x v="411"/>
    <n v="1"/>
    <x v="530"/>
  </r>
  <r>
    <n v="413"/>
    <n v="532"/>
    <m/>
    <s v="Administrativo."/>
    <s v="18 01 002"/>
    <s v="H175R14. Impacto de los avances y anticipos._x000a__x000a_La ausencia de registros de la amortización de avances y anticipos de contratos terminados, liquidados y certificados afecta el saldo de la cuenta 17 - Bienes de Uso Público e Históricos y Culturales en $974.245 millones, debido a la correlación que existe entre dichas cuentas._x000a__x000a_"/>
    <s v="Subestimación de la cuenta 17 - Bienes de Uso Público e Históricos y Culturales en la cuantía mencionada."/>
    <s v="Identificar, clasificar y/o depurar los Avances y Anticipos."/>
    <s v="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0-12-31T00:00:00"/>
    <n v="48.142857142857146"/>
    <x v="2"/>
    <m/>
    <s v="SIN OBSERVACIONES"/>
    <x v="1"/>
    <n v="0"/>
    <n v="0"/>
    <n v="0"/>
    <m/>
    <x v="3"/>
    <s v="EN TERMINO"/>
    <x v="12"/>
    <x v="412"/>
    <n v="1"/>
    <x v="531"/>
  </r>
  <r>
    <n v="414"/>
    <n v="533"/>
    <m/>
    <s v="Administrativo."/>
    <s v="18 01 002"/>
    <s v="H181R14. Saldos pendientes por depurar._x000a__x000a_El Instituto Nacional de Vías mantiene saldos pendientes de depurar, que según la Nota 20 de las Notas Explicativas a los Estados Contables, situación recurrente que afecta el saldo de las cuentas comprometidas por estas operaciones."/>
    <s v="Para la vigencia 2014 están relacionadas con cuentas por depurar."/>
    <s v="_x000a_Depurar  la información registrada en la Nota 20 si es del caso._x000a_"/>
    <s v="Verificar la información registrada."/>
    <s v="Informe"/>
    <n v="1"/>
    <d v="2017-11-01T00:00:00"/>
    <d v="2018-08-30T00:00:00"/>
    <n v="43.142857142857146"/>
    <x v="2"/>
    <n v="1"/>
    <s v="SIN OBSERVACIONES"/>
    <x v="0"/>
    <n v="43.142857142857146"/>
    <n v="43.142857142857146"/>
    <n v="43.142857142857146"/>
    <m/>
    <x v="0"/>
    <s v="CUMPLIDO"/>
    <x v="12"/>
    <x v="413"/>
    <n v="1"/>
    <x v="532"/>
  </r>
  <r>
    <n v="415"/>
    <n v="534"/>
    <m/>
    <s v="Administrativo."/>
    <s v="18 01 002"/>
    <s v="H182R14. Revelación de los recursos entregados en administración._x000a__x000a_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
    <s v="Esta situación no se encuentra reflejada ni en la Nota 3"/>
    <s v="Preparar las notas a los Estados Financieros aplicando los conceptos contables establecidos en el régimen de Contabilidad Pública vigente."/>
    <s v="Elaborar notas a los Estados Financieros."/>
    <s v="Notas"/>
    <n v="1"/>
    <d v="2017-12-01T00:00:00"/>
    <d v="2017-12-31T00:00:00"/>
    <n v="4.2857142857142856"/>
    <x v="2"/>
    <n v="1"/>
    <s v="SIN OBSERVACIONES"/>
    <x v="0"/>
    <n v="4.2857142857142856"/>
    <n v="4.2857142857142856"/>
    <n v="4.2857142857142856"/>
    <m/>
    <x v="0"/>
    <s v="CUMPLIDO"/>
    <x v="12"/>
    <x v="414"/>
    <n v="1"/>
    <x v="533"/>
  </r>
  <r>
    <n v="416"/>
    <n v="535"/>
    <m/>
    <s v="Administrativo."/>
    <s v="18 01 001"/>
    <s v="H183R14. Notas a los estados contables incompletas._x000a__x000a_Las Notas de los Estados Contables presentan deficiencias en la revelación, debido a que las mismas no permiten conocer situaciones significativas de los hechos contables, económicos y sociales, que afectan los estados contables."/>
    <s v="No permite tener la claridad suficiente para el adecuado análisis de la información contenida en los Estados Contables."/>
    <s v="Preparar las notas a los Estados Financieros aplicando los conceptos contables establecidos en el régimen de Contabilidad Pública vigente."/>
    <s v="Elaborar notas a los Estados Financieros."/>
    <s v="Notas"/>
    <n v="1"/>
    <d v="2017-12-01T00:00:00"/>
    <d v="2017-12-31T00:00:00"/>
    <n v="4.2857142857142856"/>
    <x v="2"/>
    <n v="1"/>
    <s v="SIN OBSERVACIONES"/>
    <x v="0"/>
    <n v="4.2857142857142856"/>
    <n v="4.2857142857142856"/>
    <n v="4.2857142857142856"/>
    <m/>
    <x v="0"/>
    <s v="CUMPLIDO"/>
    <x v="12"/>
    <x v="415"/>
    <n v="1"/>
    <x v="534"/>
  </r>
  <r>
    <s v="TOTALES"/>
    <m/>
    <m/>
    <m/>
    <m/>
    <m/>
    <m/>
    <m/>
    <m/>
    <m/>
    <m/>
    <m/>
    <m/>
    <m/>
    <x v="62"/>
    <m/>
    <m/>
    <x v="34"/>
    <n v="6138.8864444991877"/>
    <n v="5947.9340635468079"/>
    <n v="11144.28571428571"/>
    <m/>
    <x v="5"/>
    <m/>
    <x v="13"/>
    <x v="416"/>
    <m/>
    <x v="535"/>
  </r>
  <r>
    <m/>
    <m/>
    <m/>
    <m/>
    <m/>
    <m/>
    <m/>
    <m/>
    <m/>
    <m/>
    <m/>
    <m/>
    <m/>
    <m/>
    <x v="62"/>
    <m/>
    <m/>
    <x v="34"/>
    <m/>
    <m/>
    <m/>
    <m/>
    <x v="5"/>
    <m/>
    <x v="13"/>
    <x v="416"/>
    <m/>
    <x v="535"/>
  </r>
  <r>
    <m/>
    <m/>
    <m/>
    <m/>
    <m/>
    <m/>
    <m/>
    <m/>
    <m/>
    <m/>
    <m/>
    <m/>
    <m/>
    <m/>
    <x v="62"/>
    <m/>
    <m/>
    <x v="34"/>
    <m/>
    <m/>
    <m/>
    <m/>
    <x v="5"/>
    <m/>
    <x v="13"/>
    <x v="416"/>
    <m/>
    <x v="535"/>
  </r>
  <r>
    <m/>
    <m/>
    <m/>
    <m/>
    <m/>
    <m/>
    <m/>
    <m/>
    <m/>
    <m/>
    <s v="FIRMA DEL REPRESENTANTE LEGAL"/>
    <m/>
    <m/>
    <m/>
    <x v="62"/>
    <m/>
    <m/>
    <x v="34"/>
    <m/>
    <m/>
    <m/>
    <m/>
    <x v="5"/>
    <m/>
    <x v="13"/>
    <x v="416"/>
    <m/>
    <x v="535"/>
  </r>
  <r>
    <m/>
    <m/>
    <m/>
    <m/>
    <m/>
    <m/>
    <m/>
    <m/>
    <m/>
    <m/>
    <s v="Nombre: JUAN ESTEBAN GIL CHAVARRÍA"/>
    <m/>
    <m/>
    <m/>
    <x v="62"/>
    <m/>
    <m/>
    <x v="34"/>
    <m/>
    <m/>
    <m/>
    <m/>
    <x v="5"/>
    <m/>
    <x v="13"/>
    <x v="416"/>
    <m/>
    <x v="535"/>
  </r>
  <r>
    <m/>
    <m/>
    <m/>
    <m/>
    <m/>
    <m/>
    <m/>
    <m/>
    <m/>
    <m/>
    <s v="Correo electrónico: juanesgil@invias.gov.co"/>
    <m/>
    <m/>
    <m/>
    <x v="62"/>
    <m/>
    <m/>
    <x v="34"/>
    <m/>
    <m/>
    <m/>
    <m/>
    <x v="5"/>
    <m/>
    <x v="13"/>
    <x v="416"/>
    <m/>
    <x v="535"/>
  </r>
  <r>
    <m/>
    <m/>
    <m/>
    <m/>
    <m/>
    <m/>
    <m/>
    <m/>
    <m/>
    <m/>
    <m/>
    <m/>
    <m/>
    <m/>
    <x v="62"/>
    <m/>
    <m/>
    <x v="34"/>
    <m/>
    <m/>
    <m/>
    <m/>
    <x v="5"/>
    <m/>
    <x v="13"/>
    <x v="416"/>
    <m/>
    <x v="535"/>
  </r>
  <r>
    <m/>
    <m/>
    <m/>
    <m/>
    <m/>
    <m/>
    <m/>
    <m/>
    <m/>
    <m/>
    <m/>
    <m/>
    <m/>
    <m/>
    <x v="62"/>
    <m/>
    <m/>
    <x v="34"/>
    <m/>
    <m/>
    <m/>
    <m/>
    <x v="5"/>
    <m/>
    <x v="13"/>
    <x v="416"/>
    <m/>
    <x v="535"/>
  </r>
  <r>
    <s v="Convenciones: "/>
    <m/>
    <m/>
    <m/>
    <m/>
    <m/>
    <m/>
    <m/>
    <m/>
    <m/>
    <m/>
    <m/>
    <m/>
    <m/>
    <x v="62"/>
    <m/>
    <m/>
    <x v="34"/>
    <m/>
    <m/>
    <m/>
    <m/>
    <x v="5"/>
    <m/>
    <x v="13"/>
    <x v="417"/>
    <m/>
    <x v="535"/>
  </r>
  <r>
    <m/>
    <m/>
    <m/>
    <m/>
    <m/>
    <m/>
    <m/>
    <m/>
    <m/>
    <m/>
    <m/>
    <m/>
    <m/>
    <m/>
    <x v="62"/>
    <m/>
    <m/>
    <x v="34"/>
    <m/>
    <m/>
    <m/>
    <m/>
    <x v="5"/>
    <m/>
    <x v="13"/>
    <x v="416"/>
    <m/>
    <x v="535"/>
  </r>
  <r>
    <m/>
    <m/>
    <m/>
    <m/>
    <m/>
    <s v="Columnas de calculo automático "/>
    <m/>
    <m/>
    <m/>
    <m/>
    <m/>
    <m/>
    <m/>
    <m/>
    <x v="62"/>
    <m/>
    <m/>
    <x v="34"/>
    <m/>
    <m/>
    <m/>
    <m/>
    <x v="5"/>
    <m/>
    <x v="13"/>
    <x v="418"/>
    <m/>
    <x v="536"/>
  </r>
  <r>
    <m/>
    <m/>
    <m/>
    <m/>
    <m/>
    <s v="Información suministrada en el informe de la CGR "/>
    <m/>
    <m/>
    <m/>
    <m/>
    <m/>
    <m/>
    <m/>
    <m/>
    <x v="62"/>
    <m/>
    <m/>
    <x v="34"/>
    <m/>
    <m/>
    <m/>
    <m/>
    <x v="5"/>
    <m/>
    <x v="13"/>
    <x v="419"/>
    <m/>
    <x v="537"/>
  </r>
  <r>
    <m/>
    <m/>
    <m/>
    <m/>
    <m/>
    <s v="Fila de Totales"/>
    <m/>
    <m/>
    <m/>
    <m/>
    <m/>
    <m/>
    <m/>
    <m/>
    <x v="62"/>
    <m/>
    <m/>
    <x v="34"/>
    <m/>
    <m/>
    <m/>
    <m/>
    <x v="5"/>
    <m/>
    <x v="13"/>
    <x v="420"/>
    <m/>
    <x v="538"/>
  </r>
  <r>
    <m/>
    <m/>
    <m/>
    <m/>
    <m/>
    <m/>
    <m/>
    <m/>
    <m/>
    <m/>
    <m/>
    <m/>
    <m/>
    <m/>
    <x v="62"/>
    <m/>
    <m/>
    <x v="34"/>
    <m/>
    <m/>
    <m/>
    <m/>
    <x v="5"/>
    <m/>
    <x v="13"/>
    <x v="421"/>
    <m/>
    <x v="539"/>
  </r>
  <r>
    <m/>
    <m/>
    <m/>
    <m/>
    <m/>
    <m/>
    <m/>
    <m/>
    <m/>
    <m/>
    <m/>
    <m/>
    <m/>
    <m/>
    <x v="62"/>
    <m/>
    <m/>
    <x v="34"/>
    <m/>
    <m/>
    <m/>
    <m/>
    <x v="5"/>
    <m/>
    <x v="13"/>
    <x v="416"/>
    <m/>
    <x v="535"/>
  </r>
  <r>
    <m/>
    <m/>
    <m/>
    <m/>
    <m/>
    <m/>
    <m/>
    <m/>
    <m/>
    <m/>
    <m/>
    <m/>
    <m/>
    <m/>
    <x v="62"/>
    <m/>
    <m/>
    <x v="34"/>
    <m/>
    <m/>
    <m/>
    <m/>
    <x v="5"/>
    <m/>
    <x v="13"/>
    <x v="422"/>
    <m/>
    <x v="535"/>
  </r>
  <r>
    <m/>
    <m/>
    <m/>
    <m/>
    <m/>
    <m/>
    <m/>
    <m/>
    <m/>
    <m/>
    <m/>
    <m/>
    <m/>
    <m/>
    <x v="62"/>
    <m/>
    <m/>
    <x v="34"/>
    <m/>
    <m/>
    <m/>
    <m/>
    <x v="5"/>
    <m/>
    <x v="13"/>
    <x v="416"/>
    <m/>
    <x v="535"/>
  </r>
  <r>
    <m/>
    <m/>
    <m/>
    <m/>
    <m/>
    <m/>
    <m/>
    <m/>
    <m/>
    <m/>
    <m/>
    <m/>
    <m/>
    <m/>
    <x v="62"/>
    <m/>
    <m/>
    <x v="34"/>
    <m/>
    <m/>
    <m/>
    <m/>
    <x v="5"/>
    <m/>
    <x v="13"/>
    <x v="418"/>
    <m/>
    <x v="540"/>
  </r>
  <r>
    <m/>
    <m/>
    <m/>
    <m/>
    <m/>
    <m/>
    <m/>
    <m/>
    <m/>
    <m/>
    <m/>
    <m/>
    <m/>
    <m/>
    <x v="62"/>
    <m/>
    <m/>
    <x v="34"/>
    <m/>
    <m/>
    <m/>
    <m/>
    <x v="5"/>
    <m/>
    <x v="13"/>
    <x v="419"/>
    <m/>
    <x v="541"/>
  </r>
  <r>
    <m/>
    <m/>
    <m/>
    <m/>
    <m/>
    <m/>
    <m/>
    <m/>
    <m/>
    <m/>
    <m/>
    <m/>
    <m/>
    <m/>
    <x v="62"/>
    <m/>
    <m/>
    <x v="34"/>
    <m/>
    <m/>
    <m/>
    <m/>
    <x v="5"/>
    <m/>
    <x v="13"/>
    <x v="420"/>
    <m/>
    <x v="542"/>
  </r>
  <r>
    <m/>
    <m/>
    <m/>
    <m/>
    <m/>
    <m/>
    <m/>
    <m/>
    <m/>
    <m/>
    <m/>
    <m/>
    <m/>
    <m/>
    <x v="62"/>
    <m/>
    <m/>
    <x v="34"/>
    <m/>
    <m/>
    <m/>
    <m/>
    <x v="5"/>
    <m/>
    <x v="13"/>
    <x v="421"/>
    <m/>
    <x v="543"/>
  </r>
  <r>
    <m/>
    <m/>
    <m/>
    <m/>
    <m/>
    <m/>
    <m/>
    <m/>
    <m/>
    <m/>
    <m/>
    <m/>
    <m/>
    <m/>
    <x v="62"/>
    <m/>
    <m/>
    <x v="34"/>
    <m/>
    <m/>
    <m/>
    <m/>
    <x v="5"/>
    <m/>
    <x v="13"/>
    <x v="416"/>
    <m/>
    <x v="535"/>
  </r>
  <r>
    <m/>
    <m/>
    <m/>
    <m/>
    <m/>
    <m/>
    <m/>
    <m/>
    <m/>
    <m/>
    <m/>
    <m/>
    <m/>
    <m/>
    <x v="62"/>
    <m/>
    <m/>
    <x v="34"/>
    <m/>
    <m/>
    <m/>
    <m/>
    <x v="5"/>
    <m/>
    <x v="13"/>
    <x v="423"/>
    <m/>
    <x v="535"/>
  </r>
  <r>
    <m/>
    <m/>
    <m/>
    <m/>
    <m/>
    <m/>
    <m/>
    <m/>
    <m/>
    <m/>
    <m/>
    <m/>
    <m/>
    <m/>
    <x v="62"/>
    <m/>
    <m/>
    <x v="34"/>
    <m/>
    <m/>
    <m/>
    <m/>
    <x v="5"/>
    <m/>
    <x v="13"/>
    <x v="416"/>
    <m/>
    <x v="535"/>
  </r>
  <r>
    <m/>
    <m/>
    <m/>
    <m/>
    <m/>
    <m/>
    <m/>
    <m/>
    <m/>
    <m/>
    <m/>
    <m/>
    <m/>
    <m/>
    <x v="62"/>
    <m/>
    <m/>
    <x v="34"/>
    <m/>
    <m/>
    <m/>
    <m/>
    <x v="5"/>
    <m/>
    <x v="13"/>
    <x v="418"/>
    <m/>
    <x v="544"/>
  </r>
  <r>
    <m/>
    <m/>
    <m/>
    <m/>
    <m/>
    <m/>
    <m/>
    <m/>
    <m/>
    <m/>
    <m/>
    <m/>
    <m/>
    <m/>
    <x v="62"/>
    <m/>
    <m/>
    <x v="34"/>
    <m/>
    <m/>
    <m/>
    <m/>
    <x v="5"/>
    <m/>
    <x v="13"/>
    <x v="419"/>
    <m/>
    <x v="545"/>
  </r>
  <r>
    <m/>
    <m/>
    <m/>
    <m/>
    <m/>
    <m/>
    <m/>
    <m/>
    <m/>
    <m/>
    <m/>
    <m/>
    <m/>
    <m/>
    <x v="62"/>
    <m/>
    <m/>
    <x v="34"/>
    <m/>
    <m/>
    <m/>
    <m/>
    <x v="5"/>
    <m/>
    <x v="13"/>
    <x v="420"/>
    <m/>
    <x v="546"/>
  </r>
  <r>
    <m/>
    <m/>
    <m/>
    <m/>
    <m/>
    <m/>
    <m/>
    <m/>
    <m/>
    <m/>
    <m/>
    <m/>
    <m/>
    <m/>
    <x v="62"/>
    <m/>
    <m/>
    <x v="34"/>
    <m/>
    <m/>
    <m/>
    <m/>
    <x v="5"/>
    <m/>
    <x v="13"/>
    <x v="421"/>
    <m/>
    <x v="547"/>
  </r>
  <r>
    <m/>
    <m/>
    <m/>
    <m/>
    <m/>
    <m/>
    <m/>
    <m/>
    <m/>
    <m/>
    <m/>
    <m/>
    <m/>
    <m/>
    <x v="62"/>
    <m/>
    <m/>
    <x v="34"/>
    <m/>
    <m/>
    <m/>
    <m/>
    <x v="5"/>
    <m/>
    <x v="13"/>
    <x v="416"/>
    <m/>
    <x v="535"/>
  </r>
  <r>
    <m/>
    <m/>
    <m/>
    <m/>
    <m/>
    <m/>
    <m/>
    <m/>
    <m/>
    <m/>
    <m/>
    <m/>
    <m/>
    <m/>
    <x v="62"/>
    <m/>
    <m/>
    <x v="34"/>
    <m/>
    <m/>
    <m/>
    <m/>
    <x v="5"/>
    <m/>
    <x v="13"/>
    <x v="424"/>
    <m/>
    <x v="535"/>
  </r>
  <r>
    <m/>
    <m/>
    <m/>
    <m/>
    <m/>
    <m/>
    <m/>
    <m/>
    <m/>
    <m/>
    <m/>
    <m/>
    <m/>
    <m/>
    <x v="62"/>
    <m/>
    <m/>
    <x v="34"/>
    <m/>
    <m/>
    <m/>
    <m/>
    <x v="5"/>
    <m/>
    <x v="13"/>
    <x v="416"/>
    <m/>
    <x v="535"/>
  </r>
  <r>
    <m/>
    <m/>
    <m/>
    <m/>
    <m/>
    <m/>
    <m/>
    <m/>
    <m/>
    <m/>
    <m/>
    <m/>
    <m/>
    <m/>
    <x v="62"/>
    <m/>
    <m/>
    <x v="34"/>
    <m/>
    <m/>
    <m/>
    <m/>
    <x v="5"/>
    <m/>
    <x v="13"/>
    <x v="418"/>
    <m/>
    <x v="548"/>
  </r>
  <r>
    <m/>
    <m/>
    <m/>
    <m/>
    <m/>
    <m/>
    <m/>
    <m/>
    <m/>
    <m/>
    <m/>
    <m/>
    <m/>
    <m/>
    <x v="62"/>
    <m/>
    <m/>
    <x v="34"/>
    <m/>
    <m/>
    <m/>
    <m/>
    <x v="5"/>
    <m/>
    <x v="13"/>
    <x v="419"/>
    <m/>
    <x v="548"/>
  </r>
  <r>
    <m/>
    <m/>
    <m/>
    <m/>
    <m/>
    <m/>
    <m/>
    <m/>
    <m/>
    <m/>
    <m/>
    <m/>
    <m/>
    <m/>
    <x v="62"/>
    <m/>
    <m/>
    <x v="34"/>
    <m/>
    <m/>
    <m/>
    <m/>
    <x v="5"/>
    <m/>
    <x v="13"/>
    <x v="420"/>
    <m/>
    <x v="549"/>
  </r>
  <r>
    <m/>
    <m/>
    <m/>
    <m/>
    <m/>
    <m/>
    <m/>
    <m/>
    <m/>
    <m/>
    <m/>
    <m/>
    <m/>
    <m/>
    <x v="62"/>
    <m/>
    <m/>
    <x v="34"/>
    <m/>
    <m/>
    <m/>
    <m/>
    <x v="5"/>
    <m/>
    <x v="13"/>
    <x v="421"/>
    <m/>
    <x v="549"/>
  </r>
  <r>
    <m/>
    <m/>
    <m/>
    <m/>
    <m/>
    <m/>
    <m/>
    <m/>
    <m/>
    <m/>
    <m/>
    <m/>
    <m/>
    <m/>
    <x v="62"/>
    <m/>
    <m/>
    <x v="34"/>
    <m/>
    <m/>
    <m/>
    <m/>
    <x v="5"/>
    <m/>
    <x v="13"/>
    <x v="416"/>
    <m/>
    <x v="535"/>
  </r>
  <r>
    <m/>
    <m/>
    <m/>
    <m/>
    <m/>
    <m/>
    <m/>
    <m/>
    <m/>
    <m/>
    <m/>
    <m/>
    <m/>
    <m/>
    <x v="62"/>
    <m/>
    <m/>
    <x v="34"/>
    <m/>
    <m/>
    <m/>
    <m/>
    <x v="5"/>
    <m/>
    <x v="13"/>
    <x v="425"/>
    <m/>
    <x v="535"/>
  </r>
  <r>
    <m/>
    <m/>
    <m/>
    <m/>
    <m/>
    <m/>
    <m/>
    <m/>
    <m/>
    <m/>
    <m/>
    <m/>
    <m/>
    <m/>
    <x v="62"/>
    <m/>
    <m/>
    <x v="34"/>
    <m/>
    <m/>
    <m/>
    <m/>
    <x v="5"/>
    <m/>
    <x v="13"/>
    <x v="416"/>
    <m/>
    <x v="535"/>
  </r>
  <r>
    <m/>
    <m/>
    <m/>
    <m/>
    <m/>
    <m/>
    <m/>
    <m/>
    <m/>
    <m/>
    <m/>
    <m/>
    <m/>
    <m/>
    <x v="62"/>
    <m/>
    <m/>
    <x v="34"/>
    <m/>
    <m/>
    <m/>
    <m/>
    <x v="5"/>
    <m/>
    <x v="13"/>
    <x v="418"/>
    <m/>
    <x v="550"/>
  </r>
  <r>
    <m/>
    <m/>
    <m/>
    <m/>
    <m/>
    <m/>
    <m/>
    <m/>
    <m/>
    <m/>
    <m/>
    <m/>
    <m/>
    <m/>
    <x v="62"/>
    <m/>
    <m/>
    <x v="34"/>
    <m/>
    <m/>
    <m/>
    <m/>
    <x v="5"/>
    <m/>
    <x v="13"/>
    <x v="419"/>
    <m/>
    <x v="550"/>
  </r>
  <r>
    <m/>
    <m/>
    <m/>
    <m/>
    <m/>
    <m/>
    <m/>
    <m/>
    <m/>
    <m/>
    <m/>
    <m/>
    <m/>
    <m/>
    <x v="62"/>
    <m/>
    <m/>
    <x v="34"/>
    <m/>
    <m/>
    <m/>
    <m/>
    <x v="5"/>
    <m/>
    <x v="13"/>
    <x v="420"/>
    <m/>
    <x v="551"/>
  </r>
  <r>
    <m/>
    <m/>
    <m/>
    <m/>
    <m/>
    <m/>
    <m/>
    <m/>
    <m/>
    <m/>
    <m/>
    <m/>
    <m/>
    <m/>
    <x v="62"/>
    <m/>
    <m/>
    <x v="34"/>
    <m/>
    <m/>
    <m/>
    <m/>
    <x v="5"/>
    <m/>
    <x v="13"/>
    <x v="421"/>
    <m/>
    <x v="551"/>
  </r>
  <r>
    <m/>
    <m/>
    <m/>
    <m/>
    <m/>
    <m/>
    <m/>
    <m/>
    <m/>
    <m/>
    <m/>
    <m/>
    <m/>
    <m/>
    <x v="62"/>
    <m/>
    <m/>
    <x v="34"/>
    <m/>
    <m/>
    <m/>
    <m/>
    <x v="5"/>
    <m/>
    <x v="13"/>
    <x v="416"/>
    <m/>
    <x v="535"/>
  </r>
  <r>
    <m/>
    <m/>
    <m/>
    <m/>
    <m/>
    <m/>
    <m/>
    <m/>
    <m/>
    <m/>
    <m/>
    <m/>
    <m/>
    <m/>
    <x v="62"/>
    <m/>
    <m/>
    <x v="34"/>
    <m/>
    <m/>
    <m/>
    <m/>
    <x v="5"/>
    <m/>
    <x v="13"/>
    <x v="426"/>
    <m/>
    <x v="535"/>
  </r>
  <r>
    <m/>
    <m/>
    <m/>
    <m/>
    <m/>
    <m/>
    <m/>
    <m/>
    <m/>
    <m/>
    <m/>
    <m/>
    <m/>
    <m/>
    <x v="62"/>
    <m/>
    <m/>
    <x v="34"/>
    <m/>
    <m/>
    <m/>
    <m/>
    <x v="5"/>
    <m/>
    <x v="13"/>
    <x v="416"/>
    <m/>
    <x v="535"/>
  </r>
  <r>
    <m/>
    <m/>
    <m/>
    <m/>
    <m/>
    <m/>
    <m/>
    <m/>
    <m/>
    <m/>
    <m/>
    <m/>
    <m/>
    <m/>
    <x v="62"/>
    <m/>
    <m/>
    <x v="34"/>
    <m/>
    <m/>
    <m/>
    <m/>
    <x v="5"/>
    <m/>
    <x v="13"/>
    <x v="418"/>
    <m/>
    <x v="552"/>
  </r>
  <r>
    <m/>
    <m/>
    <m/>
    <m/>
    <m/>
    <m/>
    <m/>
    <m/>
    <m/>
    <m/>
    <m/>
    <m/>
    <m/>
    <m/>
    <x v="62"/>
    <m/>
    <m/>
    <x v="34"/>
    <m/>
    <m/>
    <m/>
    <m/>
    <x v="5"/>
    <m/>
    <x v="13"/>
    <x v="419"/>
    <m/>
    <x v="553"/>
  </r>
  <r>
    <m/>
    <m/>
    <m/>
    <m/>
    <m/>
    <m/>
    <m/>
    <m/>
    <m/>
    <m/>
    <m/>
    <m/>
    <m/>
    <m/>
    <x v="62"/>
    <m/>
    <m/>
    <x v="34"/>
    <m/>
    <m/>
    <m/>
    <m/>
    <x v="5"/>
    <m/>
    <x v="13"/>
    <x v="420"/>
    <m/>
    <x v="554"/>
  </r>
  <r>
    <m/>
    <m/>
    <m/>
    <m/>
    <m/>
    <m/>
    <m/>
    <m/>
    <m/>
    <m/>
    <m/>
    <m/>
    <m/>
    <m/>
    <x v="62"/>
    <m/>
    <m/>
    <x v="34"/>
    <m/>
    <m/>
    <m/>
    <m/>
    <x v="5"/>
    <m/>
    <x v="13"/>
    <x v="421"/>
    <m/>
    <x v="555"/>
  </r>
  <r>
    <m/>
    <m/>
    <m/>
    <m/>
    <m/>
    <m/>
    <m/>
    <m/>
    <m/>
    <m/>
    <m/>
    <m/>
    <m/>
    <m/>
    <x v="62"/>
    <m/>
    <m/>
    <x v="34"/>
    <m/>
    <m/>
    <m/>
    <m/>
    <x v="5"/>
    <m/>
    <x v="13"/>
    <x v="416"/>
    <m/>
    <x v="535"/>
  </r>
  <r>
    <m/>
    <m/>
    <m/>
    <m/>
    <m/>
    <m/>
    <m/>
    <m/>
    <m/>
    <m/>
    <m/>
    <m/>
    <m/>
    <m/>
    <x v="62"/>
    <m/>
    <m/>
    <x v="34"/>
    <m/>
    <m/>
    <m/>
    <m/>
    <x v="5"/>
    <m/>
    <x v="13"/>
    <x v="427"/>
    <m/>
    <x v="535"/>
  </r>
  <r>
    <m/>
    <m/>
    <m/>
    <m/>
    <m/>
    <m/>
    <m/>
    <m/>
    <m/>
    <m/>
    <m/>
    <m/>
    <m/>
    <m/>
    <x v="62"/>
    <m/>
    <m/>
    <x v="34"/>
    <m/>
    <m/>
    <m/>
    <m/>
    <x v="5"/>
    <m/>
    <x v="13"/>
    <x v="416"/>
    <m/>
    <x v="535"/>
  </r>
  <r>
    <m/>
    <m/>
    <m/>
    <m/>
    <m/>
    <m/>
    <m/>
    <m/>
    <m/>
    <m/>
    <m/>
    <m/>
    <m/>
    <m/>
    <x v="62"/>
    <m/>
    <m/>
    <x v="34"/>
    <m/>
    <m/>
    <m/>
    <m/>
    <x v="5"/>
    <m/>
    <x v="13"/>
    <x v="418"/>
    <m/>
    <x v="556"/>
  </r>
  <r>
    <m/>
    <m/>
    <m/>
    <m/>
    <m/>
    <m/>
    <m/>
    <m/>
    <m/>
    <m/>
    <m/>
    <m/>
    <m/>
    <m/>
    <x v="62"/>
    <m/>
    <m/>
    <x v="34"/>
    <m/>
    <m/>
    <m/>
    <m/>
    <x v="5"/>
    <m/>
    <x v="13"/>
    <x v="419"/>
    <m/>
    <x v="557"/>
  </r>
  <r>
    <m/>
    <m/>
    <m/>
    <m/>
    <m/>
    <m/>
    <m/>
    <m/>
    <m/>
    <m/>
    <m/>
    <m/>
    <m/>
    <m/>
    <x v="62"/>
    <m/>
    <m/>
    <x v="34"/>
    <m/>
    <m/>
    <m/>
    <m/>
    <x v="5"/>
    <m/>
    <x v="13"/>
    <x v="420"/>
    <m/>
    <x v="558"/>
  </r>
  <r>
    <m/>
    <m/>
    <m/>
    <m/>
    <m/>
    <m/>
    <m/>
    <m/>
    <m/>
    <m/>
    <m/>
    <m/>
    <m/>
    <m/>
    <x v="62"/>
    <m/>
    <m/>
    <x v="34"/>
    <m/>
    <m/>
    <m/>
    <m/>
    <x v="5"/>
    <m/>
    <x v="13"/>
    <x v="421"/>
    <m/>
    <x v="559"/>
  </r>
  <r>
    <m/>
    <m/>
    <m/>
    <m/>
    <m/>
    <m/>
    <m/>
    <m/>
    <m/>
    <m/>
    <m/>
    <m/>
    <m/>
    <m/>
    <x v="62"/>
    <m/>
    <m/>
    <x v="34"/>
    <m/>
    <m/>
    <m/>
    <m/>
    <x v="5"/>
    <m/>
    <x v="13"/>
    <x v="416"/>
    <m/>
    <x v="535"/>
  </r>
  <r>
    <m/>
    <m/>
    <m/>
    <m/>
    <m/>
    <m/>
    <m/>
    <m/>
    <m/>
    <m/>
    <m/>
    <m/>
    <m/>
    <m/>
    <x v="62"/>
    <m/>
    <m/>
    <x v="34"/>
    <m/>
    <m/>
    <m/>
    <m/>
    <x v="5"/>
    <m/>
    <x v="13"/>
    <x v="428"/>
    <m/>
    <x v="535"/>
  </r>
  <r>
    <m/>
    <m/>
    <m/>
    <m/>
    <m/>
    <m/>
    <m/>
    <m/>
    <m/>
    <m/>
    <m/>
    <m/>
    <m/>
    <m/>
    <x v="62"/>
    <m/>
    <m/>
    <x v="34"/>
    <m/>
    <m/>
    <m/>
    <m/>
    <x v="5"/>
    <m/>
    <x v="13"/>
    <x v="416"/>
    <m/>
    <x v="535"/>
  </r>
  <r>
    <m/>
    <m/>
    <m/>
    <m/>
    <m/>
    <m/>
    <m/>
    <m/>
    <m/>
    <m/>
    <m/>
    <m/>
    <m/>
    <m/>
    <x v="62"/>
    <m/>
    <m/>
    <x v="34"/>
    <m/>
    <m/>
    <m/>
    <m/>
    <x v="5"/>
    <m/>
    <x v="13"/>
    <x v="418"/>
    <m/>
    <x v="560"/>
  </r>
  <r>
    <m/>
    <m/>
    <m/>
    <m/>
    <m/>
    <m/>
    <m/>
    <m/>
    <m/>
    <m/>
    <m/>
    <m/>
    <m/>
    <m/>
    <x v="62"/>
    <m/>
    <m/>
    <x v="34"/>
    <m/>
    <m/>
    <m/>
    <m/>
    <x v="5"/>
    <m/>
    <x v="13"/>
    <x v="419"/>
    <m/>
    <x v="561"/>
  </r>
  <r>
    <m/>
    <m/>
    <m/>
    <m/>
    <m/>
    <m/>
    <m/>
    <m/>
    <m/>
    <m/>
    <m/>
    <m/>
    <m/>
    <m/>
    <x v="62"/>
    <m/>
    <m/>
    <x v="34"/>
    <m/>
    <m/>
    <m/>
    <m/>
    <x v="5"/>
    <m/>
    <x v="13"/>
    <x v="420"/>
    <m/>
    <x v="562"/>
  </r>
  <r>
    <m/>
    <m/>
    <m/>
    <m/>
    <m/>
    <m/>
    <m/>
    <m/>
    <m/>
    <m/>
    <m/>
    <m/>
    <m/>
    <m/>
    <x v="62"/>
    <m/>
    <m/>
    <x v="34"/>
    <m/>
    <m/>
    <m/>
    <m/>
    <x v="5"/>
    <m/>
    <x v="13"/>
    <x v="421"/>
    <m/>
    <x v="563"/>
  </r>
  <r>
    <m/>
    <m/>
    <m/>
    <m/>
    <m/>
    <m/>
    <m/>
    <m/>
    <m/>
    <m/>
    <m/>
    <m/>
    <m/>
    <m/>
    <x v="62"/>
    <m/>
    <m/>
    <x v="34"/>
    <m/>
    <m/>
    <m/>
    <m/>
    <x v="5"/>
    <m/>
    <x v="13"/>
    <x v="416"/>
    <m/>
    <x v="535"/>
  </r>
  <r>
    <m/>
    <m/>
    <m/>
    <m/>
    <m/>
    <m/>
    <m/>
    <m/>
    <m/>
    <m/>
    <m/>
    <m/>
    <m/>
    <m/>
    <x v="62"/>
    <m/>
    <m/>
    <x v="34"/>
    <m/>
    <m/>
    <m/>
    <m/>
    <x v="5"/>
    <m/>
    <x v="13"/>
    <x v="429"/>
    <m/>
    <x v="535"/>
  </r>
  <r>
    <m/>
    <m/>
    <m/>
    <m/>
    <m/>
    <m/>
    <m/>
    <m/>
    <m/>
    <m/>
    <m/>
    <m/>
    <m/>
    <m/>
    <x v="62"/>
    <m/>
    <m/>
    <x v="34"/>
    <m/>
    <m/>
    <m/>
    <m/>
    <x v="5"/>
    <m/>
    <x v="13"/>
    <x v="416"/>
    <m/>
    <x v="535"/>
  </r>
  <r>
    <m/>
    <m/>
    <m/>
    <m/>
    <m/>
    <m/>
    <m/>
    <m/>
    <m/>
    <m/>
    <m/>
    <m/>
    <m/>
    <m/>
    <x v="62"/>
    <m/>
    <m/>
    <x v="34"/>
    <m/>
    <m/>
    <m/>
    <m/>
    <x v="5"/>
    <m/>
    <x v="13"/>
    <x v="418"/>
    <m/>
    <x v="564"/>
  </r>
  <r>
    <m/>
    <m/>
    <m/>
    <m/>
    <m/>
    <m/>
    <m/>
    <m/>
    <m/>
    <m/>
    <m/>
    <m/>
    <m/>
    <m/>
    <x v="62"/>
    <m/>
    <m/>
    <x v="34"/>
    <m/>
    <m/>
    <m/>
    <m/>
    <x v="5"/>
    <m/>
    <x v="13"/>
    <x v="419"/>
    <m/>
    <x v="565"/>
  </r>
  <r>
    <m/>
    <m/>
    <m/>
    <m/>
    <m/>
    <m/>
    <m/>
    <m/>
    <m/>
    <m/>
    <m/>
    <m/>
    <m/>
    <m/>
    <x v="62"/>
    <m/>
    <m/>
    <x v="34"/>
    <m/>
    <m/>
    <m/>
    <m/>
    <x v="5"/>
    <m/>
    <x v="13"/>
    <x v="420"/>
    <m/>
    <x v="566"/>
  </r>
  <r>
    <m/>
    <m/>
    <m/>
    <m/>
    <m/>
    <m/>
    <m/>
    <m/>
    <m/>
    <m/>
    <m/>
    <m/>
    <m/>
    <m/>
    <x v="62"/>
    <m/>
    <m/>
    <x v="34"/>
    <m/>
    <m/>
    <m/>
    <m/>
    <x v="5"/>
    <m/>
    <x v="13"/>
    <x v="421"/>
    <m/>
    <x v="567"/>
  </r>
  <r>
    <m/>
    <m/>
    <m/>
    <m/>
    <m/>
    <m/>
    <m/>
    <m/>
    <m/>
    <m/>
    <m/>
    <m/>
    <m/>
    <m/>
    <x v="62"/>
    <m/>
    <m/>
    <x v="34"/>
    <m/>
    <m/>
    <m/>
    <m/>
    <x v="5"/>
    <m/>
    <x v="13"/>
    <x v="416"/>
    <m/>
    <x v="535"/>
  </r>
  <r>
    <m/>
    <m/>
    <m/>
    <m/>
    <m/>
    <m/>
    <m/>
    <m/>
    <m/>
    <m/>
    <m/>
    <m/>
    <m/>
    <m/>
    <x v="62"/>
    <m/>
    <m/>
    <x v="34"/>
    <m/>
    <m/>
    <m/>
    <m/>
    <x v="5"/>
    <m/>
    <x v="13"/>
    <x v="430"/>
    <m/>
    <x v="535"/>
  </r>
  <r>
    <m/>
    <m/>
    <m/>
    <m/>
    <m/>
    <m/>
    <m/>
    <m/>
    <m/>
    <m/>
    <m/>
    <m/>
    <m/>
    <m/>
    <x v="62"/>
    <m/>
    <m/>
    <x v="34"/>
    <m/>
    <m/>
    <m/>
    <m/>
    <x v="5"/>
    <m/>
    <x v="13"/>
    <x v="416"/>
    <m/>
    <x v="535"/>
  </r>
  <r>
    <m/>
    <m/>
    <m/>
    <m/>
    <m/>
    <m/>
    <m/>
    <m/>
    <m/>
    <m/>
    <m/>
    <m/>
    <m/>
    <m/>
    <x v="62"/>
    <m/>
    <m/>
    <x v="34"/>
    <m/>
    <m/>
    <m/>
    <m/>
    <x v="5"/>
    <m/>
    <x v="13"/>
    <x v="418"/>
    <m/>
    <x v="568"/>
  </r>
  <r>
    <m/>
    <m/>
    <m/>
    <m/>
    <m/>
    <m/>
    <m/>
    <m/>
    <m/>
    <m/>
    <m/>
    <m/>
    <m/>
    <m/>
    <x v="62"/>
    <m/>
    <m/>
    <x v="34"/>
    <m/>
    <m/>
    <m/>
    <m/>
    <x v="5"/>
    <m/>
    <x v="13"/>
    <x v="419"/>
    <m/>
    <x v="568"/>
  </r>
  <r>
    <m/>
    <m/>
    <m/>
    <m/>
    <m/>
    <m/>
    <m/>
    <m/>
    <m/>
    <m/>
    <m/>
    <m/>
    <m/>
    <m/>
    <x v="62"/>
    <m/>
    <m/>
    <x v="34"/>
    <m/>
    <m/>
    <m/>
    <m/>
    <x v="5"/>
    <m/>
    <x v="13"/>
    <x v="420"/>
    <m/>
    <x v="569"/>
  </r>
  <r>
    <m/>
    <m/>
    <m/>
    <m/>
    <m/>
    <m/>
    <m/>
    <m/>
    <m/>
    <m/>
    <m/>
    <m/>
    <m/>
    <m/>
    <x v="62"/>
    <m/>
    <m/>
    <x v="34"/>
    <m/>
    <m/>
    <m/>
    <m/>
    <x v="5"/>
    <m/>
    <x v="13"/>
    <x v="421"/>
    <m/>
    <x v="569"/>
  </r>
  <r>
    <m/>
    <m/>
    <m/>
    <m/>
    <m/>
    <m/>
    <m/>
    <m/>
    <m/>
    <m/>
    <m/>
    <m/>
    <m/>
    <m/>
    <x v="62"/>
    <m/>
    <m/>
    <x v="34"/>
    <m/>
    <m/>
    <m/>
    <m/>
    <x v="5"/>
    <m/>
    <x v="13"/>
    <x v="416"/>
    <m/>
    <x v="535"/>
  </r>
  <r>
    <m/>
    <m/>
    <m/>
    <m/>
    <m/>
    <m/>
    <m/>
    <m/>
    <m/>
    <m/>
    <m/>
    <m/>
    <m/>
    <m/>
    <x v="62"/>
    <m/>
    <m/>
    <x v="34"/>
    <m/>
    <m/>
    <m/>
    <m/>
    <x v="5"/>
    <m/>
    <x v="13"/>
    <x v="431"/>
    <m/>
    <x v="535"/>
  </r>
  <r>
    <m/>
    <m/>
    <m/>
    <m/>
    <m/>
    <m/>
    <m/>
    <m/>
    <m/>
    <m/>
    <m/>
    <m/>
    <m/>
    <m/>
    <x v="62"/>
    <m/>
    <m/>
    <x v="34"/>
    <m/>
    <m/>
    <m/>
    <m/>
    <x v="5"/>
    <m/>
    <x v="13"/>
    <x v="416"/>
    <m/>
    <x v="535"/>
  </r>
  <r>
    <m/>
    <m/>
    <m/>
    <m/>
    <m/>
    <m/>
    <m/>
    <m/>
    <m/>
    <m/>
    <m/>
    <m/>
    <m/>
    <m/>
    <x v="62"/>
    <m/>
    <m/>
    <x v="34"/>
    <m/>
    <m/>
    <m/>
    <m/>
    <x v="5"/>
    <m/>
    <x v="13"/>
    <x v="418"/>
    <m/>
    <x v="570"/>
  </r>
  <r>
    <m/>
    <m/>
    <m/>
    <m/>
    <m/>
    <m/>
    <m/>
    <m/>
    <m/>
    <m/>
    <m/>
    <m/>
    <m/>
    <m/>
    <x v="62"/>
    <m/>
    <m/>
    <x v="34"/>
    <m/>
    <m/>
    <m/>
    <m/>
    <x v="5"/>
    <m/>
    <x v="13"/>
    <x v="419"/>
    <m/>
    <x v="571"/>
  </r>
  <r>
    <m/>
    <m/>
    <m/>
    <m/>
    <m/>
    <m/>
    <m/>
    <m/>
    <m/>
    <m/>
    <m/>
    <m/>
    <m/>
    <m/>
    <x v="62"/>
    <m/>
    <m/>
    <x v="34"/>
    <m/>
    <m/>
    <m/>
    <m/>
    <x v="5"/>
    <m/>
    <x v="13"/>
    <x v="420"/>
    <m/>
    <x v="572"/>
  </r>
  <r>
    <m/>
    <m/>
    <m/>
    <m/>
    <m/>
    <m/>
    <m/>
    <m/>
    <m/>
    <m/>
    <m/>
    <m/>
    <m/>
    <m/>
    <x v="62"/>
    <m/>
    <m/>
    <x v="34"/>
    <m/>
    <m/>
    <m/>
    <m/>
    <x v="5"/>
    <m/>
    <x v="13"/>
    <x v="421"/>
    <m/>
    <x v="573"/>
  </r>
  <r>
    <m/>
    <m/>
    <m/>
    <m/>
    <m/>
    <m/>
    <m/>
    <m/>
    <m/>
    <m/>
    <m/>
    <m/>
    <m/>
    <m/>
    <x v="62"/>
    <m/>
    <m/>
    <x v="34"/>
    <m/>
    <m/>
    <m/>
    <m/>
    <x v="5"/>
    <m/>
    <x v="13"/>
    <x v="416"/>
    <m/>
    <x v="535"/>
  </r>
  <r>
    <m/>
    <m/>
    <m/>
    <m/>
    <m/>
    <m/>
    <m/>
    <m/>
    <m/>
    <m/>
    <m/>
    <m/>
    <m/>
    <m/>
    <x v="62"/>
    <m/>
    <m/>
    <x v="34"/>
    <m/>
    <m/>
    <m/>
    <m/>
    <x v="5"/>
    <m/>
    <x v="13"/>
    <x v="432"/>
    <m/>
    <x v="535"/>
  </r>
  <r>
    <m/>
    <m/>
    <m/>
    <m/>
    <m/>
    <m/>
    <m/>
    <m/>
    <m/>
    <m/>
    <m/>
    <m/>
    <m/>
    <m/>
    <x v="62"/>
    <m/>
    <m/>
    <x v="34"/>
    <m/>
    <m/>
    <m/>
    <m/>
    <x v="5"/>
    <m/>
    <x v="13"/>
    <x v="416"/>
    <m/>
    <x v="535"/>
  </r>
  <r>
    <m/>
    <m/>
    <m/>
    <m/>
    <m/>
    <m/>
    <m/>
    <m/>
    <m/>
    <m/>
    <m/>
    <m/>
    <m/>
    <m/>
    <x v="62"/>
    <m/>
    <m/>
    <x v="34"/>
    <m/>
    <m/>
    <m/>
    <m/>
    <x v="5"/>
    <m/>
    <x v="13"/>
    <x v="418"/>
    <m/>
    <x v="574"/>
  </r>
  <r>
    <m/>
    <m/>
    <m/>
    <m/>
    <m/>
    <m/>
    <m/>
    <m/>
    <m/>
    <m/>
    <m/>
    <m/>
    <m/>
    <m/>
    <x v="62"/>
    <m/>
    <m/>
    <x v="34"/>
    <m/>
    <m/>
    <m/>
    <m/>
    <x v="5"/>
    <m/>
    <x v="13"/>
    <x v="419"/>
    <m/>
    <x v="574"/>
  </r>
  <r>
    <m/>
    <m/>
    <m/>
    <m/>
    <m/>
    <m/>
    <m/>
    <m/>
    <m/>
    <m/>
    <m/>
    <m/>
    <m/>
    <m/>
    <x v="62"/>
    <m/>
    <m/>
    <x v="34"/>
    <m/>
    <m/>
    <m/>
    <m/>
    <x v="5"/>
    <m/>
    <x v="13"/>
    <x v="420"/>
    <m/>
    <x v="575"/>
  </r>
  <r>
    <m/>
    <m/>
    <m/>
    <m/>
    <m/>
    <m/>
    <m/>
    <m/>
    <m/>
    <m/>
    <m/>
    <m/>
    <m/>
    <m/>
    <x v="62"/>
    <m/>
    <m/>
    <x v="34"/>
    <m/>
    <m/>
    <m/>
    <m/>
    <x v="5"/>
    <m/>
    <x v="13"/>
    <x v="421"/>
    <m/>
    <x v="575"/>
  </r>
  <r>
    <m/>
    <m/>
    <m/>
    <m/>
    <m/>
    <m/>
    <m/>
    <m/>
    <m/>
    <m/>
    <m/>
    <m/>
    <m/>
    <m/>
    <x v="62"/>
    <m/>
    <m/>
    <x v="34"/>
    <m/>
    <m/>
    <m/>
    <m/>
    <x v="5"/>
    <m/>
    <x v="13"/>
    <x v="416"/>
    <m/>
    <x v="535"/>
  </r>
  <r>
    <m/>
    <m/>
    <m/>
    <m/>
    <m/>
    <m/>
    <m/>
    <m/>
    <m/>
    <m/>
    <m/>
    <m/>
    <m/>
    <m/>
    <x v="62"/>
    <m/>
    <m/>
    <x v="34"/>
    <m/>
    <m/>
    <m/>
    <m/>
    <x v="5"/>
    <m/>
    <x v="13"/>
    <x v="433"/>
    <m/>
    <x v="535"/>
  </r>
  <r>
    <m/>
    <m/>
    <m/>
    <m/>
    <m/>
    <m/>
    <m/>
    <m/>
    <m/>
    <m/>
    <m/>
    <m/>
    <m/>
    <m/>
    <x v="62"/>
    <m/>
    <m/>
    <x v="34"/>
    <m/>
    <m/>
    <m/>
    <m/>
    <x v="5"/>
    <m/>
    <x v="13"/>
    <x v="416"/>
    <m/>
    <x v="535"/>
  </r>
  <r>
    <m/>
    <m/>
    <m/>
    <m/>
    <m/>
    <m/>
    <m/>
    <m/>
    <m/>
    <m/>
    <m/>
    <m/>
    <m/>
    <m/>
    <x v="62"/>
    <m/>
    <m/>
    <x v="34"/>
    <m/>
    <m/>
    <m/>
    <m/>
    <x v="5"/>
    <m/>
    <x v="13"/>
    <x v="418"/>
    <m/>
    <x v="576"/>
  </r>
  <r>
    <m/>
    <m/>
    <m/>
    <m/>
    <m/>
    <m/>
    <m/>
    <m/>
    <m/>
    <m/>
    <m/>
    <m/>
    <m/>
    <m/>
    <x v="62"/>
    <m/>
    <m/>
    <x v="34"/>
    <m/>
    <m/>
    <m/>
    <m/>
    <x v="5"/>
    <m/>
    <x v="13"/>
    <x v="419"/>
    <m/>
    <x v="577"/>
  </r>
  <r>
    <m/>
    <m/>
    <m/>
    <m/>
    <m/>
    <m/>
    <m/>
    <m/>
    <m/>
    <m/>
    <m/>
    <m/>
    <m/>
    <m/>
    <x v="62"/>
    <m/>
    <m/>
    <x v="34"/>
    <m/>
    <m/>
    <m/>
    <m/>
    <x v="5"/>
    <m/>
    <x v="13"/>
    <x v="420"/>
    <m/>
    <x v="578"/>
  </r>
  <r>
    <m/>
    <m/>
    <m/>
    <m/>
    <m/>
    <m/>
    <m/>
    <m/>
    <m/>
    <m/>
    <m/>
    <m/>
    <m/>
    <m/>
    <x v="62"/>
    <m/>
    <m/>
    <x v="34"/>
    <m/>
    <m/>
    <m/>
    <m/>
    <x v="5"/>
    <m/>
    <x v="13"/>
    <x v="421"/>
    <m/>
    <x v="579"/>
  </r>
  <r>
    <m/>
    <m/>
    <m/>
    <m/>
    <m/>
    <m/>
    <m/>
    <m/>
    <m/>
    <m/>
    <m/>
    <m/>
    <m/>
    <m/>
    <x v="62"/>
    <m/>
    <m/>
    <x v="34"/>
    <m/>
    <m/>
    <m/>
    <m/>
    <x v="5"/>
    <m/>
    <x v="13"/>
    <x v="416"/>
    <m/>
    <x v="535"/>
  </r>
  <r>
    <m/>
    <m/>
    <m/>
    <m/>
    <m/>
    <m/>
    <m/>
    <m/>
    <m/>
    <m/>
    <m/>
    <m/>
    <m/>
    <m/>
    <x v="62"/>
    <m/>
    <m/>
    <x v="34"/>
    <m/>
    <m/>
    <m/>
    <m/>
    <x v="5"/>
    <m/>
    <x v="13"/>
    <x v="434"/>
    <m/>
    <x v="535"/>
  </r>
  <r>
    <m/>
    <m/>
    <m/>
    <m/>
    <m/>
    <m/>
    <m/>
    <m/>
    <m/>
    <m/>
    <m/>
    <m/>
    <m/>
    <m/>
    <x v="62"/>
    <m/>
    <m/>
    <x v="34"/>
    <m/>
    <m/>
    <m/>
    <m/>
    <x v="5"/>
    <m/>
    <x v="13"/>
    <x v="416"/>
    <m/>
    <x v="535"/>
  </r>
  <r>
    <m/>
    <m/>
    <m/>
    <m/>
    <m/>
    <m/>
    <m/>
    <m/>
    <m/>
    <m/>
    <m/>
    <m/>
    <m/>
    <m/>
    <x v="62"/>
    <m/>
    <m/>
    <x v="34"/>
    <m/>
    <m/>
    <m/>
    <m/>
    <x v="5"/>
    <m/>
    <x v="13"/>
    <x v="418"/>
    <m/>
    <x v="580"/>
  </r>
  <r>
    <m/>
    <m/>
    <m/>
    <m/>
    <m/>
    <m/>
    <m/>
    <m/>
    <m/>
    <m/>
    <m/>
    <m/>
    <m/>
    <m/>
    <x v="62"/>
    <m/>
    <m/>
    <x v="34"/>
    <m/>
    <m/>
    <m/>
    <m/>
    <x v="5"/>
    <m/>
    <x v="13"/>
    <x v="419"/>
    <m/>
    <x v="581"/>
  </r>
  <r>
    <m/>
    <m/>
    <m/>
    <m/>
    <m/>
    <m/>
    <m/>
    <m/>
    <m/>
    <m/>
    <m/>
    <m/>
    <m/>
    <m/>
    <x v="62"/>
    <m/>
    <m/>
    <x v="34"/>
    <m/>
    <m/>
    <m/>
    <m/>
    <x v="5"/>
    <m/>
    <x v="13"/>
    <x v="420"/>
    <m/>
    <x v="582"/>
  </r>
  <r>
    <m/>
    <m/>
    <m/>
    <m/>
    <m/>
    <m/>
    <m/>
    <m/>
    <m/>
    <m/>
    <m/>
    <m/>
    <m/>
    <m/>
    <x v="62"/>
    <m/>
    <m/>
    <x v="34"/>
    <m/>
    <m/>
    <m/>
    <m/>
    <x v="5"/>
    <m/>
    <x v="13"/>
    <x v="421"/>
    <m/>
    <x v="583"/>
  </r>
  <r>
    <m/>
    <m/>
    <m/>
    <m/>
    <m/>
    <m/>
    <m/>
    <m/>
    <m/>
    <m/>
    <m/>
    <m/>
    <m/>
    <m/>
    <x v="62"/>
    <m/>
    <m/>
    <x v="34"/>
    <m/>
    <m/>
    <m/>
    <m/>
    <x v="5"/>
    <m/>
    <x v="13"/>
    <x v="416"/>
    <m/>
    <x v="53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Resumen por auditorias" cacheId="1" applyNumberFormats="0" applyBorderFormats="0" applyFontFormats="0" applyPatternFormats="0" applyAlignmentFormats="0" applyWidthHeightFormats="1" dataCaption=" " updatedVersion="6" minRefreshableVersion="3" itemPrintTitles="1" mergeItem="1" createdVersion="5" indent="0" compact="0" compactData="0" multipleFieldFilters="0" chartFormat="48">
  <location ref="B3:H18" firstHeaderRow="1" firstDataRow="2" firstDataCol="1"/>
  <pivotFields count="28">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pivotField compact="0" outline="0" showAll="0"/>
    <pivotField axis="axisCol" compact="0" outline="0" showAll="0" defaultSubtotal="0">
      <items count="10">
        <item m="1" x="7"/>
        <item m="1" x="8"/>
        <item m="1" x="9"/>
        <item m="1" x="6"/>
        <item x="0"/>
        <item x="3"/>
        <item x="1"/>
        <item h="1" x="5"/>
        <item x="4"/>
        <item x="2"/>
      </items>
    </pivotField>
    <pivotField name="      " dataField="1" compact="0" outline="0" showAll="0" defaultSubtotal="0"/>
    <pivotField axis="axisRow" compact="0" outline="0" showAll="0" defaultSubtotal="0">
      <items count="23">
        <item m="1" x="21"/>
        <item x="12"/>
        <item x="11"/>
        <item x="13"/>
        <item m="1" x="17"/>
        <item x="8"/>
        <item m="1" x="19"/>
        <item x="10"/>
        <item x="9"/>
        <item x="7"/>
        <item x="6"/>
        <item m="1" x="22"/>
        <item x="5"/>
        <item x="4"/>
        <item m="1" x="20"/>
        <item x="3"/>
        <item m="1" x="16"/>
        <item m="1" x="14"/>
        <item m="1" x="15"/>
        <item x="2"/>
        <item m="1" x="18"/>
        <item x="1"/>
        <item x="0"/>
      </items>
    </pivotField>
    <pivotField compact="0" outline="0" showAll="0"/>
    <pivotField compact="0" outline="0" showAll="0" defaultSubtotal="0"/>
    <pivotField compact="0" outline="0" showAll="0" defaultSubtotal="0"/>
  </pivotFields>
  <rowFields count="1">
    <field x="24"/>
  </rowFields>
  <rowItems count="14">
    <i>
      <x v="1"/>
    </i>
    <i>
      <x v="2"/>
    </i>
    <i>
      <x v="5"/>
    </i>
    <i>
      <x v="7"/>
    </i>
    <i>
      <x v="8"/>
    </i>
    <i>
      <x v="9"/>
    </i>
    <i>
      <x v="10"/>
    </i>
    <i>
      <x v="12"/>
    </i>
    <i>
      <x v="13"/>
    </i>
    <i>
      <x v="15"/>
    </i>
    <i>
      <x v="19"/>
    </i>
    <i>
      <x v="21"/>
    </i>
    <i>
      <x v="22"/>
    </i>
    <i t="grand">
      <x/>
    </i>
  </rowItems>
  <colFields count="1">
    <field x="22"/>
  </colFields>
  <colItems count="6">
    <i>
      <x v="4"/>
    </i>
    <i>
      <x v="5"/>
    </i>
    <i>
      <x v="6"/>
    </i>
    <i>
      <x v="8"/>
    </i>
    <i>
      <x v="9"/>
    </i>
    <i t="grand">
      <x/>
    </i>
  </colItems>
  <dataFields count="1">
    <dataField name="   " fld="23" subtotal="count" baseField="21" baseItem="0"/>
  </dataFields>
  <formats count="93">
    <format dxfId="92">
      <pivotArea outline="0" collapsedLevelsAreSubtotals="1" fieldPosition="0"/>
    </format>
    <format dxfId="91">
      <pivotArea field="24" type="button" dataOnly="0" labelOnly="1" outline="0" axis="axisRow" fieldPosition="0"/>
    </format>
    <format dxfId="90">
      <pivotArea dataOnly="0" labelOnly="1" outline="0" fieldPosition="0">
        <references count="1">
          <reference field="24" count="7">
            <x v="1"/>
            <x v="2"/>
            <x v="5"/>
            <x v="7"/>
            <x v="8"/>
            <x v="9"/>
            <x v="10"/>
          </reference>
        </references>
      </pivotArea>
    </format>
    <format dxfId="89">
      <pivotArea dataOnly="0" labelOnly="1" grandRow="1" outline="0" fieldPosition="0"/>
    </format>
    <format dxfId="88">
      <pivotArea dataOnly="0" labelOnly="1" grandCol="1" outline="0" fieldPosition="0"/>
    </format>
    <format dxfId="87">
      <pivotArea outline="0" collapsedLevelsAreSubtotals="1" fieldPosition="0"/>
    </format>
    <format dxfId="86">
      <pivotArea field="24" type="button" dataOnly="0" labelOnly="1" outline="0" axis="axisRow" fieldPosition="0"/>
    </format>
    <format dxfId="85">
      <pivotArea dataOnly="0" labelOnly="1" outline="0" fieldPosition="0">
        <references count="1">
          <reference field="24" count="7">
            <x v="1"/>
            <x v="2"/>
            <x v="5"/>
            <x v="7"/>
            <x v="8"/>
            <x v="9"/>
            <x v="10"/>
          </reference>
        </references>
      </pivotArea>
    </format>
    <format dxfId="84">
      <pivotArea dataOnly="0" labelOnly="1" grandRow="1" outline="0" fieldPosition="0"/>
    </format>
    <format dxfId="83">
      <pivotArea dataOnly="0" labelOnly="1" grandCol="1" outline="0" fieldPosition="0"/>
    </format>
    <format dxfId="82">
      <pivotArea outline="0" collapsedLevelsAreSubtotals="1" fieldPosition="0"/>
    </format>
    <format dxfId="81">
      <pivotArea field="24" type="button" dataOnly="0" labelOnly="1" outline="0" axis="axisRow" fieldPosition="0"/>
    </format>
    <format dxfId="80">
      <pivotArea dataOnly="0" labelOnly="1" outline="0" fieldPosition="0">
        <references count="1">
          <reference field="24" count="7">
            <x v="1"/>
            <x v="2"/>
            <x v="5"/>
            <x v="7"/>
            <x v="8"/>
            <x v="9"/>
            <x v="10"/>
          </reference>
        </references>
      </pivotArea>
    </format>
    <format dxfId="79">
      <pivotArea dataOnly="0" labelOnly="1" grandRow="1" outline="0" fieldPosition="0"/>
    </format>
    <format dxfId="78">
      <pivotArea dataOnly="0" labelOnly="1" grandCol="1" outline="0" fieldPosition="0"/>
    </format>
    <format dxfId="77">
      <pivotArea outline="0" collapsedLevelsAreSubtotals="1" fieldPosition="0"/>
    </format>
    <format dxfId="76">
      <pivotArea field="24" type="button" dataOnly="0" labelOnly="1" outline="0" axis="axisRow" fieldPosition="0"/>
    </format>
    <format dxfId="75">
      <pivotArea dataOnly="0" labelOnly="1" outline="0" fieldPosition="0">
        <references count="1">
          <reference field="24" count="7">
            <x v="1"/>
            <x v="2"/>
            <x v="5"/>
            <x v="7"/>
            <x v="8"/>
            <x v="9"/>
            <x v="10"/>
          </reference>
        </references>
      </pivotArea>
    </format>
    <format dxfId="74">
      <pivotArea dataOnly="0" labelOnly="1" grandRow="1" outline="0" fieldPosition="0"/>
    </format>
    <format dxfId="73">
      <pivotArea dataOnly="0" labelOnly="1" grandCol="1" outline="0" fieldPosition="0"/>
    </format>
    <format dxfId="72">
      <pivotArea field="24" type="button" dataOnly="0" labelOnly="1" outline="0" axis="axisRow" fieldPosition="0"/>
    </format>
    <format dxfId="71">
      <pivotArea dataOnly="0" labelOnly="1" grandRow="1" outline="0" fieldPosition="0"/>
    </format>
    <format dxfId="70">
      <pivotArea dataOnly="0" labelOnly="1" outline="0" fieldPosition="0">
        <references count="1">
          <reference field="22" count="0"/>
        </references>
      </pivotArea>
    </format>
    <format dxfId="69">
      <pivotArea dataOnly="0" labelOnly="1" outline="0" fieldPosition="0">
        <references count="1">
          <reference field="22" count="1">
            <x v="5"/>
          </reference>
        </references>
      </pivotArea>
    </format>
    <format dxfId="68">
      <pivotArea dataOnly="0" labelOnly="1" outline="0" fieldPosition="0">
        <references count="1">
          <reference field="22" count="0"/>
        </references>
      </pivotArea>
    </format>
    <format dxfId="67">
      <pivotArea dataOnly="0" labelOnly="1" grandCol="1" outline="0" fieldPosition="0"/>
    </format>
    <format dxfId="66">
      <pivotArea dataOnly="0" labelOnly="1" outline="0" fieldPosition="0">
        <references count="1">
          <reference field="22" count="0"/>
        </references>
      </pivotArea>
    </format>
    <format dxfId="65">
      <pivotArea outline="0" fieldPosition="0">
        <references count="1">
          <reference field="22" count="2" selected="0">
            <x v="4"/>
            <x v="5"/>
          </reference>
        </references>
      </pivotArea>
    </format>
    <format dxfId="64">
      <pivotArea dataOnly="0" labelOnly="1" outline="0" fieldPosition="0">
        <references count="1">
          <reference field="24" count="1">
            <x v="12"/>
          </reference>
        </references>
      </pivotArea>
    </format>
    <format dxfId="63">
      <pivotArea dataOnly="0" labelOnly="1" outline="0" fieldPosition="0">
        <references count="1">
          <reference field="24" count="8">
            <x v="1"/>
            <x v="2"/>
            <x v="5"/>
            <x v="7"/>
            <x v="8"/>
            <x v="9"/>
            <x v="10"/>
            <x v="12"/>
          </reference>
        </references>
      </pivotArea>
    </format>
    <format dxfId="62">
      <pivotArea dataOnly="0" labelOnly="1" outline="0" fieldPosition="0">
        <references count="1">
          <reference field="24" count="1">
            <x v="13"/>
          </reference>
        </references>
      </pivotArea>
    </format>
    <format dxfId="61">
      <pivotArea dataOnly="0" labelOnly="1" outline="0" fieldPosition="0">
        <references count="1">
          <reference field="24" count="1">
            <x v="12"/>
          </reference>
        </references>
      </pivotArea>
    </format>
    <format dxfId="60">
      <pivotArea dataOnly="0" labelOnly="1" outline="0" fieldPosition="0">
        <references count="1">
          <reference field="24" count="1">
            <x v="13"/>
          </reference>
        </references>
      </pivotArea>
    </format>
    <format dxfId="59">
      <pivotArea dataOnly="0" labelOnly="1" outline="0" fieldPosition="0">
        <references count="1">
          <reference field="24" count="1">
            <x v="14"/>
          </reference>
        </references>
      </pivotArea>
    </format>
    <format dxfId="58">
      <pivotArea dataOnly="0" labelOnly="1" outline="0" fieldPosition="0">
        <references count="1">
          <reference field="24" count="1">
            <x v="14"/>
          </reference>
        </references>
      </pivotArea>
    </format>
    <format dxfId="57">
      <pivotArea dataOnly="0" labelOnly="1" outline="0" fieldPosition="0">
        <references count="1">
          <reference field="24" count="1">
            <x v="15"/>
          </reference>
        </references>
      </pivotArea>
    </format>
    <format dxfId="56">
      <pivotArea dataOnly="0" labelOnly="1" outline="0" fieldPosition="0">
        <references count="1">
          <reference field="24" count="11">
            <x v="1"/>
            <x v="2"/>
            <x v="5"/>
            <x v="7"/>
            <x v="8"/>
            <x v="9"/>
            <x v="10"/>
            <x v="12"/>
            <x v="13"/>
            <x v="14"/>
            <x v="15"/>
          </reference>
        </references>
      </pivotArea>
    </format>
    <format dxfId="55">
      <pivotArea dataOnly="0" labelOnly="1" outline="0" fieldPosition="0">
        <references count="1">
          <reference field="24" count="1">
            <x v="16"/>
          </reference>
        </references>
      </pivotArea>
    </format>
    <format dxfId="54">
      <pivotArea dataOnly="0" labelOnly="1" outline="0" fieldPosition="0">
        <references count="1">
          <reference field="24" count="1">
            <x v="16"/>
          </reference>
        </references>
      </pivotArea>
    </format>
    <format dxfId="53">
      <pivotArea dataOnly="0" labelOnly="1" outline="0" fieldPosition="0">
        <references count="1">
          <reference field="24" count="1">
            <x v="15"/>
          </reference>
        </references>
      </pivotArea>
    </format>
    <format dxfId="52">
      <pivotArea field="24" type="button" dataOnly="0" labelOnly="1" outline="0" axis="axisRow" fieldPosition="0"/>
    </format>
    <format dxfId="51">
      <pivotArea dataOnly="0" labelOnly="1" outline="0" fieldPosition="0">
        <references count="1">
          <reference field="24" count="11">
            <x v="1"/>
            <x v="2"/>
            <x v="5"/>
            <x v="7"/>
            <x v="8"/>
            <x v="9"/>
            <x v="10"/>
            <x v="12"/>
            <x v="13"/>
            <x v="15"/>
            <x v="16"/>
          </reference>
        </references>
      </pivotArea>
    </format>
    <format dxfId="50">
      <pivotArea dataOnly="0" labelOnly="1" grandRow="1" outline="0" fieldPosition="0"/>
    </format>
    <format dxfId="49">
      <pivotArea field="24" type="button" dataOnly="0" labelOnly="1" outline="0" axis="axisRow" fieldPosition="0"/>
    </format>
    <format dxfId="48">
      <pivotArea dataOnly="0" labelOnly="1" outline="0" fieldPosition="0">
        <references count="1">
          <reference field="24" count="11">
            <x v="1"/>
            <x v="2"/>
            <x v="5"/>
            <x v="7"/>
            <x v="8"/>
            <x v="9"/>
            <x v="10"/>
            <x v="12"/>
            <x v="13"/>
            <x v="15"/>
            <x v="16"/>
          </reference>
        </references>
      </pivotArea>
    </format>
    <format dxfId="47">
      <pivotArea dataOnly="0" labelOnly="1" grandRow="1" outline="0" fieldPosition="0"/>
    </format>
    <format dxfId="46">
      <pivotArea grandRow="1" outline="0" collapsedLevelsAreSubtotals="1" fieldPosition="0"/>
    </format>
    <format dxfId="45">
      <pivotArea grandRow="1" outline="0" collapsedLevelsAreSubtotals="1" fieldPosition="0"/>
    </format>
    <format dxfId="44">
      <pivotArea grandRow="1" outline="0" collapsedLevelsAreSubtotals="1" fieldPosition="0"/>
    </format>
    <format dxfId="43">
      <pivotArea outline="0" collapsedLevelsAreSubtotals="1" fieldPosition="0"/>
    </format>
    <format dxfId="42">
      <pivotArea field="24" type="button" dataOnly="0" labelOnly="1" outline="0" axis="axisRow" fieldPosition="0"/>
    </format>
    <format dxfId="41">
      <pivotArea field="24" type="button" dataOnly="0" labelOnly="1" outline="0" axis="axisRow" fieldPosition="0"/>
    </format>
    <format dxfId="40">
      <pivotArea dataOnly="0" labelOnly="1" outline="0" fieldPosition="0">
        <references count="1">
          <reference field="24" count="11">
            <x v="1"/>
            <x v="2"/>
            <x v="5"/>
            <x v="7"/>
            <x v="8"/>
            <x v="9"/>
            <x v="10"/>
            <x v="12"/>
            <x v="13"/>
            <x v="15"/>
            <x v="16"/>
          </reference>
        </references>
      </pivotArea>
    </format>
    <format dxfId="39">
      <pivotArea dataOnly="0" labelOnly="1" grandRow="1" outline="0" fieldPosition="0"/>
    </format>
    <format dxfId="38">
      <pivotArea outline="0" fieldPosition="0">
        <references count="1">
          <reference field="24" count="11" selected="0">
            <x v="1"/>
            <x v="2"/>
            <x v="5"/>
            <x v="7"/>
            <x v="8"/>
            <x v="9"/>
            <x v="10"/>
            <x v="12"/>
            <x v="13"/>
            <x v="15"/>
            <x v="16"/>
          </reference>
        </references>
      </pivotArea>
    </format>
    <format dxfId="37">
      <pivotArea dataOnly="0" labelOnly="1" outline="0" fieldPosition="0">
        <references count="1">
          <reference field="22" count="0"/>
        </references>
      </pivotArea>
    </format>
    <format dxfId="36">
      <pivotArea dataOnly="0" labelOnly="1" grandCol="1" outline="0" fieldPosition="0"/>
    </format>
    <format dxfId="35">
      <pivotArea grandRow="1" outline="0" collapsedLevelsAreSubtotals="1" fieldPosition="0"/>
    </format>
    <format dxfId="34">
      <pivotArea grandRow="1" grandCol="1" outline="0" collapsedLevelsAreSubtotals="1" fieldPosition="0"/>
    </format>
    <format dxfId="33">
      <pivotArea grandRow="1" outline="0" collapsedLevelsAreSubtotals="1" fieldPosition="0"/>
    </format>
    <format dxfId="32">
      <pivotArea grandRow="1" outline="0" collapsedLevelsAreSubtotals="1" fieldPosition="0"/>
    </format>
    <format dxfId="31">
      <pivotArea grandRow="1" outline="0" collapsedLevelsAreSubtotals="1" fieldPosition="0"/>
    </format>
    <format dxfId="30">
      <pivotArea grandRow="1" outline="0" collapsedLevelsAreSubtotals="1" fieldPosition="0"/>
    </format>
    <format dxfId="29">
      <pivotArea dataOnly="0" labelOnly="1" outline="0" fieldPosition="0">
        <references count="1">
          <reference field="24" count="1">
            <x v="17"/>
          </reference>
        </references>
      </pivotArea>
    </format>
    <format dxfId="28">
      <pivotArea dataOnly="0" labelOnly="1" outline="0" fieldPosition="0">
        <references count="1">
          <reference field="24" count="1">
            <x v="17"/>
          </reference>
        </references>
      </pivotArea>
    </format>
    <format dxfId="27">
      <pivotArea outline="0" fieldPosition="0">
        <references count="1">
          <reference field="24" count="1" selected="0">
            <x v="16"/>
          </reference>
        </references>
      </pivotArea>
    </format>
    <format dxfId="26">
      <pivotArea outline="0" fieldPosition="0">
        <references count="2">
          <reference field="22" count="1" selected="0">
            <x v="4"/>
          </reference>
          <reference field="24" count="1" selected="0">
            <x v="17"/>
          </reference>
        </references>
      </pivotArea>
    </format>
    <format dxfId="25">
      <pivotArea outline="0" fieldPosition="0">
        <references count="2">
          <reference field="22" count="2" selected="0">
            <x v="5"/>
            <x v="6"/>
          </reference>
          <reference field="24" count="1" selected="0">
            <x v="16"/>
          </reference>
        </references>
      </pivotArea>
    </format>
    <format dxfId="24">
      <pivotArea field="24" grandCol="1" outline="0" axis="axisRow" fieldPosition="0">
        <references count="1">
          <reference field="24" count="1" selected="0">
            <x v="16"/>
          </reference>
        </references>
      </pivotArea>
    </format>
    <format dxfId="23">
      <pivotArea outline="0" fieldPosition="0">
        <references count="1">
          <reference field="24" count="1" selected="0">
            <x v="17"/>
          </reference>
        </references>
      </pivotArea>
    </format>
    <format dxfId="22">
      <pivotArea grandRow="1" outline="0" collapsedLevelsAreSubtotals="1" fieldPosition="0"/>
    </format>
    <format dxfId="21">
      <pivotArea grandRow="1" outline="0" collapsedLevelsAreSubtotals="1" fieldPosition="0"/>
    </format>
    <format dxfId="20">
      <pivotArea grandRow="1" grandCol="1" outline="0" collapsedLevelsAreSubtotals="1" fieldPosition="0"/>
    </format>
    <format dxfId="19">
      <pivotArea field="22" grandRow="1" outline="0" axis="axisCol" fieldPosition="0">
        <references count="1">
          <reference field="22" count="1" selected="0">
            <x v="6"/>
          </reference>
        </references>
      </pivotArea>
    </format>
    <format dxfId="18">
      <pivotArea field="22" grandRow="1" outline="0" axis="axisCol" fieldPosition="0">
        <references count="1">
          <reference field="22" count="1" selected="0">
            <x v="6"/>
          </reference>
        </references>
      </pivotArea>
    </format>
    <format dxfId="17">
      <pivotArea field="22" grandRow="1" outline="0" axis="axisCol" fieldPosition="0">
        <references count="1">
          <reference field="22" count="1" selected="0">
            <x v="5"/>
          </reference>
        </references>
      </pivotArea>
    </format>
    <format dxfId="16">
      <pivotArea outline="0" fieldPosition="0">
        <references count="2">
          <reference field="22" count="1" selected="0">
            <x v="5"/>
          </reference>
          <reference field="24" count="1" selected="0">
            <x v="17"/>
          </reference>
        </references>
      </pivotArea>
    </format>
    <format dxfId="15">
      <pivotArea field="24" grandCol="1" outline="0" axis="axisRow" fieldPosition="0">
        <references count="1">
          <reference field="24" count="1" selected="0">
            <x v="16"/>
          </reference>
        </references>
      </pivotArea>
    </format>
    <format dxfId="14">
      <pivotArea outline="0" fieldPosition="0">
        <references count="2">
          <reference field="22" count="1" selected="0">
            <x v="6"/>
          </reference>
          <reference field="24" count="1" selected="0">
            <x v="17"/>
          </reference>
        </references>
      </pivotArea>
    </format>
    <format dxfId="13">
      <pivotArea field="24" grandCol="1" outline="0" axis="axisRow" fieldPosition="0">
        <references count="1">
          <reference field="24" count="1" selected="0">
            <x v="17"/>
          </reference>
        </references>
      </pivotArea>
    </format>
    <format dxfId="12">
      <pivotArea dataOnly="0" labelOnly="1" outline="0" fieldPosition="0">
        <references count="1">
          <reference field="24" count="1">
            <x v="18"/>
          </reference>
        </references>
      </pivotArea>
    </format>
    <format dxfId="11">
      <pivotArea dataOnly="0" labelOnly="1" outline="0" fieldPosition="0">
        <references count="1">
          <reference field="24" count="1">
            <x v="18"/>
          </reference>
        </references>
      </pivotArea>
    </format>
    <format dxfId="10">
      <pivotArea dataOnly="0" labelOnly="1" outline="0" fieldPosition="0">
        <references count="1">
          <reference field="24" count="1">
            <x v="18"/>
          </reference>
        </references>
      </pivotArea>
    </format>
    <format dxfId="9">
      <pivotArea outline="0" fieldPosition="0">
        <references count="2">
          <reference field="22" count="1" selected="0">
            <x v="4"/>
          </reference>
          <reference field="24" count="1" selected="0">
            <x v="18"/>
          </reference>
        </references>
      </pivotArea>
    </format>
    <format dxfId="8">
      <pivotArea field="22" grandRow="1" outline="0" axis="axisCol" fieldPosition="0">
        <references count="1">
          <reference field="22" count="1" selected="0">
            <x v="4"/>
          </reference>
        </references>
      </pivotArea>
    </format>
    <format dxfId="7">
      <pivotArea outline="0" fieldPosition="0">
        <references count="2">
          <reference field="22" count="2" selected="0">
            <x v="5"/>
            <x v="6"/>
          </reference>
          <reference field="24" count="1" selected="0">
            <x v="18"/>
          </reference>
        </references>
      </pivotArea>
    </format>
    <format dxfId="6">
      <pivotArea field="24" grandCol="1" outline="0" axis="axisRow" fieldPosition="0">
        <references count="1">
          <reference field="24" count="1" selected="0">
            <x v="18"/>
          </reference>
        </references>
      </pivotArea>
    </format>
    <format dxfId="5">
      <pivotArea outline="0" fieldPosition="0">
        <references count="2">
          <reference field="22" count="1" selected="0">
            <x v="4"/>
          </reference>
          <reference field="24" count="1" selected="0">
            <x v="18"/>
          </reference>
        </references>
      </pivotArea>
    </format>
    <format dxfId="4">
      <pivotArea dataOnly="0" labelOnly="1" outline="0" fieldPosition="0">
        <references count="1">
          <reference field="24" count="1">
            <x v="19"/>
          </reference>
        </references>
      </pivotArea>
    </format>
    <format dxfId="3">
      <pivotArea dataOnly="0" labelOnly="1" outline="0" fieldPosition="0">
        <references count="1">
          <reference field="22" count="1">
            <x v="4"/>
          </reference>
        </references>
      </pivotArea>
    </format>
    <format dxfId="2">
      <pivotArea dataOnly="0" labelOnly="1" outline="0" fieldPosition="0">
        <references count="1">
          <reference field="24" count="1">
            <x v="21"/>
          </reference>
        </references>
      </pivotArea>
    </format>
    <format dxfId="1">
      <pivotArea dataOnly="0" labelOnly="1" outline="0" fieldPosition="0">
        <references count="1">
          <reference field="22" count="1">
            <x v="4"/>
          </reference>
        </references>
      </pivotArea>
    </format>
    <format dxfId="0">
      <pivotArea dataOnly="0" labelOnly="1" outline="0" fieldPosition="0">
        <references count="1">
          <reference field="24" count="1">
            <x v="22"/>
          </reference>
        </references>
      </pivotArea>
    </format>
  </formats>
  <chartFormats count="8">
    <chartFormat chart="43" format="6" series="1">
      <pivotArea type="data" outline="0" fieldPosition="0">
        <references count="1">
          <reference field="4294967294" count="1" selected="0">
            <x v="0"/>
          </reference>
        </references>
      </pivotArea>
    </chartFormat>
    <chartFormat chart="43" format="19" series="1">
      <pivotArea type="data" outline="0" fieldPosition="0">
        <references count="2">
          <reference field="4294967294" count="1" selected="0">
            <x v="0"/>
          </reference>
          <reference field="22" count="1" selected="0">
            <x v="4"/>
          </reference>
        </references>
      </pivotArea>
    </chartFormat>
    <chartFormat chart="43" format="20" series="1">
      <pivotArea type="data" outline="0" fieldPosition="0">
        <references count="2">
          <reference field="4294967294" count="1" selected="0">
            <x v="0"/>
          </reference>
          <reference field="22" count="1" selected="0">
            <x v="5"/>
          </reference>
        </references>
      </pivotArea>
    </chartFormat>
    <chartFormat chart="43" format="22" series="1">
      <pivotArea type="data" outline="0" fieldPosition="0">
        <references count="2">
          <reference field="4294967294" count="1" selected="0">
            <x v="0"/>
          </reference>
          <reference field="22" count="1" selected="0">
            <x v="6"/>
          </reference>
        </references>
      </pivotArea>
    </chartFormat>
    <chartFormat chart="43" format="23">
      <pivotArea type="data" outline="0" fieldPosition="0">
        <references count="3">
          <reference field="4294967294" count="1" selected="0">
            <x v="0"/>
          </reference>
          <reference field="22" count="1" selected="0">
            <x v="5"/>
          </reference>
          <reference field="24" count="1" selected="0">
            <x v="1"/>
          </reference>
        </references>
      </pivotArea>
    </chartFormat>
    <chartFormat chart="43" format="24">
      <pivotArea type="data" outline="0" fieldPosition="0">
        <references count="3">
          <reference field="4294967294" count="1" selected="0">
            <x v="0"/>
          </reference>
          <reference field="22" count="1" selected="0">
            <x v="5"/>
          </reference>
          <reference field="24" count="1" selected="0">
            <x v="9"/>
          </reference>
        </references>
      </pivotArea>
    </chartFormat>
    <chartFormat chart="43" format="26" series="1">
      <pivotArea type="data" outline="0" fieldPosition="0">
        <references count="2">
          <reference field="4294967294" count="1" selected="0">
            <x v="0"/>
          </reference>
          <reference field="22" count="1" selected="0">
            <x v="8"/>
          </reference>
        </references>
      </pivotArea>
    </chartFormat>
    <chartFormat chart="43" format="27" series="1">
      <pivotArea type="data" outline="0" fieldPosition="0">
        <references count="2">
          <reference field="4294967294" count="1" selected="0">
            <x v="0"/>
          </reference>
          <reference field="22" count="1" selected="0">
            <x v="9"/>
          </reference>
        </references>
      </pivotArea>
    </chartFormat>
  </chartFormats>
  <pivotTableStyleInfo name="Seguimiento OCI"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P641"/>
  <sheetViews>
    <sheetView showGridLines="0"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3.42578125" style="62" customWidth="1"/>
    <col min="2" max="2" width="15.42578125" style="81" customWidth="1"/>
    <col min="3" max="3" width="15.42578125" style="81" hidden="1" customWidth="1"/>
    <col min="4" max="4" width="16" style="21" customWidth="1"/>
    <col min="5" max="5" width="14.7109375" style="16" customWidth="1"/>
    <col min="6" max="6" width="132" customWidth="1"/>
    <col min="7" max="7" width="53.140625" customWidth="1"/>
    <col min="8" max="8" width="52.85546875" customWidth="1"/>
    <col min="9" max="9" width="52.85546875" style="30" customWidth="1"/>
    <col min="10" max="10" width="30.7109375" style="27" customWidth="1"/>
    <col min="11" max="11" width="15.5703125" customWidth="1"/>
    <col min="12" max="12" width="15.140625" customWidth="1"/>
    <col min="13" max="13" width="13" customWidth="1"/>
    <col min="14" max="14" width="19.85546875" customWidth="1"/>
    <col min="15" max="15" width="20.28515625" style="28" customWidth="1"/>
    <col min="16" max="16" width="15.140625" customWidth="1"/>
    <col min="17" max="17" width="32.140625" style="192" hidden="1" customWidth="1"/>
    <col min="18" max="18" width="23.5703125" style="56" customWidth="1"/>
    <col min="19" max="19" width="17.85546875" style="57" hidden="1" customWidth="1"/>
    <col min="20" max="20" width="20.85546875" style="57" hidden="1" customWidth="1"/>
    <col min="21" max="21" width="18.140625" style="57" hidden="1" customWidth="1"/>
    <col min="22" max="22" width="13.7109375" style="57" hidden="1" customWidth="1"/>
    <col min="23" max="24" width="14.5703125" style="44" customWidth="1"/>
    <col min="25" max="27" width="14.5703125" style="45" hidden="1" customWidth="1"/>
    <col min="28" max="28" width="33.85546875" style="45" hidden="1" customWidth="1"/>
    <col min="29" max="29" width="12" style="198" hidden="1" customWidth="1"/>
    <col min="30" max="30" width="9.42578125" style="198" hidden="1" customWidth="1"/>
    <col min="31" max="31" width="13.85546875" style="198" hidden="1" customWidth="1"/>
    <col min="32" max="32" width="11.42578125" style="196" hidden="1" customWidth="1"/>
    <col min="33" max="33" width="20" style="33" bestFit="1" customWidth="1"/>
    <col min="34" max="34" width="19.28515625" style="33" customWidth="1"/>
    <col min="35" max="35" width="11.42578125" style="33"/>
    <col min="36" max="42" width="11.42578125" style="14"/>
  </cols>
  <sheetData>
    <row r="1" spans="1:42" s="12" customFormat="1" ht="48.75" customHeight="1" x14ac:dyDescent="0.2">
      <c r="A1" s="160" t="s">
        <v>1884</v>
      </c>
      <c r="B1" s="160" t="s">
        <v>702</v>
      </c>
      <c r="C1" s="160" t="s">
        <v>1883</v>
      </c>
      <c r="D1" s="160" t="s">
        <v>324</v>
      </c>
      <c r="E1" s="161" t="s">
        <v>13</v>
      </c>
      <c r="F1" s="161" t="s">
        <v>1885</v>
      </c>
      <c r="G1" s="161" t="s">
        <v>14</v>
      </c>
      <c r="H1" s="161" t="s">
        <v>15</v>
      </c>
      <c r="I1" s="161" t="s">
        <v>319</v>
      </c>
      <c r="J1" s="161" t="s">
        <v>1886</v>
      </c>
      <c r="K1" s="161" t="s">
        <v>1887</v>
      </c>
      <c r="L1" s="162" t="s">
        <v>1888</v>
      </c>
      <c r="M1" s="162" t="s">
        <v>1889</v>
      </c>
      <c r="N1" s="161" t="s">
        <v>1890</v>
      </c>
      <c r="O1" s="163" t="s">
        <v>320</v>
      </c>
      <c r="P1" s="161" t="s">
        <v>321</v>
      </c>
      <c r="Q1" s="161" t="s">
        <v>16</v>
      </c>
      <c r="R1" s="164" t="s">
        <v>1149</v>
      </c>
      <c r="S1" s="160" t="s">
        <v>6</v>
      </c>
      <c r="T1" s="160" t="s">
        <v>5</v>
      </c>
      <c r="U1" s="160" t="s">
        <v>7</v>
      </c>
      <c r="V1" s="160" t="s">
        <v>50</v>
      </c>
      <c r="W1" s="165" t="s">
        <v>201</v>
      </c>
      <c r="X1" s="165" t="s">
        <v>202</v>
      </c>
      <c r="Y1" s="165" t="s">
        <v>206</v>
      </c>
      <c r="Z1" s="165" t="s">
        <v>51</v>
      </c>
      <c r="AA1" s="165" t="s">
        <v>323</v>
      </c>
      <c r="AB1" s="165" t="s">
        <v>322</v>
      </c>
      <c r="AC1" s="193" t="s">
        <v>204</v>
      </c>
      <c r="AD1" s="193" t="s">
        <v>205</v>
      </c>
      <c r="AE1" s="193" t="s">
        <v>212</v>
      </c>
      <c r="AF1" s="193" t="s">
        <v>213</v>
      </c>
      <c r="AG1" s="68" t="s">
        <v>240</v>
      </c>
      <c r="AH1" s="69">
        <v>44013</v>
      </c>
      <c r="AI1" s="70"/>
      <c r="AJ1" s="22"/>
      <c r="AK1" s="23"/>
      <c r="AL1" s="23"/>
      <c r="AM1" s="23"/>
      <c r="AN1" s="23"/>
      <c r="AO1" s="23"/>
      <c r="AP1" s="23"/>
    </row>
    <row r="2" spans="1:42" s="23" customFormat="1" ht="300" customHeight="1" x14ac:dyDescent="0.2">
      <c r="A2" s="187">
        <v>1</v>
      </c>
      <c r="B2" s="187">
        <v>1</v>
      </c>
      <c r="C2" s="187"/>
      <c r="D2" s="187" t="s">
        <v>1903</v>
      </c>
      <c r="E2" s="186" t="s">
        <v>1905</v>
      </c>
      <c r="F2" s="188" t="s">
        <v>1933</v>
      </c>
      <c r="G2" s="188" t="s">
        <v>1906</v>
      </c>
      <c r="H2" s="188" t="s">
        <v>2023</v>
      </c>
      <c r="I2" s="188" t="s">
        <v>1907</v>
      </c>
      <c r="J2" s="186" t="s">
        <v>1908</v>
      </c>
      <c r="K2" s="186">
        <v>6</v>
      </c>
      <c r="L2" s="98">
        <v>43710</v>
      </c>
      <c r="M2" s="98">
        <v>43891</v>
      </c>
      <c r="N2" s="99">
        <f t="shared" ref="N2:N9" si="0">(+M2-L2)/7</f>
        <v>25.857142857142858</v>
      </c>
      <c r="O2" s="97" t="s">
        <v>1927</v>
      </c>
      <c r="P2" s="186">
        <v>6</v>
      </c>
      <c r="Q2" s="186" t="s">
        <v>2148</v>
      </c>
      <c r="R2" s="100">
        <f>IF(P2/K2&gt;1,100,+P2/K2*100)</f>
        <v>100</v>
      </c>
      <c r="S2" s="101">
        <f>+N2*R2/100</f>
        <v>25.857142857142858</v>
      </c>
      <c r="T2" s="101">
        <f>IF(M2&lt;=$AH$1,S2,0)</f>
        <v>25.857142857142858</v>
      </c>
      <c r="U2" s="101">
        <f>IF($AH$1&gt;=M2,N2,0)</f>
        <v>25.857142857142858</v>
      </c>
      <c r="V2" s="102"/>
      <c r="W2" s="103" t="str">
        <f>IF(R2=100,"CUMPLIDO",IF(M2-$AH$1&lt;0,"VENCIDO",IF(M2-$AH$1&lt;=30,"PRÓXIMO A VENCER",IF(R2&gt;0,"CON AVANCE","EN TERMINO"))))</f>
        <v>CUMPLIDO</v>
      </c>
      <c r="X2" s="103" t="str">
        <f t="shared" ref="X2" si="1">IF(A2&lt;&gt;"",IF(AD2=1,"VENCIDO",IF(AD2=2,"PRÓXIMO A VENCER",IF(AD2=3,"EN TERMINO",IF(AD2=4,"CON AVANCE",IF(AD2=5,"CUMPLIDO",))))),"")</f>
        <v>CUMPLIDO</v>
      </c>
      <c r="Y2" s="153" t="s">
        <v>1934</v>
      </c>
      <c r="Z2" s="153" t="str">
        <f>AF2</f>
        <v>H2ACTL</v>
      </c>
      <c r="AA2" s="153">
        <f>IF(A2&lt;&gt;"",1,AA1+1)</f>
        <v>1</v>
      </c>
      <c r="AB2" s="153" t="str">
        <f>CONCATENATE(Z2," - ",AA2)</f>
        <v>H2ACTL - 1</v>
      </c>
      <c r="AC2" s="67">
        <f>IF(W2="VENCIDO",1,IF(W2="PRÓXIMO A VENCER",2,IF(W2="EN TERMINO",3,IF(W2="CON AVANCE",4,IF(W2="CUMPLIDO",5,)))))</f>
        <v>5</v>
      </c>
      <c r="AD2" s="67">
        <f>IF(AA3=AA2+1,MIN(AC2,AD3),AC2)</f>
        <v>5</v>
      </c>
      <c r="AE2" s="67" t="str">
        <f>IF(A2&lt;&gt;"",MID(F2,1,FIND(" ",F2,1)-1),AE1)</f>
        <v>H2ACTL.</v>
      </c>
      <c r="AF2" s="67" t="str">
        <f t="shared" ref="AF2" si="2">IFERROR(MID(AE2,1,FIND(".",AE2,1)-1),AE2)</f>
        <v>H2ACTL</v>
      </c>
      <c r="AG2" s="68"/>
      <c r="AH2" s="69"/>
      <c r="AI2" s="70"/>
      <c r="AJ2" s="22"/>
    </row>
    <row r="3" spans="1:42" s="23" customFormat="1" ht="300" customHeight="1" x14ac:dyDescent="0.2">
      <c r="A3" s="187">
        <v>2</v>
      </c>
      <c r="B3" s="187">
        <v>2</v>
      </c>
      <c r="C3" s="187"/>
      <c r="D3" s="187" t="s">
        <v>1904</v>
      </c>
      <c r="E3" s="186" t="s">
        <v>1905</v>
      </c>
      <c r="F3" s="188" t="s">
        <v>2197</v>
      </c>
      <c r="G3" s="188" t="s">
        <v>1909</v>
      </c>
      <c r="H3" s="114" t="s">
        <v>2024</v>
      </c>
      <c r="I3" s="114" t="s">
        <v>2025</v>
      </c>
      <c r="J3" s="114" t="s">
        <v>2026</v>
      </c>
      <c r="K3" s="186">
        <v>1</v>
      </c>
      <c r="L3" s="98">
        <v>43690</v>
      </c>
      <c r="M3" s="98">
        <v>44012</v>
      </c>
      <c r="N3" s="99">
        <f t="shared" si="0"/>
        <v>46</v>
      </c>
      <c r="O3" s="97" t="s">
        <v>1927</v>
      </c>
      <c r="P3" s="186">
        <v>1</v>
      </c>
      <c r="Q3" s="186" t="s">
        <v>2148</v>
      </c>
      <c r="R3" s="100">
        <f>IF(P3/K3&gt;1,100,+P3/K3*100)</f>
        <v>100</v>
      </c>
      <c r="S3" s="101">
        <f>+N3*R3/100</f>
        <v>46</v>
      </c>
      <c r="T3" s="101">
        <f>IF(M3&lt;=$AH$1,S3,0)</f>
        <v>46</v>
      </c>
      <c r="U3" s="101">
        <f>IF($AH$1&gt;=M3,N3,0)</f>
        <v>46</v>
      </c>
      <c r="V3" s="102"/>
      <c r="W3" s="103" t="str">
        <f>IF(R3=100,"CUMPLIDO",IF(M3-$AH$1&lt;0,"VENCIDO",IF(M3-$AH$1&lt;=30,"PRÓXIMO A VENCER",IF(R3&gt;0,"CON AVANCE","EN TERMINO"))))</f>
        <v>CUMPLIDO</v>
      </c>
      <c r="X3" s="103" t="str">
        <f t="shared" ref="X3:X4" si="3">IF(A3&lt;&gt;"",IF(AD3=1,"VENCIDO",IF(AD3=2,"PRÓXIMO A VENCER",IF(AD3=3,"EN TERMINO",IF(AD3=4,"CON AVANCE",IF(AD3=5,"CUMPLIDO",))))),"")</f>
        <v>CUMPLIDO</v>
      </c>
      <c r="Y3" s="153" t="s">
        <v>1934</v>
      </c>
      <c r="Z3" s="153" t="str">
        <f>AF3</f>
        <v>H4ACTL</v>
      </c>
      <c r="AA3" s="153">
        <f>IF(A3&lt;&gt;"",1,AA2+1)</f>
        <v>1</v>
      </c>
      <c r="AB3" s="153" t="str">
        <f t="shared" ref="AB3:AB66" si="4">CONCATENATE(Z3," - ",AA3)</f>
        <v>H4ACTL - 1</v>
      </c>
      <c r="AC3" s="67">
        <f t="shared" ref="AC3:AC66" si="5">IF(W3="VENCIDO",1,IF(W3="PRÓXIMO A VENCER",2,IF(W3="EN TERMINO",3,IF(W3="CON AVANCE",4,IF(W3="CUMPLIDO",5,)))))</f>
        <v>5</v>
      </c>
      <c r="AD3" s="67">
        <f t="shared" ref="AD3:AD66" si="6">IF(AA4=AA3+1,MIN(AC3,AD4),AC3)</f>
        <v>5</v>
      </c>
      <c r="AE3" s="67" t="str">
        <f t="shared" ref="AE3:AE66" si="7">IF(A3&lt;&gt;"",MID(F3,1,FIND(" ",F3,1)-1),AE2)</f>
        <v>H4ACTL.</v>
      </c>
      <c r="AF3" s="67" t="str">
        <f t="shared" ref="AF3:AF66" si="8">IFERROR(MID(AE3,1,FIND(".",AE3,1)-1),AE3)</f>
        <v>H4ACTL</v>
      </c>
      <c r="AG3" s="68"/>
      <c r="AH3" s="69"/>
      <c r="AI3" s="70"/>
      <c r="AJ3" s="22"/>
    </row>
    <row r="4" spans="1:42" s="23" customFormat="1" ht="300" customHeight="1" x14ac:dyDescent="0.2">
      <c r="A4" s="187">
        <v>3</v>
      </c>
      <c r="B4" s="187">
        <v>3</v>
      </c>
      <c r="C4" s="187">
        <v>1</v>
      </c>
      <c r="D4" s="187" t="s">
        <v>1776</v>
      </c>
      <c r="E4" s="186" t="s">
        <v>1905</v>
      </c>
      <c r="F4" s="188" t="s">
        <v>1932</v>
      </c>
      <c r="G4" s="188" t="s">
        <v>1910</v>
      </c>
      <c r="H4" s="188" t="s">
        <v>1911</v>
      </c>
      <c r="I4" s="188" t="s">
        <v>1912</v>
      </c>
      <c r="J4" s="186" t="s">
        <v>1620</v>
      </c>
      <c r="K4" s="186">
        <v>1</v>
      </c>
      <c r="L4" s="98">
        <v>43710</v>
      </c>
      <c r="M4" s="167">
        <v>43982</v>
      </c>
      <c r="N4" s="99">
        <f t="shared" si="0"/>
        <v>38.857142857142854</v>
      </c>
      <c r="O4" s="97" t="s">
        <v>1927</v>
      </c>
      <c r="P4" s="186"/>
      <c r="Q4" s="186" t="s">
        <v>2148</v>
      </c>
      <c r="R4" s="100">
        <f t="shared" ref="R4:R67" si="9">IF(P4/K4&gt;1,100,+P4/K4*100)</f>
        <v>0</v>
      </c>
      <c r="S4" s="101">
        <f t="shared" ref="S4:S67" si="10">+N4*R4/100</f>
        <v>0</v>
      </c>
      <c r="T4" s="101">
        <f t="shared" ref="T4:T67" si="11">IF(M4&lt;=$AH$1,S4,0)</f>
        <v>0</v>
      </c>
      <c r="U4" s="101">
        <f t="shared" ref="U4:U67" si="12">IF($AH$1&gt;=M4,N4,0)</f>
        <v>38.857142857142854</v>
      </c>
      <c r="V4" s="102"/>
      <c r="W4" s="103" t="str">
        <f t="shared" ref="W4:W67" si="13">IF(R4=100,"CUMPLIDO",IF(M4-$AH$1&lt;0,"VENCIDO",IF(M4-$AH$1&lt;=30,"PRÓXIMO A VENCER",IF(R4&gt;0,"CON AVANCE","EN TERMINO"))))</f>
        <v>VENCIDO</v>
      </c>
      <c r="X4" s="103" t="str">
        <f t="shared" si="3"/>
        <v>VENCIDO</v>
      </c>
      <c r="Y4" s="153" t="s">
        <v>1934</v>
      </c>
      <c r="Z4" s="153" t="str">
        <f>AF4</f>
        <v>H5ACTL</v>
      </c>
      <c r="AA4" s="153">
        <f t="shared" ref="AA4:AA67" si="14">IF(A4&lt;&gt;"",1,AA3+1)</f>
        <v>1</v>
      </c>
      <c r="AB4" s="153" t="str">
        <f t="shared" si="4"/>
        <v>H5ACTL - 1</v>
      </c>
      <c r="AC4" s="67">
        <f t="shared" si="5"/>
        <v>1</v>
      </c>
      <c r="AD4" s="67">
        <f t="shared" si="6"/>
        <v>1</v>
      </c>
      <c r="AE4" s="67" t="str">
        <f t="shared" si="7"/>
        <v>H5ACTL.</v>
      </c>
      <c r="AF4" s="67" t="str">
        <f t="shared" si="8"/>
        <v>H5ACTL</v>
      </c>
      <c r="AG4" s="68"/>
      <c r="AH4" s="69"/>
      <c r="AI4" s="70"/>
      <c r="AJ4" s="22"/>
    </row>
    <row r="5" spans="1:42" s="23" customFormat="1" ht="300" customHeight="1" x14ac:dyDescent="0.2">
      <c r="A5" s="187"/>
      <c r="B5" s="187">
        <v>4</v>
      </c>
      <c r="C5" s="187">
        <v>2</v>
      </c>
      <c r="D5" s="187" t="s">
        <v>1776</v>
      </c>
      <c r="E5" s="186" t="s">
        <v>1905</v>
      </c>
      <c r="F5" s="188" t="s">
        <v>1931</v>
      </c>
      <c r="G5" s="188" t="s">
        <v>1910</v>
      </c>
      <c r="H5" s="188" t="s">
        <v>2027</v>
      </c>
      <c r="I5" s="188" t="s">
        <v>1913</v>
      </c>
      <c r="J5" s="186" t="s">
        <v>1914</v>
      </c>
      <c r="K5" s="186">
        <v>1</v>
      </c>
      <c r="L5" s="98">
        <v>43983</v>
      </c>
      <c r="M5" s="167">
        <v>44012</v>
      </c>
      <c r="N5" s="99">
        <f t="shared" si="0"/>
        <v>4.1428571428571432</v>
      </c>
      <c r="O5" s="97" t="s">
        <v>1927</v>
      </c>
      <c r="P5" s="186"/>
      <c r="Q5" s="186" t="s">
        <v>2148</v>
      </c>
      <c r="R5" s="100">
        <f t="shared" si="9"/>
        <v>0</v>
      </c>
      <c r="S5" s="101">
        <f t="shared" si="10"/>
        <v>0</v>
      </c>
      <c r="T5" s="101">
        <f t="shared" si="11"/>
        <v>0</v>
      </c>
      <c r="U5" s="101">
        <f t="shared" si="12"/>
        <v>4.1428571428571432</v>
      </c>
      <c r="V5" s="102"/>
      <c r="W5" s="103" t="str">
        <f t="shared" si="13"/>
        <v>VENCIDO</v>
      </c>
      <c r="X5" s="103" t="str">
        <f t="shared" ref="X5:X68" si="15">IF(A5&lt;&gt;"",IF(AD5=1,"VENCIDO",IF(AD5=2,"PRÓXIMO A VENCER",IF(AD5=3,"EN TERMINO",IF(AD5=4,"CON AVANCE",IF(AD5=5,"CUMPLIDO",))))),"")</f>
        <v/>
      </c>
      <c r="Y5" s="153" t="s">
        <v>1934</v>
      </c>
      <c r="Z5" s="153" t="str">
        <f t="shared" ref="Z5:Z68" si="16">AF5</f>
        <v>H5ACTL</v>
      </c>
      <c r="AA5" s="153">
        <f t="shared" si="14"/>
        <v>2</v>
      </c>
      <c r="AB5" s="153" t="str">
        <f t="shared" si="4"/>
        <v>H5ACTL - 2</v>
      </c>
      <c r="AC5" s="67">
        <f t="shared" si="5"/>
        <v>1</v>
      </c>
      <c r="AD5" s="67">
        <f t="shared" si="6"/>
        <v>1</v>
      </c>
      <c r="AE5" s="67" t="str">
        <f t="shared" si="7"/>
        <v>H5ACTL.</v>
      </c>
      <c r="AF5" s="67" t="str">
        <f t="shared" si="8"/>
        <v>H5ACTL</v>
      </c>
      <c r="AG5" s="68"/>
      <c r="AH5" s="69"/>
      <c r="AI5" s="70"/>
      <c r="AJ5" s="22"/>
    </row>
    <row r="6" spans="1:42" s="23" customFormat="1" ht="300" customHeight="1" x14ac:dyDescent="0.2">
      <c r="A6" s="187">
        <v>4</v>
      </c>
      <c r="B6" s="187">
        <v>5</v>
      </c>
      <c r="C6" s="187">
        <v>3</v>
      </c>
      <c r="D6" s="187" t="s">
        <v>1776</v>
      </c>
      <c r="E6" s="186" t="s">
        <v>1905</v>
      </c>
      <c r="F6" s="188" t="s">
        <v>1915</v>
      </c>
      <c r="G6" s="188" t="s">
        <v>1916</v>
      </c>
      <c r="H6" s="188" t="s">
        <v>1917</v>
      </c>
      <c r="I6" s="188" t="s">
        <v>1918</v>
      </c>
      <c r="J6" s="186" t="s">
        <v>1919</v>
      </c>
      <c r="K6" s="186">
        <v>1</v>
      </c>
      <c r="L6" s="98">
        <v>43710</v>
      </c>
      <c r="M6" s="167">
        <v>44012</v>
      </c>
      <c r="N6" s="99">
        <f t="shared" si="0"/>
        <v>43.142857142857146</v>
      </c>
      <c r="O6" s="97" t="s">
        <v>1928</v>
      </c>
      <c r="P6" s="186"/>
      <c r="Q6" s="186" t="s">
        <v>2148</v>
      </c>
      <c r="R6" s="100">
        <f t="shared" si="9"/>
        <v>0</v>
      </c>
      <c r="S6" s="101">
        <f t="shared" si="10"/>
        <v>0</v>
      </c>
      <c r="T6" s="101">
        <f t="shared" si="11"/>
        <v>0</v>
      </c>
      <c r="U6" s="101">
        <f t="shared" si="12"/>
        <v>43.142857142857146</v>
      </c>
      <c r="V6" s="102"/>
      <c r="W6" s="103" t="str">
        <f t="shared" si="13"/>
        <v>VENCIDO</v>
      </c>
      <c r="X6" s="103" t="str">
        <f t="shared" si="15"/>
        <v>VENCIDO</v>
      </c>
      <c r="Y6" s="153" t="s">
        <v>1934</v>
      </c>
      <c r="Z6" s="153" t="str">
        <f t="shared" si="16"/>
        <v>H12ACTL</v>
      </c>
      <c r="AA6" s="153">
        <f t="shared" si="14"/>
        <v>1</v>
      </c>
      <c r="AB6" s="153" t="str">
        <f t="shared" si="4"/>
        <v>H12ACTL - 1</v>
      </c>
      <c r="AC6" s="67">
        <f t="shared" si="5"/>
        <v>1</v>
      </c>
      <c r="AD6" s="67">
        <f t="shared" si="6"/>
        <v>1</v>
      </c>
      <c r="AE6" s="67" t="str">
        <f t="shared" si="7"/>
        <v>H12ACTL.</v>
      </c>
      <c r="AF6" s="67" t="str">
        <f t="shared" si="8"/>
        <v>H12ACTL</v>
      </c>
      <c r="AG6" s="68"/>
      <c r="AH6" s="69"/>
      <c r="AI6" s="70"/>
      <c r="AJ6" s="22"/>
    </row>
    <row r="7" spans="1:42" s="23" customFormat="1" ht="300" customHeight="1" x14ac:dyDescent="0.2">
      <c r="A7" s="187"/>
      <c r="B7" s="187">
        <v>6</v>
      </c>
      <c r="C7" s="187">
        <v>4</v>
      </c>
      <c r="D7" s="187" t="s">
        <v>1776</v>
      </c>
      <c r="E7" s="186" t="s">
        <v>1905</v>
      </c>
      <c r="F7" s="188" t="s">
        <v>1920</v>
      </c>
      <c r="G7" s="188" t="s">
        <v>1916</v>
      </c>
      <c r="H7" s="188" t="s">
        <v>1917</v>
      </c>
      <c r="I7" s="188" t="s">
        <v>1921</v>
      </c>
      <c r="J7" s="186" t="s">
        <v>1914</v>
      </c>
      <c r="K7" s="186">
        <v>1</v>
      </c>
      <c r="L7" s="98">
        <v>44013</v>
      </c>
      <c r="M7" s="167">
        <v>44043</v>
      </c>
      <c r="N7" s="99">
        <f t="shared" si="0"/>
        <v>4.2857142857142856</v>
      </c>
      <c r="O7" s="97" t="s">
        <v>1928</v>
      </c>
      <c r="P7" s="186"/>
      <c r="Q7" s="186" t="s">
        <v>2148</v>
      </c>
      <c r="R7" s="100">
        <f t="shared" si="9"/>
        <v>0</v>
      </c>
      <c r="S7" s="101">
        <f t="shared" si="10"/>
        <v>0</v>
      </c>
      <c r="T7" s="101">
        <f t="shared" si="11"/>
        <v>0</v>
      </c>
      <c r="U7" s="101">
        <f t="shared" si="12"/>
        <v>0</v>
      </c>
      <c r="V7" s="102"/>
      <c r="W7" s="103" t="str">
        <f t="shared" si="13"/>
        <v>PRÓXIMO A VENCER</v>
      </c>
      <c r="X7" s="103" t="str">
        <f t="shared" si="15"/>
        <v/>
      </c>
      <c r="Y7" s="153" t="s">
        <v>1934</v>
      </c>
      <c r="Z7" s="153" t="str">
        <f t="shared" si="16"/>
        <v>H12ACTL</v>
      </c>
      <c r="AA7" s="153">
        <f t="shared" si="14"/>
        <v>2</v>
      </c>
      <c r="AB7" s="153" t="str">
        <f t="shared" si="4"/>
        <v>H12ACTL - 2</v>
      </c>
      <c r="AC7" s="67">
        <f t="shared" si="5"/>
        <v>2</v>
      </c>
      <c r="AD7" s="67">
        <f t="shared" si="6"/>
        <v>2</v>
      </c>
      <c r="AE7" s="67" t="str">
        <f t="shared" si="7"/>
        <v>H12ACTL.</v>
      </c>
      <c r="AF7" s="67" t="str">
        <f t="shared" si="8"/>
        <v>H12ACTL</v>
      </c>
      <c r="AG7" s="68"/>
      <c r="AH7" s="69"/>
      <c r="AI7" s="70"/>
      <c r="AJ7" s="22"/>
    </row>
    <row r="8" spans="1:42" s="23" customFormat="1" ht="300" customHeight="1" x14ac:dyDescent="0.2">
      <c r="A8" s="187">
        <v>5</v>
      </c>
      <c r="B8" s="187">
        <v>7</v>
      </c>
      <c r="C8" s="187">
        <v>5</v>
      </c>
      <c r="D8" s="187" t="s">
        <v>1776</v>
      </c>
      <c r="E8" s="186" t="s">
        <v>1905</v>
      </c>
      <c r="F8" s="188" t="s">
        <v>1929</v>
      </c>
      <c r="G8" s="188" t="s">
        <v>1922</v>
      </c>
      <c r="H8" s="188" t="s">
        <v>1923</v>
      </c>
      <c r="I8" s="188" t="s">
        <v>1924</v>
      </c>
      <c r="J8" s="186" t="s">
        <v>2028</v>
      </c>
      <c r="K8" s="186">
        <v>1</v>
      </c>
      <c r="L8" s="98">
        <v>43710</v>
      </c>
      <c r="M8" s="167">
        <v>44012</v>
      </c>
      <c r="N8" s="99">
        <f t="shared" si="0"/>
        <v>43.142857142857146</v>
      </c>
      <c r="O8" s="97" t="s">
        <v>1928</v>
      </c>
      <c r="P8" s="186"/>
      <c r="Q8" s="186" t="s">
        <v>2148</v>
      </c>
      <c r="R8" s="100">
        <f t="shared" si="9"/>
        <v>0</v>
      </c>
      <c r="S8" s="101">
        <f t="shared" si="10"/>
        <v>0</v>
      </c>
      <c r="T8" s="101">
        <f t="shared" si="11"/>
        <v>0</v>
      </c>
      <c r="U8" s="101">
        <f t="shared" si="12"/>
        <v>43.142857142857146</v>
      </c>
      <c r="V8" s="102"/>
      <c r="W8" s="103" t="str">
        <f t="shared" si="13"/>
        <v>VENCIDO</v>
      </c>
      <c r="X8" s="103" t="str">
        <f t="shared" si="15"/>
        <v>VENCIDO</v>
      </c>
      <c r="Y8" s="153" t="s">
        <v>1934</v>
      </c>
      <c r="Z8" s="153" t="str">
        <f t="shared" si="16"/>
        <v>H15ACTL</v>
      </c>
      <c r="AA8" s="153">
        <f t="shared" si="14"/>
        <v>1</v>
      </c>
      <c r="AB8" s="153" t="str">
        <f t="shared" si="4"/>
        <v>H15ACTL - 1</v>
      </c>
      <c r="AC8" s="67">
        <f t="shared" si="5"/>
        <v>1</v>
      </c>
      <c r="AD8" s="67">
        <f t="shared" si="6"/>
        <v>1</v>
      </c>
      <c r="AE8" s="67" t="str">
        <f t="shared" si="7"/>
        <v>H15ACTL.</v>
      </c>
      <c r="AF8" s="67" t="str">
        <f t="shared" si="8"/>
        <v>H15ACTL</v>
      </c>
      <c r="AG8" s="68"/>
      <c r="AH8" s="69"/>
      <c r="AI8" s="70"/>
      <c r="AJ8" s="22"/>
    </row>
    <row r="9" spans="1:42" s="23" customFormat="1" ht="300" customHeight="1" x14ac:dyDescent="0.2">
      <c r="A9" s="187"/>
      <c r="B9" s="187">
        <v>8</v>
      </c>
      <c r="C9" s="187">
        <v>6</v>
      </c>
      <c r="D9" s="187" t="s">
        <v>1776</v>
      </c>
      <c r="E9" s="186" t="s">
        <v>1905</v>
      </c>
      <c r="F9" s="188" t="s">
        <v>1930</v>
      </c>
      <c r="G9" s="188" t="s">
        <v>1922</v>
      </c>
      <c r="H9" s="188" t="s">
        <v>1923</v>
      </c>
      <c r="I9" s="188" t="s">
        <v>2029</v>
      </c>
      <c r="J9" s="186" t="s">
        <v>1914</v>
      </c>
      <c r="K9" s="186">
        <v>1</v>
      </c>
      <c r="L9" s="98">
        <v>44013</v>
      </c>
      <c r="M9" s="167">
        <v>44043</v>
      </c>
      <c r="N9" s="99">
        <f t="shared" si="0"/>
        <v>4.2857142857142856</v>
      </c>
      <c r="O9" s="97" t="s">
        <v>1928</v>
      </c>
      <c r="P9" s="186"/>
      <c r="Q9" s="186" t="s">
        <v>2148</v>
      </c>
      <c r="R9" s="100">
        <f t="shared" si="9"/>
        <v>0</v>
      </c>
      <c r="S9" s="101">
        <f t="shared" si="10"/>
        <v>0</v>
      </c>
      <c r="T9" s="101">
        <f t="shared" si="11"/>
        <v>0</v>
      </c>
      <c r="U9" s="101">
        <f t="shared" si="12"/>
        <v>0</v>
      </c>
      <c r="V9" s="102"/>
      <c r="W9" s="103" t="str">
        <f t="shared" si="13"/>
        <v>PRÓXIMO A VENCER</v>
      </c>
      <c r="X9" s="103" t="str">
        <f t="shared" si="15"/>
        <v/>
      </c>
      <c r="Y9" s="153" t="s">
        <v>1934</v>
      </c>
      <c r="Z9" s="153" t="str">
        <f t="shared" si="16"/>
        <v>H15ACTL</v>
      </c>
      <c r="AA9" s="153">
        <f t="shared" si="14"/>
        <v>2</v>
      </c>
      <c r="AB9" s="153" t="str">
        <f t="shared" si="4"/>
        <v>H15ACTL - 2</v>
      </c>
      <c r="AC9" s="67">
        <f t="shared" si="5"/>
        <v>2</v>
      </c>
      <c r="AD9" s="67">
        <f t="shared" si="6"/>
        <v>2</v>
      </c>
      <c r="AE9" s="67" t="str">
        <f t="shared" si="7"/>
        <v>H15ACTL.</v>
      </c>
      <c r="AF9" s="67" t="str">
        <f t="shared" si="8"/>
        <v>H15ACTL</v>
      </c>
      <c r="AG9" s="68"/>
      <c r="AH9" s="69"/>
      <c r="AI9" s="70"/>
      <c r="AJ9" s="22"/>
    </row>
    <row r="10" spans="1:42" s="23" customFormat="1" ht="300" customHeight="1" x14ac:dyDescent="0.2">
      <c r="A10" s="91">
        <v>6</v>
      </c>
      <c r="B10" s="187">
        <v>9</v>
      </c>
      <c r="C10" s="91">
        <v>7</v>
      </c>
      <c r="D10" s="102" t="s">
        <v>1601</v>
      </c>
      <c r="E10" s="105">
        <v>1801001</v>
      </c>
      <c r="F10" s="110" t="s">
        <v>1935</v>
      </c>
      <c r="G10" s="106" t="s">
        <v>1647</v>
      </c>
      <c r="H10" s="107" t="s">
        <v>1648</v>
      </c>
      <c r="I10" s="107" t="s">
        <v>1649</v>
      </c>
      <c r="J10" s="96" t="s">
        <v>1925</v>
      </c>
      <c r="K10" s="102">
        <v>1</v>
      </c>
      <c r="L10" s="127">
        <v>43690</v>
      </c>
      <c r="M10" s="166">
        <v>43830</v>
      </c>
      <c r="N10" s="99">
        <f t="shared" ref="N10:N73" si="17">(+M10-L10)/7</f>
        <v>20</v>
      </c>
      <c r="O10" s="97" t="s">
        <v>488</v>
      </c>
      <c r="P10" s="97"/>
      <c r="Q10" s="105" t="s">
        <v>2148</v>
      </c>
      <c r="R10" s="100">
        <f t="shared" si="9"/>
        <v>0</v>
      </c>
      <c r="S10" s="101">
        <f t="shared" si="10"/>
        <v>0</v>
      </c>
      <c r="T10" s="101">
        <f t="shared" si="11"/>
        <v>0</v>
      </c>
      <c r="U10" s="101">
        <f t="shared" si="12"/>
        <v>20</v>
      </c>
      <c r="V10" s="102"/>
      <c r="W10" s="103" t="str">
        <f t="shared" si="13"/>
        <v>VENCIDO</v>
      </c>
      <c r="X10" s="103" t="str">
        <f t="shared" si="15"/>
        <v>VENCIDO</v>
      </c>
      <c r="Y10" s="153" t="s">
        <v>1646</v>
      </c>
      <c r="Z10" s="153" t="str">
        <f t="shared" si="16"/>
        <v>H1AF18</v>
      </c>
      <c r="AA10" s="153">
        <f t="shared" si="14"/>
        <v>1</v>
      </c>
      <c r="AB10" s="153" t="str">
        <f t="shared" si="4"/>
        <v>H1AF18 - 1</v>
      </c>
      <c r="AC10" s="67">
        <f t="shared" si="5"/>
        <v>1</v>
      </c>
      <c r="AD10" s="67">
        <f t="shared" si="6"/>
        <v>1</v>
      </c>
      <c r="AE10" s="67" t="str">
        <f t="shared" si="7"/>
        <v>H1AF18.</v>
      </c>
      <c r="AF10" s="67" t="str">
        <f t="shared" si="8"/>
        <v>H1AF18</v>
      </c>
      <c r="AG10" s="68"/>
      <c r="AH10" s="69"/>
      <c r="AI10" s="70"/>
      <c r="AJ10" s="22"/>
    </row>
    <row r="11" spans="1:42" s="23" customFormat="1" ht="300" customHeight="1" x14ac:dyDescent="0.2">
      <c r="A11" s="91"/>
      <c r="B11" s="187">
        <v>10</v>
      </c>
      <c r="C11" s="91">
        <v>8</v>
      </c>
      <c r="D11" s="102" t="s">
        <v>1601</v>
      </c>
      <c r="E11" s="105">
        <v>1801001</v>
      </c>
      <c r="F11" s="110" t="s">
        <v>1936</v>
      </c>
      <c r="G11" s="106" t="s">
        <v>1647</v>
      </c>
      <c r="H11" s="107" t="s">
        <v>1648</v>
      </c>
      <c r="I11" s="102" t="s">
        <v>1651</v>
      </c>
      <c r="J11" s="102" t="s">
        <v>1926</v>
      </c>
      <c r="K11" s="102">
        <v>1</v>
      </c>
      <c r="L11" s="127">
        <v>43690</v>
      </c>
      <c r="M11" s="166">
        <v>43830</v>
      </c>
      <c r="N11" s="99">
        <f t="shared" si="17"/>
        <v>20</v>
      </c>
      <c r="O11" s="97" t="s">
        <v>488</v>
      </c>
      <c r="P11" s="93">
        <v>1</v>
      </c>
      <c r="Q11" s="93" t="s">
        <v>2148</v>
      </c>
      <c r="R11" s="100">
        <f t="shared" si="9"/>
        <v>100</v>
      </c>
      <c r="S11" s="101">
        <f t="shared" si="10"/>
        <v>20</v>
      </c>
      <c r="T11" s="101">
        <f t="shared" si="11"/>
        <v>20</v>
      </c>
      <c r="U11" s="101">
        <f t="shared" si="12"/>
        <v>20</v>
      </c>
      <c r="V11" s="102"/>
      <c r="W11" s="103" t="str">
        <f t="shared" si="13"/>
        <v>CUMPLIDO</v>
      </c>
      <c r="X11" s="103" t="str">
        <f t="shared" si="15"/>
        <v/>
      </c>
      <c r="Y11" s="153" t="s">
        <v>1646</v>
      </c>
      <c r="Z11" s="153" t="str">
        <f t="shared" si="16"/>
        <v>H1AF18</v>
      </c>
      <c r="AA11" s="153">
        <f t="shared" si="14"/>
        <v>2</v>
      </c>
      <c r="AB11" s="153" t="str">
        <f t="shared" si="4"/>
        <v>H1AF18 - 2</v>
      </c>
      <c r="AC11" s="67">
        <f t="shared" si="5"/>
        <v>5</v>
      </c>
      <c r="AD11" s="67">
        <f t="shared" si="6"/>
        <v>5</v>
      </c>
      <c r="AE11" s="67" t="str">
        <f t="shared" si="7"/>
        <v>H1AF18.</v>
      </c>
      <c r="AF11" s="67" t="str">
        <f t="shared" si="8"/>
        <v>H1AF18</v>
      </c>
      <c r="AG11" s="68"/>
      <c r="AH11" s="69"/>
      <c r="AI11" s="70"/>
      <c r="AJ11" s="22"/>
    </row>
    <row r="12" spans="1:42" s="23" customFormat="1" ht="300" customHeight="1" x14ac:dyDescent="0.2">
      <c r="A12" s="91">
        <v>7</v>
      </c>
      <c r="B12" s="187">
        <v>11</v>
      </c>
      <c r="C12" s="91">
        <v>9</v>
      </c>
      <c r="D12" s="102" t="s">
        <v>1601</v>
      </c>
      <c r="E12" s="105">
        <v>1801001</v>
      </c>
      <c r="F12" s="108" t="s">
        <v>1937</v>
      </c>
      <c r="G12" s="108" t="s">
        <v>1653</v>
      </c>
      <c r="H12" s="96" t="s">
        <v>2186</v>
      </c>
      <c r="I12" s="102" t="s">
        <v>1655</v>
      </c>
      <c r="J12" s="102" t="s">
        <v>1656</v>
      </c>
      <c r="K12" s="102">
        <v>1</v>
      </c>
      <c r="L12" s="127">
        <v>43690</v>
      </c>
      <c r="M12" s="166">
        <v>43830</v>
      </c>
      <c r="N12" s="99">
        <f t="shared" si="17"/>
        <v>20</v>
      </c>
      <c r="O12" s="97" t="s">
        <v>488</v>
      </c>
      <c r="P12" s="93">
        <v>1</v>
      </c>
      <c r="Q12" s="93" t="s">
        <v>2148</v>
      </c>
      <c r="R12" s="100">
        <f t="shared" si="9"/>
        <v>100</v>
      </c>
      <c r="S12" s="101">
        <f t="shared" si="10"/>
        <v>20</v>
      </c>
      <c r="T12" s="101">
        <f t="shared" si="11"/>
        <v>20</v>
      </c>
      <c r="U12" s="101">
        <f t="shared" si="12"/>
        <v>20</v>
      </c>
      <c r="V12" s="102"/>
      <c r="W12" s="103" t="str">
        <f t="shared" si="13"/>
        <v>CUMPLIDO</v>
      </c>
      <c r="X12" s="103" t="str">
        <f t="shared" si="15"/>
        <v>CUMPLIDO</v>
      </c>
      <c r="Y12" s="153" t="s">
        <v>1646</v>
      </c>
      <c r="Z12" s="153" t="str">
        <f t="shared" si="16"/>
        <v>H2AF18</v>
      </c>
      <c r="AA12" s="153">
        <f t="shared" si="14"/>
        <v>1</v>
      </c>
      <c r="AB12" s="153" t="str">
        <f t="shared" si="4"/>
        <v>H2AF18 - 1</v>
      </c>
      <c r="AC12" s="67">
        <f t="shared" si="5"/>
        <v>5</v>
      </c>
      <c r="AD12" s="67">
        <f t="shared" si="6"/>
        <v>5</v>
      </c>
      <c r="AE12" s="67" t="str">
        <f t="shared" si="7"/>
        <v>H2AF18.</v>
      </c>
      <c r="AF12" s="67" t="str">
        <f t="shared" si="8"/>
        <v>H2AF18</v>
      </c>
      <c r="AG12" s="68"/>
      <c r="AH12" s="69"/>
      <c r="AI12" s="70"/>
      <c r="AJ12" s="22"/>
    </row>
    <row r="13" spans="1:42" s="23" customFormat="1" ht="300" customHeight="1" x14ac:dyDescent="0.2">
      <c r="A13" s="91"/>
      <c r="B13" s="187">
        <v>12</v>
      </c>
      <c r="C13" s="91">
        <v>10</v>
      </c>
      <c r="D13" s="102" t="s">
        <v>1601</v>
      </c>
      <c r="E13" s="105">
        <v>1801001</v>
      </c>
      <c r="F13" s="108" t="s">
        <v>1938</v>
      </c>
      <c r="G13" s="108" t="s">
        <v>1653</v>
      </c>
      <c r="H13" s="107" t="s">
        <v>1654</v>
      </c>
      <c r="I13" s="107" t="s">
        <v>1657</v>
      </c>
      <c r="J13" s="107" t="s">
        <v>1658</v>
      </c>
      <c r="K13" s="102">
        <v>1</v>
      </c>
      <c r="L13" s="127">
        <v>43690</v>
      </c>
      <c r="M13" s="166">
        <v>43830</v>
      </c>
      <c r="N13" s="99">
        <f t="shared" si="17"/>
        <v>20</v>
      </c>
      <c r="O13" s="97" t="s">
        <v>488</v>
      </c>
      <c r="P13" s="93">
        <v>1</v>
      </c>
      <c r="Q13" s="93" t="s">
        <v>2148</v>
      </c>
      <c r="R13" s="100">
        <f t="shared" si="9"/>
        <v>100</v>
      </c>
      <c r="S13" s="101">
        <f t="shared" si="10"/>
        <v>20</v>
      </c>
      <c r="T13" s="101">
        <f t="shared" si="11"/>
        <v>20</v>
      </c>
      <c r="U13" s="101">
        <f t="shared" si="12"/>
        <v>20</v>
      </c>
      <c r="V13" s="102"/>
      <c r="W13" s="103" t="str">
        <f t="shared" si="13"/>
        <v>CUMPLIDO</v>
      </c>
      <c r="X13" s="103" t="str">
        <f t="shared" si="15"/>
        <v/>
      </c>
      <c r="Y13" s="153" t="s">
        <v>1646</v>
      </c>
      <c r="Z13" s="153" t="str">
        <f t="shared" si="16"/>
        <v>H2AF18</v>
      </c>
      <c r="AA13" s="153">
        <f t="shared" si="14"/>
        <v>2</v>
      </c>
      <c r="AB13" s="153" t="str">
        <f t="shared" si="4"/>
        <v>H2AF18 - 2</v>
      </c>
      <c r="AC13" s="67">
        <f t="shared" si="5"/>
        <v>5</v>
      </c>
      <c r="AD13" s="67">
        <f t="shared" si="6"/>
        <v>5</v>
      </c>
      <c r="AE13" s="67" t="str">
        <f t="shared" si="7"/>
        <v>H2AF18.</v>
      </c>
      <c r="AF13" s="67" t="str">
        <f t="shared" si="8"/>
        <v>H2AF18</v>
      </c>
      <c r="AG13" s="68"/>
      <c r="AH13" s="69"/>
      <c r="AI13" s="70"/>
      <c r="AJ13" s="22"/>
    </row>
    <row r="14" spans="1:42" s="23" customFormat="1" ht="300" customHeight="1" x14ac:dyDescent="0.2">
      <c r="A14" s="91">
        <v>8</v>
      </c>
      <c r="B14" s="187">
        <v>13</v>
      </c>
      <c r="C14" s="91"/>
      <c r="D14" s="102" t="s">
        <v>1107</v>
      </c>
      <c r="E14" s="105">
        <v>1801001</v>
      </c>
      <c r="F14" s="108" t="s">
        <v>1939</v>
      </c>
      <c r="G14" s="108" t="s">
        <v>1659</v>
      </c>
      <c r="H14" s="107" t="s">
        <v>1660</v>
      </c>
      <c r="I14" s="107" t="s">
        <v>1661</v>
      </c>
      <c r="J14" s="107" t="s">
        <v>1662</v>
      </c>
      <c r="K14" s="102">
        <v>1</v>
      </c>
      <c r="L14" s="127">
        <v>43690</v>
      </c>
      <c r="M14" s="166">
        <v>43830</v>
      </c>
      <c r="N14" s="99">
        <f t="shared" si="17"/>
        <v>20</v>
      </c>
      <c r="O14" s="97" t="s">
        <v>488</v>
      </c>
      <c r="P14" s="93">
        <v>1</v>
      </c>
      <c r="Q14" s="93" t="s">
        <v>2148</v>
      </c>
      <c r="R14" s="100">
        <f t="shared" si="9"/>
        <v>100</v>
      </c>
      <c r="S14" s="101">
        <f t="shared" si="10"/>
        <v>20</v>
      </c>
      <c r="T14" s="101">
        <f t="shared" si="11"/>
        <v>20</v>
      </c>
      <c r="U14" s="101">
        <f t="shared" si="12"/>
        <v>20</v>
      </c>
      <c r="V14" s="102"/>
      <c r="W14" s="103" t="str">
        <f t="shared" si="13"/>
        <v>CUMPLIDO</v>
      </c>
      <c r="X14" s="103" t="str">
        <f t="shared" si="15"/>
        <v>VENCIDO</v>
      </c>
      <c r="Y14" s="153" t="s">
        <v>1646</v>
      </c>
      <c r="Z14" s="153" t="str">
        <f t="shared" si="16"/>
        <v>H3AF18</v>
      </c>
      <c r="AA14" s="153">
        <f t="shared" si="14"/>
        <v>1</v>
      </c>
      <c r="AB14" s="153" t="str">
        <f t="shared" si="4"/>
        <v>H3AF18 - 1</v>
      </c>
      <c r="AC14" s="67">
        <f t="shared" si="5"/>
        <v>5</v>
      </c>
      <c r="AD14" s="67">
        <f t="shared" si="6"/>
        <v>1</v>
      </c>
      <c r="AE14" s="67" t="str">
        <f t="shared" si="7"/>
        <v>H3AF18.</v>
      </c>
      <c r="AF14" s="67" t="str">
        <f t="shared" si="8"/>
        <v>H3AF18</v>
      </c>
      <c r="AG14" s="68"/>
      <c r="AH14" s="69"/>
      <c r="AI14" s="70"/>
      <c r="AJ14" s="22"/>
    </row>
    <row r="15" spans="1:42" s="23" customFormat="1" ht="300" customHeight="1" x14ac:dyDescent="0.2">
      <c r="A15" s="91"/>
      <c r="B15" s="187">
        <v>14</v>
      </c>
      <c r="C15" s="91"/>
      <c r="D15" s="102" t="s">
        <v>1107</v>
      </c>
      <c r="E15" s="105">
        <v>1801001</v>
      </c>
      <c r="F15" s="108" t="s">
        <v>1940</v>
      </c>
      <c r="G15" s="108" t="s">
        <v>1659</v>
      </c>
      <c r="H15" s="107" t="s">
        <v>1663</v>
      </c>
      <c r="I15" s="107" t="s">
        <v>1649</v>
      </c>
      <c r="J15" s="107" t="s">
        <v>1664</v>
      </c>
      <c r="K15" s="102">
        <v>1</v>
      </c>
      <c r="L15" s="127">
        <v>43690</v>
      </c>
      <c r="M15" s="166">
        <v>43830</v>
      </c>
      <c r="N15" s="99">
        <f t="shared" si="17"/>
        <v>20</v>
      </c>
      <c r="O15" s="97" t="s">
        <v>488</v>
      </c>
      <c r="P15" s="93">
        <v>1</v>
      </c>
      <c r="Q15" s="93" t="s">
        <v>2148</v>
      </c>
      <c r="R15" s="100">
        <f t="shared" si="9"/>
        <v>100</v>
      </c>
      <c r="S15" s="101">
        <f t="shared" si="10"/>
        <v>20</v>
      </c>
      <c r="T15" s="101">
        <f t="shared" si="11"/>
        <v>20</v>
      </c>
      <c r="U15" s="101">
        <f t="shared" si="12"/>
        <v>20</v>
      </c>
      <c r="V15" s="102"/>
      <c r="W15" s="103" t="str">
        <f t="shared" si="13"/>
        <v>CUMPLIDO</v>
      </c>
      <c r="X15" s="103" t="str">
        <f t="shared" si="15"/>
        <v/>
      </c>
      <c r="Y15" s="153" t="s">
        <v>1646</v>
      </c>
      <c r="Z15" s="153" t="str">
        <f t="shared" si="16"/>
        <v>H3AF18</v>
      </c>
      <c r="AA15" s="153">
        <f t="shared" si="14"/>
        <v>2</v>
      </c>
      <c r="AB15" s="153" t="str">
        <f t="shared" si="4"/>
        <v>H3AF18 - 2</v>
      </c>
      <c r="AC15" s="67">
        <f t="shared" si="5"/>
        <v>5</v>
      </c>
      <c r="AD15" s="67">
        <f t="shared" si="6"/>
        <v>1</v>
      </c>
      <c r="AE15" s="67" t="str">
        <f t="shared" si="7"/>
        <v>H3AF18.</v>
      </c>
      <c r="AF15" s="67" t="str">
        <f t="shared" si="8"/>
        <v>H3AF18</v>
      </c>
      <c r="AG15" s="68"/>
      <c r="AH15" s="69"/>
      <c r="AI15" s="70"/>
      <c r="AJ15" s="22"/>
    </row>
    <row r="16" spans="1:42" s="23" customFormat="1" ht="300" customHeight="1" x14ac:dyDescent="0.2">
      <c r="A16" s="91"/>
      <c r="B16" s="187">
        <v>15</v>
      </c>
      <c r="C16" s="91"/>
      <c r="D16" s="102" t="s">
        <v>1107</v>
      </c>
      <c r="E16" s="105">
        <v>1801001</v>
      </c>
      <c r="F16" s="108" t="s">
        <v>1941</v>
      </c>
      <c r="G16" s="108" t="s">
        <v>1659</v>
      </c>
      <c r="H16" s="107" t="s">
        <v>1648</v>
      </c>
      <c r="I16" s="107" t="s">
        <v>1665</v>
      </c>
      <c r="J16" s="107" t="s">
        <v>1650</v>
      </c>
      <c r="K16" s="102">
        <v>1</v>
      </c>
      <c r="L16" s="127">
        <v>43690</v>
      </c>
      <c r="M16" s="166">
        <v>43830</v>
      </c>
      <c r="N16" s="99">
        <f t="shared" si="17"/>
        <v>20</v>
      </c>
      <c r="O16" s="97" t="s">
        <v>488</v>
      </c>
      <c r="P16" s="93"/>
      <c r="Q16" s="93" t="s">
        <v>2148</v>
      </c>
      <c r="R16" s="100">
        <f t="shared" si="9"/>
        <v>0</v>
      </c>
      <c r="S16" s="101">
        <f t="shared" si="10"/>
        <v>0</v>
      </c>
      <c r="T16" s="101">
        <f t="shared" si="11"/>
        <v>0</v>
      </c>
      <c r="U16" s="101">
        <f t="shared" si="12"/>
        <v>20</v>
      </c>
      <c r="V16" s="102"/>
      <c r="W16" s="103" t="str">
        <f t="shared" si="13"/>
        <v>VENCIDO</v>
      </c>
      <c r="X16" s="103" t="str">
        <f t="shared" si="15"/>
        <v/>
      </c>
      <c r="Y16" s="153" t="s">
        <v>1646</v>
      </c>
      <c r="Z16" s="153" t="str">
        <f t="shared" si="16"/>
        <v>H3AF18</v>
      </c>
      <c r="AA16" s="153">
        <f t="shared" si="14"/>
        <v>3</v>
      </c>
      <c r="AB16" s="153" t="str">
        <f t="shared" si="4"/>
        <v>H3AF18 - 3</v>
      </c>
      <c r="AC16" s="67">
        <f t="shared" si="5"/>
        <v>1</v>
      </c>
      <c r="AD16" s="67">
        <f t="shared" si="6"/>
        <v>1</v>
      </c>
      <c r="AE16" s="67" t="str">
        <f t="shared" si="7"/>
        <v>H3AF18.</v>
      </c>
      <c r="AF16" s="67" t="str">
        <f t="shared" si="8"/>
        <v>H3AF18</v>
      </c>
      <c r="AG16" s="68"/>
      <c r="AH16" s="69"/>
      <c r="AI16" s="70"/>
      <c r="AJ16" s="22"/>
    </row>
    <row r="17" spans="1:36" s="23" customFormat="1" ht="300" customHeight="1" x14ac:dyDescent="0.2">
      <c r="A17" s="91">
        <v>9</v>
      </c>
      <c r="B17" s="187">
        <v>16</v>
      </c>
      <c r="C17" s="91"/>
      <c r="D17" s="102" t="s">
        <v>1601</v>
      </c>
      <c r="E17" s="105">
        <v>1801001</v>
      </c>
      <c r="F17" s="108" t="s">
        <v>1666</v>
      </c>
      <c r="G17" s="108" t="s">
        <v>1667</v>
      </c>
      <c r="H17" s="107" t="s">
        <v>1668</v>
      </c>
      <c r="I17" s="107" t="s">
        <v>1669</v>
      </c>
      <c r="J17" s="107" t="s">
        <v>1664</v>
      </c>
      <c r="K17" s="102">
        <v>1</v>
      </c>
      <c r="L17" s="127">
        <v>43690</v>
      </c>
      <c r="M17" s="166">
        <v>43769</v>
      </c>
      <c r="N17" s="99">
        <f t="shared" si="17"/>
        <v>11.285714285714286</v>
      </c>
      <c r="O17" s="97" t="s">
        <v>488</v>
      </c>
      <c r="P17" s="93">
        <v>1</v>
      </c>
      <c r="Q17" s="93" t="s">
        <v>2148</v>
      </c>
      <c r="R17" s="100">
        <f t="shared" si="9"/>
        <v>100</v>
      </c>
      <c r="S17" s="101">
        <f t="shared" si="10"/>
        <v>11.285714285714286</v>
      </c>
      <c r="T17" s="101">
        <f t="shared" si="11"/>
        <v>11.285714285714286</v>
      </c>
      <c r="U17" s="101">
        <f t="shared" si="12"/>
        <v>11.285714285714286</v>
      </c>
      <c r="V17" s="102"/>
      <c r="W17" s="103" t="str">
        <f t="shared" si="13"/>
        <v>CUMPLIDO</v>
      </c>
      <c r="X17" s="103" t="str">
        <f t="shared" si="15"/>
        <v>CUMPLIDO</v>
      </c>
      <c r="Y17" s="153" t="s">
        <v>1646</v>
      </c>
      <c r="Z17" s="153" t="str">
        <f t="shared" si="16"/>
        <v>H4AF18</v>
      </c>
      <c r="AA17" s="153">
        <f t="shared" si="14"/>
        <v>1</v>
      </c>
      <c r="AB17" s="153" t="str">
        <f t="shared" si="4"/>
        <v>H4AF18 - 1</v>
      </c>
      <c r="AC17" s="67">
        <f t="shared" si="5"/>
        <v>5</v>
      </c>
      <c r="AD17" s="67">
        <f t="shared" si="6"/>
        <v>5</v>
      </c>
      <c r="AE17" s="67" t="str">
        <f t="shared" si="7"/>
        <v>H4AF18.</v>
      </c>
      <c r="AF17" s="67" t="str">
        <f t="shared" si="8"/>
        <v>H4AF18</v>
      </c>
      <c r="AG17" s="68"/>
      <c r="AH17" s="69"/>
      <c r="AI17" s="70"/>
      <c r="AJ17" s="22"/>
    </row>
    <row r="18" spans="1:36" s="23" customFormat="1" ht="300" customHeight="1" x14ac:dyDescent="0.2">
      <c r="A18" s="91">
        <v>10</v>
      </c>
      <c r="B18" s="187">
        <v>17</v>
      </c>
      <c r="C18" s="91"/>
      <c r="D18" s="102" t="s">
        <v>1601</v>
      </c>
      <c r="E18" s="105">
        <v>1801001</v>
      </c>
      <c r="F18" s="108" t="s">
        <v>1670</v>
      </c>
      <c r="G18" s="108" t="s">
        <v>1671</v>
      </c>
      <c r="H18" s="107" t="s">
        <v>1672</v>
      </c>
      <c r="I18" s="107" t="s">
        <v>1673</v>
      </c>
      <c r="J18" s="107" t="s">
        <v>1652</v>
      </c>
      <c r="K18" s="102">
        <v>1</v>
      </c>
      <c r="L18" s="127">
        <v>43690</v>
      </c>
      <c r="M18" s="166">
        <v>43830</v>
      </c>
      <c r="N18" s="99">
        <f t="shared" si="17"/>
        <v>20</v>
      </c>
      <c r="O18" s="97" t="s">
        <v>488</v>
      </c>
      <c r="P18" s="93">
        <v>1</v>
      </c>
      <c r="Q18" s="93" t="s">
        <v>2148</v>
      </c>
      <c r="R18" s="100">
        <f t="shared" si="9"/>
        <v>100</v>
      </c>
      <c r="S18" s="101">
        <f t="shared" si="10"/>
        <v>20</v>
      </c>
      <c r="T18" s="101">
        <f t="shared" si="11"/>
        <v>20</v>
      </c>
      <c r="U18" s="101">
        <f t="shared" si="12"/>
        <v>20</v>
      </c>
      <c r="V18" s="102"/>
      <c r="W18" s="103" t="str">
        <f t="shared" si="13"/>
        <v>CUMPLIDO</v>
      </c>
      <c r="X18" s="103" t="str">
        <f t="shared" si="15"/>
        <v>CUMPLIDO</v>
      </c>
      <c r="Y18" s="153" t="s">
        <v>1646</v>
      </c>
      <c r="Z18" s="153" t="str">
        <f t="shared" si="16"/>
        <v>H5AF18</v>
      </c>
      <c r="AA18" s="153">
        <f t="shared" si="14"/>
        <v>1</v>
      </c>
      <c r="AB18" s="153" t="str">
        <f t="shared" si="4"/>
        <v>H5AF18 - 1</v>
      </c>
      <c r="AC18" s="67">
        <f t="shared" si="5"/>
        <v>5</v>
      </c>
      <c r="AD18" s="67">
        <f t="shared" si="6"/>
        <v>5</v>
      </c>
      <c r="AE18" s="67" t="str">
        <f t="shared" si="7"/>
        <v>H5AF18.</v>
      </c>
      <c r="AF18" s="67" t="str">
        <f t="shared" si="8"/>
        <v>H5AF18</v>
      </c>
      <c r="AG18" s="68"/>
      <c r="AH18" s="69"/>
      <c r="AI18" s="70"/>
      <c r="AJ18" s="22"/>
    </row>
    <row r="19" spans="1:36" s="23" customFormat="1" ht="300" customHeight="1" x14ac:dyDescent="0.2">
      <c r="A19" s="91">
        <v>11</v>
      </c>
      <c r="B19" s="187">
        <v>18</v>
      </c>
      <c r="C19" s="91"/>
      <c r="D19" s="92" t="s">
        <v>1601</v>
      </c>
      <c r="E19" s="93">
        <v>1801001</v>
      </c>
      <c r="F19" s="110" t="s">
        <v>2177</v>
      </c>
      <c r="G19" s="94" t="s">
        <v>1674</v>
      </c>
      <c r="H19" s="107" t="s">
        <v>1675</v>
      </c>
      <c r="I19" s="107" t="s">
        <v>1676</v>
      </c>
      <c r="J19" s="107" t="s">
        <v>1677</v>
      </c>
      <c r="K19" s="102">
        <v>1</v>
      </c>
      <c r="L19" s="127">
        <v>43690</v>
      </c>
      <c r="M19" s="166">
        <v>43861</v>
      </c>
      <c r="N19" s="99">
        <f t="shared" si="17"/>
        <v>24.428571428571427</v>
      </c>
      <c r="O19" s="97" t="s">
        <v>488</v>
      </c>
      <c r="P19" s="93"/>
      <c r="Q19" s="93" t="s">
        <v>2148</v>
      </c>
      <c r="R19" s="100">
        <f t="shared" si="9"/>
        <v>0</v>
      </c>
      <c r="S19" s="101">
        <f t="shared" si="10"/>
        <v>0</v>
      </c>
      <c r="T19" s="101">
        <f t="shared" si="11"/>
        <v>0</v>
      </c>
      <c r="U19" s="101">
        <f t="shared" si="12"/>
        <v>24.428571428571427</v>
      </c>
      <c r="V19" s="102"/>
      <c r="W19" s="103" t="str">
        <f t="shared" si="13"/>
        <v>VENCIDO</v>
      </c>
      <c r="X19" s="103" t="str">
        <f t="shared" si="15"/>
        <v>VENCIDO</v>
      </c>
      <c r="Y19" s="153" t="s">
        <v>1646</v>
      </c>
      <c r="Z19" s="153" t="str">
        <f t="shared" si="16"/>
        <v>H6AF18</v>
      </c>
      <c r="AA19" s="153">
        <f t="shared" si="14"/>
        <v>1</v>
      </c>
      <c r="AB19" s="153" t="str">
        <f t="shared" si="4"/>
        <v>H6AF18 - 1</v>
      </c>
      <c r="AC19" s="67">
        <f t="shared" si="5"/>
        <v>1</v>
      </c>
      <c r="AD19" s="67">
        <f t="shared" si="6"/>
        <v>1</v>
      </c>
      <c r="AE19" s="67" t="str">
        <f t="shared" si="7"/>
        <v>H6AF18.</v>
      </c>
      <c r="AF19" s="67" t="str">
        <f t="shared" si="8"/>
        <v>H6AF18</v>
      </c>
      <c r="AG19" s="68"/>
      <c r="AH19" s="69"/>
      <c r="AI19" s="70"/>
      <c r="AJ19" s="22"/>
    </row>
    <row r="20" spans="1:36" s="23" customFormat="1" ht="300" customHeight="1" x14ac:dyDescent="0.2">
      <c r="A20" s="91">
        <v>12</v>
      </c>
      <c r="B20" s="187">
        <v>19</v>
      </c>
      <c r="C20" s="91">
        <v>11</v>
      </c>
      <c r="D20" s="92" t="s">
        <v>1601</v>
      </c>
      <c r="E20" s="93">
        <v>1801001</v>
      </c>
      <c r="F20" s="110" t="s">
        <v>1942</v>
      </c>
      <c r="G20" s="94" t="s">
        <v>1678</v>
      </c>
      <c r="H20" s="107" t="s">
        <v>1648</v>
      </c>
      <c r="I20" s="107" t="s">
        <v>1679</v>
      </c>
      <c r="J20" s="107" t="s">
        <v>1680</v>
      </c>
      <c r="K20" s="102">
        <v>1</v>
      </c>
      <c r="L20" s="127">
        <v>43690</v>
      </c>
      <c r="M20" s="166">
        <v>43830</v>
      </c>
      <c r="N20" s="99">
        <f t="shared" si="17"/>
        <v>20</v>
      </c>
      <c r="O20" s="97" t="s">
        <v>488</v>
      </c>
      <c r="P20" s="93"/>
      <c r="Q20" s="93" t="s">
        <v>2148</v>
      </c>
      <c r="R20" s="100">
        <f t="shared" si="9"/>
        <v>0</v>
      </c>
      <c r="S20" s="101">
        <f t="shared" si="10"/>
        <v>0</v>
      </c>
      <c r="T20" s="101">
        <f t="shared" si="11"/>
        <v>0</v>
      </c>
      <c r="U20" s="101">
        <f t="shared" si="12"/>
        <v>20</v>
      </c>
      <c r="V20" s="102"/>
      <c r="W20" s="103" t="str">
        <f t="shared" si="13"/>
        <v>VENCIDO</v>
      </c>
      <c r="X20" s="103" t="str">
        <f t="shared" si="15"/>
        <v>VENCIDO</v>
      </c>
      <c r="Y20" s="153" t="s">
        <v>1646</v>
      </c>
      <c r="Z20" s="153" t="str">
        <f t="shared" si="16"/>
        <v>H7AF18</v>
      </c>
      <c r="AA20" s="153">
        <f t="shared" si="14"/>
        <v>1</v>
      </c>
      <c r="AB20" s="153" t="str">
        <f t="shared" si="4"/>
        <v>H7AF18 - 1</v>
      </c>
      <c r="AC20" s="67">
        <f t="shared" si="5"/>
        <v>1</v>
      </c>
      <c r="AD20" s="67">
        <f t="shared" si="6"/>
        <v>1</v>
      </c>
      <c r="AE20" s="67" t="str">
        <f t="shared" si="7"/>
        <v>H7AF18.</v>
      </c>
      <c r="AF20" s="67" t="str">
        <f t="shared" si="8"/>
        <v>H7AF18</v>
      </c>
      <c r="AG20" s="68"/>
      <c r="AH20" s="69"/>
      <c r="AI20" s="70"/>
      <c r="AJ20" s="22"/>
    </row>
    <row r="21" spans="1:36" s="23" customFormat="1" ht="300" customHeight="1" x14ac:dyDescent="0.2">
      <c r="A21" s="91"/>
      <c r="B21" s="187">
        <v>20</v>
      </c>
      <c r="C21" s="91">
        <v>12</v>
      </c>
      <c r="D21" s="92" t="s">
        <v>1601</v>
      </c>
      <c r="E21" s="93">
        <v>1801001</v>
      </c>
      <c r="F21" s="110" t="s">
        <v>1943</v>
      </c>
      <c r="G21" s="94" t="s">
        <v>1678</v>
      </c>
      <c r="H21" s="107" t="s">
        <v>1648</v>
      </c>
      <c r="I21" s="107" t="s">
        <v>1681</v>
      </c>
      <c r="J21" s="107" t="s">
        <v>1682</v>
      </c>
      <c r="K21" s="102">
        <v>2</v>
      </c>
      <c r="L21" s="127">
        <v>43690</v>
      </c>
      <c r="M21" s="166">
        <v>43830</v>
      </c>
      <c r="N21" s="99">
        <f t="shared" si="17"/>
        <v>20</v>
      </c>
      <c r="O21" s="97" t="s">
        <v>1892</v>
      </c>
      <c r="P21" s="93"/>
      <c r="Q21" s="93" t="s">
        <v>2148</v>
      </c>
      <c r="R21" s="100">
        <f t="shared" si="9"/>
        <v>0</v>
      </c>
      <c r="S21" s="101">
        <f t="shared" si="10"/>
        <v>0</v>
      </c>
      <c r="T21" s="101">
        <f t="shared" si="11"/>
        <v>0</v>
      </c>
      <c r="U21" s="101">
        <f t="shared" si="12"/>
        <v>20</v>
      </c>
      <c r="V21" s="102"/>
      <c r="W21" s="103" t="str">
        <f t="shared" si="13"/>
        <v>VENCIDO</v>
      </c>
      <c r="X21" s="103" t="str">
        <f t="shared" si="15"/>
        <v/>
      </c>
      <c r="Y21" s="153" t="s">
        <v>1646</v>
      </c>
      <c r="Z21" s="153" t="str">
        <f t="shared" si="16"/>
        <v>H7AF18</v>
      </c>
      <c r="AA21" s="153">
        <f t="shared" si="14"/>
        <v>2</v>
      </c>
      <c r="AB21" s="153" t="str">
        <f t="shared" si="4"/>
        <v>H7AF18 - 2</v>
      </c>
      <c r="AC21" s="67">
        <f t="shared" si="5"/>
        <v>1</v>
      </c>
      <c r="AD21" s="67">
        <f t="shared" si="6"/>
        <v>1</v>
      </c>
      <c r="AE21" s="67" t="str">
        <f t="shared" si="7"/>
        <v>H7AF18.</v>
      </c>
      <c r="AF21" s="67" t="str">
        <f t="shared" si="8"/>
        <v>H7AF18</v>
      </c>
      <c r="AG21" s="68"/>
      <c r="AH21" s="69"/>
      <c r="AI21" s="70"/>
      <c r="AJ21" s="22"/>
    </row>
    <row r="22" spans="1:36" s="23" customFormat="1" ht="300" customHeight="1" x14ac:dyDescent="0.2">
      <c r="A22" s="91">
        <v>13</v>
      </c>
      <c r="B22" s="187">
        <v>21</v>
      </c>
      <c r="C22" s="91"/>
      <c r="D22" s="92" t="s">
        <v>1601</v>
      </c>
      <c r="E22" s="93">
        <v>1801001</v>
      </c>
      <c r="F22" s="110" t="s">
        <v>1683</v>
      </c>
      <c r="G22" s="94" t="s">
        <v>1684</v>
      </c>
      <c r="H22" s="102" t="s">
        <v>1685</v>
      </c>
      <c r="I22" s="107" t="s">
        <v>2189</v>
      </c>
      <c r="J22" s="102" t="s">
        <v>1686</v>
      </c>
      <c r="K22" s="102">
        <v>1</v>
      </c>
      <c r="L22" s="127">
        <v>43690</v>
      </c>
      <c r="M22" s="166">
        <v>43889</v>
      </c>
      <c r="N22" s="99">
        <f t="shared" si="17"/>
        <v>28.428571428571427</v>
      </c>
      <c r="O22" s="97" t="s">
        <v>488</v>
      </c>
      <c r="P22" s="93">
        <v>1</v>
      </c>
      <c r="Q22" s="93" t="s">
        <v>2148</v>
      </c>
      <c r="R22" s="100">
        <f t="shared" si="9"/>
        <v>100</v>
      </c>
      <c r="S22" s="101">
        <f t="shared" si="10"/>
        <v>28.428571428571427</v>
      </c>
      <c r="T22" s="101">
        <f t="shared" si="11"/>
        <v>28.428571428571427</v>
      </c>
      <c r="U22" s="101">
        <f t="shared" si="12"/>
        <v>28.428571428571427</v>
      </c>
      <c r="V22" s="102"/>
      <c r="W22" s="103" t="str">
        <f t="shared" si="13"/>
        <v>CUMPLIDO</v>
      </c>
      <c r="X22" s="103" t="str">
        <f t="shared" si="15"/>
        <v>CUMPLIDO</v>
      </c>
      <c r="Y22" s="153" t="s">
        <v>1646</v>
      </c>
      <c r="Z22" s="153" t="str">
        <f t="shared" si="16"/>
        <v>H8AF18</v>
      </c>
      <c r="AA22" s="153">
        <f t="shared" si="14"/>
        <v>1</v>
      </c>
      <c r="AB22" s="153" t="str">
        <f t="shared" si="4"/>
        <v>H8AF18 - 1</v>
      </c>
      <c r="AC22" s="67">
        <f t="shared" si="5"/>
        <v>5</v>
      </c>
      <c r="AD22" s="67">
        <f t="shared" si="6"/>
        <v>5</v>
      </c>
      <c r="AE22" s="67" t="str">
        <f t="shared" si="7"/>
        <v>H8AF18.</v>
      </c>
      <c r="AF22" s="67" t="str">
        <f t="shared" si="8"/>
        <v>H8AF18</v>
      </c>
      <c r="AG22" s="68"/>
      <c r="AH22" s="69"/>
      <c r="AI22" s="70"/>
      <c r="AJ22" s="22"/>
    </row>
    <row r="23" spans="1:36" s="23" customFormat="1" ht="300" customHeight="1" x14ac:dyDescent="0.2">
      <c r="A23" s="91">
        <v>14</v>
      </c>
      <c r="B23" s="187">
        <v>22</v>
      </c>
      <c r="C23" s="91">
        <v>13</v>
      </c>
      <c r="D23" s="92" t="s">
        <v>1107</v>
      </c>
      <c r="E23" s="93">
        <v>1801001</v>
      </c>
      <c r="F23" s="110" t="s">
        <v>1944</v>
      </c>
      <c r="G23" s="94" t="s">
        <v>1687</v>
      </c>
      <c r="H23" s="107" t="s">
        <v>1648</v>
      </c>
      <c r="I23" s="107" t="s">
        <v>1688</v>
      </c>
      <c r="J23" s="102" t="s">
        <v>1652</v>
      </c>
      <c r="K23" s="102">
        <v>1</v>
      </c>
      <c r="L23" s="127">
        <v>43690</v>
      </c>
      <c r="M23" s="166">
        <v>43921</v>
      </c>
      <c r="N23" s="99">
        <f t="shared" si="17"/>
        <v>33</v>
      </c>
      <c r="O23" s="97" t="s">
        <v>1689</v>
      </c>
      <c r="P23" s="93">
        <v>1</v>
      </c>
      <c r="Q23" s="93" t="s">
        <v>2148</v>
      </c>
      <c r="R23" s="100">
        <f t="shared" si="9"/>
        <v>100</v>
      </c>
      <c r="S23" s="101">
        <f t="shared" si="10"/>
        <v>33</v>
      </c>
      <c r="T23" s="101">
        <f t="shared" si="11"/>
        <v>33</v>
      </c>
      <c r="U23" s="101">
        <f t="shared" si="12"/>
        <v>33</v>
      </c>
      <c r="V23" s="102"/>
      <c r="W23" s="103" t="str">
        <f t="shared" si="13"/>
        <v>CUMPLIDO</v>
      </c>
      <c r="X23" s="103" t="str">
        <f t="shared" si="15"/>
        <v>VENCIDO</v>
      </c>
      <c r="Y23" s="153" t="s">
        <v>1646</v>
      </c>
      <c r="Z23" s="153" t="str">
        <f t="shared" si="16"/>
        <v>H9AF18</v>
      </c>
      <c r="AA23" s="153">
        <f t="shared" si="14"/>
        <v>1</v>
      </c>
      <c r="AB23" s="153" t="str">
        <f t="shared" si="4"/>
        <v>H9AF18 - 1</v>
      </c>
      <c r="AC23" s="67">
        <f t="shared" si="5"/>
        <v>5</v>
      </c>
      <c r="AD23" s="67">
        <f t="shared" si="6"/>
        <v>1</v>
      </c>
      <c r="AE23" s="67" t="str">
        <f t="shared" si="7"/>
        <v>H9AF18.</v>
      </c>
      <c r="AF23" s="67" t="str">
        <f t="shared" si="8"/>
        <v>H9AF18</v>
      </c>
      <c r="AG23" s="68"/>
      <c r="AH23" s="69"/>
      <c r="AI23" s="70"/>
      <c r="AJ23" s="22"/>
    </row>
    <row r="24" spans="1:36" s="23" customFormat="1" ht="300" customHeight="1" x14ac:dyDescent="0.2">
      <c r="A24" s="91"/>
      <c r="B24" s="187">
        <v>23</v>
      </c>
      <c r="C24" s="91">
        <v>14</v>
      </c>
      <c r="D24" s="92" t="s">
        <v>1107</v>
      </c>
      <c r="E24" s="93">
        <v>1801001</v>
      </c>
      <c r="F24" s="110" t="s">
        <v>1945</v>
      </c>
      <c r="G24" s="94" t="s">
        <v>1687</v>
      </c>
      <c r="H24" s="107" t="s">
        <v>1648</v>
      </c>
      <c r="I24" s="107" t="s">
        <v>1679</v>
      </c>
      <c r="J24" s="107" t="s">
        <v>1680</v>
      </c>
      <c r="K24" s="102">
        <v>1</v>
      </c>
      <c r="L24" s="127">
        <v>43690</v>
      </c>
      <c r="M24" s="166">
        <v>43830</v>
      </c>
      <c r="N24" s="99">
        <f t="shared" si="17"/>
        <v>20</v>
      </c>
      <c r="O24" s="97" t="s">
        <v>1689</v>
      </c>
      <c r="P24" s="93"/>
      <c r="Q24" s="93" t="s">
        <v>2148</v>
      </c>
      <c r="R24" s="100">
        <f t="shared" si="9"/>
        <v>0</v>
      </c>
      <c r="S24" s="101">
        <f t="shared" si="10"/>
        <v>0</v>
      </c>
      <c r="T24" s="101">
        <f t="shared" si="11"/>
        <v>0</v>
      </c>
      <c r="U24" s="101">
        <f t="shared" si="12"/>
        <v>20</v>
      </c>
      <c r="V24" s="102"/>
      <c r="W24" s="103" t="str">
        <f t="shared" si="13"/>
        <v>VENCIDO</v>
      </c>
      <c r="X24" s="103" t="str">
        <f t="shared" si="15"/>
        <v/>
      </c>
      <c r="Y24" s="153" t="s">
        <v>1646</v>
      </c>
      <c r="Z24" s="153" t="str">
        <f t="shared" si="16"/>
        <v>H9AF18</v>
      </c>
      <c r="AA24" s="153">
        <f t="shared" si="14"/>
        <v>2</v>
      </c>
      <c r="AB24" s="153" t="str">
        <f t="shared" si="4"/>
        <v>H9AF18 - 2</v>
      </c>
      <c r="AC24" s="67">
        <f t="shared" si="5"/>
        <v>1</v>
      </c>
      <c r="AD24" s="67">
        <f t="shared" si="6"/>
        <v>1</v>
      </c>
      <c r="AE24" s="67" t="str">
        <f t="shared" si="7"/>
        <v>H9AF18.</v>
      </c>
      <c r="AF24" s="67" t="str">
        <f t="shared" si="8"/>
        <v>H9AF18</v>
      </c>
      <c r="AG24" s="68"/>
      <c r="AH24" s="69"/>
      <c r="AI24" s="70"/>
      <c r="AJ24" s="22"/>
    </row>
    <row r="25" spans="1:36" s="23" customFormat="1" ht="300" customHeight="1" x14ac:dyDescent="0.2">
      <c r="A25" s="91"/>
      <c r="B25" s="187">
        <v>24</v>
      </c>
      <c r="C25" s="91">
        <v>15</v>
      </c>
      <c r="D25" s="92" t="s">
        <v>1107</v>
      </c>
      <c r="E25" s="93">
        <v>1801001</v>
      </c>
      <c r="F25" s="110" t="s">
        <v>1946</v>
      </c>
      <c r="G25" s="94" t="s">
        <v>1687</v>
      </c>
      <c r="H25" s="107" t="s">
        <v>1648</v>
      </c>
      <c r="I25" s="107" t="s">
        <v>1681</v>
      </c>
      <c r="J25" s="107" t="s">
        <v>1690</v>
      </c>
      <c r="K25" s="102">
        <v>1</v>
      </c>
      <c r="L25" s="127">
        <v>43690</v>
      </c>
      <c r="M25" s="166">
        <v>43830</v>
      </c>
      <c r="N25" s="99">
        <f t="shared" si="17"/>
        <v>20</v>
      </c>
      <c r="O25" s="105" t="s">
        <v>1689</v>
      </c>
      <c r="P25" s="93"/>
      <c r="Q25" s="93" t="s">
        <v>2148</v>
      </c>
      <c r="R25" s="100">
        <f t="shared" si="9"/>
        <v>0</v>
      </c>
      <c r="S25" s="101">
        <f t="shared" si="10"/>
        <v>0</v>
      </c>
      <c r="T25" s="101">
        <f t="shared" si="11"/>
        <v>0</v>
      </c>
      <c r="U25" s="101">
        <f t="shared" si="12"/>
        <v>20</v>
      </c>
      <c r="V25" s="102"/>
      <c r="W25" s="103" t="str">
        <f t="shared" si="13"/>
        <v>VENCIDO</v>
      </c>
      <c r="X25" s="103" t="str">
        <f t="shared" si="15"/>
        <v/>
      </c>
      <c r="Y25" s="153" t="s">
        <v>1646</v>
      </c>
      <c r="Z25" s="153" t="str">
        <f t="shared" si="16"/>
        <v>H9AF18</v>
      </c>
      <c r="AA25" s="153">
        <f t="shared" si="14"/>
        <v>3</v>
      </c>
      <c r="AB25" s="153" t="str">
        <f t="shared" si="4"/>
        <v>H9AF18 - 3</v>
      </c>
      <c r="AC25" s="67">
        <f t="shared" si="5"/>
        <v>1</v>
      </c>
      <c r="AD25" s="67">
        <f t="shared" si="6"/>
        <v>1</v>
      </c>
      <c r="AE25" s="67" t="str">
        <f t="shared" si="7"/>
        <v>H9AF18.</v>
      </c>
      <c r="AF25" s="67" t="str">
        <f t="shared" si="8"/>
        <v>H9AF18</v>
      </c>
      <c r="AG25" s="68"/>
      <c r="AH25" s="69"/>
      <c r="AI25" s="70"/>
      <c r="AJ25" s="22"/>
    </row>
    <row r="26" spans="1:36" s="23" customFormat="1" ht="300" customHeight="1" x14ac:dyDescent="0.2">
      <c r="A26" s="91">
        <v>15</v>
      </c>
      <c r="B26" s="187">
        <v>25</v>
      </c>
      <c r="C26" s="91">
        <v>16</v>
      </c>
      <c r="D26" s="92" t="s">
        <v>1107</v>
      </c>
      <c r="E26" s="93">
        <v>1801001</v>
      </c>
      <c r="F26" s="110" t="s">
        <v>1947</v>
      </c>
      <c r="G26" s="106" t="s">
        <v>1691</v>
      </c>
      <c r="H26" s="107" t="s">
        <v>1648</v>
      </c>
      <c r="I26" s="107" t="s">
        <v>1688</v>
      </c>
      <c r="J26" s="102" t="s">
        <v>1652</v>
      </c>
      <c r="K26" s="102">
        <v>1</v>
      </c>
      <c r="L26" s="127">
        <v>43690</v>
      </c>
      <c r="M26" s="166">
        <v>43921</v>
      </c>
      <c r="N26" s="99">
        <f t="shared" si="17"/>
        <v>33</v>
      </c>
      <c r="O26" s="97" t="s">
        <v>1893</v>
      </c>
      <c r="P26" s="93">
        <v>1</v>
      </c>
      <c r="Q26" s="93" t="s">
        <v>2148</v>
      </c>
      <c r="R26" s="100">
        <f t="shared" si="9"/>
        <v>100</v>
      </c>
      <c r="S26" s="101">
        <f t="shared" si="10"/>
        <v>33</v>
      </c>
      <c r="T26" s="101">
        <f t="shared" si="11"/>
        <v>33</v>
      </c>
      <c r="U26" s="101">
        <f t="shared" si="12"/>
        <v>33</v>
      </c>
      <c r="V26" s="102"/>
      <c r="W26" s="103" t="str">
        <f t="shared" si="13"/>
        <v>CUMPLIDO</v>
      </c>
      <c r="X26" s="103" t="str">
        <f t="shared" si="15"/>
        <v>VENCIDO</v>
      </c>
      <c r="Y26" s="153" t="s">
        <v>1646</v>
      </c>
      <c r="Z26" s="153" t="str">
        <f t="shared" si="16"/>
        <v>H10AF18</v>
      </c>
      <c r="AA26" s="153">
        <f t="shared" si="14"/>
        <v>1</v>
      </c>
      <c r="AB26" s="153" t="str">
        <f t="shared" si="4"/>
        <v>H10AF18 - 1</v>
      </c>
      <c r="AC26" s="67">
        <f t="shared" si="5"/>
        <v>5</v>
      </c>
      <c r="AD26" s="67">
        <f t="shared" si="6"/>
        <v>1</v>
      </c>
      <c r="AE26" s="67" t="str">
        <f t="shared" si="7"/>
        <v>H10AF18.</v>
      </c>
      <c r="AF26" s="67" t="str">
        <f t="shared" si="8"/>
        <v>H10AF18</v>
      </c>
      <c r="AG26" s="68"/>
      <c r="AH26" s="69"/>
      <c r="AI26" s="70"/>
      <c r="AJ26" s="22"/>
    </row>
    <row r="27" spans="1:36" s="23" customFormat="1" ht="300" customHeight="1" x14ac:dyDescent="0.2">
      <c r="A27" s="91"/>
      <c r="B27" s="187">
        <v>26</v>
      </c>
      <c r="C27" s="91">
        <v>17</v>
      </c>
      <c r="D27" s="92" t="s">
        <v>1107</v>
      </c>
      <c r="E27" s="93">
        <v>1801001</v>
      </c>
      <c r="F27" s="110" t="s">
        <v>1948</v>
      </c>
      <c r="G27" s="106" t="s">
        <v>1691</v>
      </c>
      <c r="H27" s="107" t="s">
        <v>1648</v>
      </c>
      <c r="I27" s="107" t="s">
        <v>1679</v>
      </c>
      <c r="J27" s="107" t="s">
        <v>1680</v>
      </c>
      <c r="K27" s="102">
        <v>1</v>
      </c>
      <c r="L27" s="127">
        <v>43690</v>
      </c>
      <c r="M27" s="166">
        <v>43830</v>
      </c>
      <c r="N27" s="99">
        <f t="shared" si="17"/>
        <v>20</v>
      </c>
      <c r="O27" s="97" t="s">
        <v>1893</v>
      </c>
      <c r="P27" s="93"/>
      <c r="Q27" s="93" t="s">
        <v>2148</v>
      </c>
      <c r="R27" s="100">
        <f t="shared" si="9"/>
        <v>0</v>
      </c>
      <c r="S27" s="101">
        <f t="shared" si="10"/>
        <v>0</v>
      </c>
      <c r="T27" s="101">
        <f t="shared" si="11"/>
        <v>0</v>
      </c>
      <c r="U27" s="101">
        <f t="shared" si="12"/>
        <v>20</v>
      </c>
      <c r="V27" s="102"/>
      <c r="W27" s="103" t="str">
        <f t="shared" si="13"/>
        <v>VENCIDO</v>
      </c>
      <c r="X27" s="103" t="str">
        <f t="shared" si="15"/>
        <v/>
      </c>
      <c r="Y27" s="153" t="s">
        <v>1646</v>
      </c>
      <c r="Z27" s="153" t="str">
        <f t="shared" si="16"/>
        <v>H10AF18</v>
      </c>
      <c r="AA27" s="153">
        <f t="shared" si="14"/>
        <v>2</v>
      </c>
      <c r="AB27" s="153" t="str">
        <f t="shared" si="4"/>
        <v>H10AF18 - 2</v>
      </c>
      <c r="AC27" s="67">
        <f t="shared" si="5"/>
        <v>1</v>
      </c>
      <c r="AD27" s="67">
        <f t="shared" si="6"/>
        <v>1</v>
      </c>
      <c r="AE27" s="67" t="str">
        <f t="shared" si="7"/>
        <v>H10AF18.</v>
      </c>
      <c r="AF27" s="67" t="str">
        <f t="shared" si="8"/>
        <v>H10AF18</v>
      </c>
      <c r="AG27" s="68"/>
      <c r="AH27" s="69"/>
      <c r="AI27" s="70"/>
      <c r="AJ27" s="22"/>
    </row>
    <row r="28" spans="1:36" s="23" customFormat="1" ht="300" customHeight="1" x14ac:dyDescent="0.2">
      <c r="A28" s="91"/>
      <c r="B28" s="187">
        <v>27</v>
      </c>
      <c r="C28" s="91">
        <v>18</v>
      </c>
      <c r="D28" s="92" t="s">
        <v>1107</v>
      </c>
      <c r="E28" s="93">
        <v>1801001</v>
      </c>
      <c r="F28" s="110" t="s">
        <v>1949</v>
      </c>
      <c r="G28" s="106" t="s">
        <v>1691</v>
      </c>
      <c r="H28" s="107" t="s">
        <v>1648</v>
      </c>
      <c r="I28" s="107" t="s">
        <v>1681</v>
      </c>
      <c r="J28" s="107" t="s">
        <v>1692</v>
      </c>
      <c r="K28" s="102">
        <v>2</v>
      </c>
      <c r="L28" s="127">
        <v>43690</v>
      </c>
      <c r="M28" s="166">
        <v>43830</v>
      </c>
      <c r="N28" s="99">
        <f t="shared" si="17"/>
        <v>20</v>
      </c>
      <c r="O28" s="97" t="s">
        <v>1894</v>
      </c>
      <c r="P28" s="93"/>
      <c r="Q28" s="93" t="s">
        <v>2148</v>
      </c>
      <c r="R28" s="100">
        <f t="shared" si="9"/>
        <v>0</v>
      </c>
      <c r="S28" s="101">
        <f t="shared" si="10"/>
        <v>0</v>
      </c>
      <c r="T28" s="101">
        <f t="shared" si="11"/>
        <v>0</v>
      </c>
      <c r="U28" s="101">
        <f t="shared" si="12"/>
        <v>20</v>
      </c>
      <c r="V28" s="102"/>
      <c r="W28" s="103" t="str">
        <f t="shared" si="13"/>
        <v>VENCIDO</v>
      </c>
      <c r="X28" s="103" t="str">
        <f t="shared" si="15"/>
        <v/>
      </c>
      <c r="Y28" s="153" t="s">
        <v>1646</v>
      </c>
      <c r="Z28" s="153" t="str">
        <f t="shared" si="16"/>
        <v>H10AF18</v>
      </c>
      <c r="AA28" s="153">
        <f t="shared" si="14"/>
        <v>3</v>
      </c>
      <c r="AB28" s="153" t="str">
        <f t="shared" si="4"/>
        <v>H10AF18 - 3</v>
      </c>
      <c r="AC28" s="67">
        <f t="shared" si="5"/>
        <v>1</v>
      </c>
      <c r="AD28" s="67">
        <f t="shared" si="6"/>
        <v>1</v>
      </c>
      <c r="AE28" s="67" t="str">
        <f t="shared" si="7"/>
        <v>H10AF18.</v>
      </c>
      <c r="AF28" s="67" t="str">
        <f t="shared" si="8"/>
        <v>H10AF18</v>
      </c>
      <c r="AG28" s="68"/>
      <c r="AH28" s="69"/>
      <c r="AI28" s="70"/>
      <c r="AJ28" s="22"/>
    </row>
    <row r="29" spans="1:36" s="23" customFormat="1" ht="300" customHeight="1" x14ac:dyDescent="0.2">
      <c r="A29" s="91">
        <v>16</v>
      </c>
      <c r="B29" s="187">
        <v>28</v>
      </c>
      <c r="C29" s="91">
        <v>19</v>
      </c>
      <c r="D29" s="92" t="s">
        <v>1107</v>
      </c>
      <c r="E29" s="93">
        <v>1801001</v>
      </c>
      <c r="F29" s="110" t="s">
        <v>1950</v>
      </c>
      <c r="G29" s="106" t="s">
        <v>1693</v>
      </c>
      <c r="H29" s="107" t="s">
        <v>1648</v>
      </c>
      <c r="I29" s="107" t="s">
        <v>2187</v>
      </c>
      <c r="J29" s="102" t="s">
        <v>1652</v>
      </c>
      <c r="K29" s="102">
        <v>1</v>
      </c>
      <c r="L29" s="127">
        <v>43690</v>
      </c>
      <c r="M29" s="166">
        <v>43921</v>
      </c>
      <c r="N29" s="99">
        <f t="shared" si="17"/>
        <v>33</v>
      </c>
      <c r="O29" s="97" t="s">
        <v>1695</v>
      </c>
      <c r="P29" s="93">
        <v>1</v>
      </c>
      <c r="Q29" s="93" t="s">
        <v>2148</v>
      </c>
      <c r="R29" s="100">
        <f t="shared" si="9"/>
        <v>100</v>
      </c>
      <c r="S29" s="101">
        <f t="shared" si="10"/>
        <v>33</v>
      </c>
      <c r="T29" s="101">
        <f t="shared" si="11"/>
        <v>33</v>
      </c>
      <c r="U29" s="101">
        <f t="shared" si="12"/>
        <v>33</v>
      </c>
      <c r="V29" s="102"/>
      <c r="W29" s="103" t="str">
        <f t="shared" si="13"/>
        <v>CUMPLIDO</v>
      </c>
      <c r="X29" s="103" t="str">
        <f t="shared" si="15"/>
        <v>VENCIDO</v>
      </c>
      <c r="Y29" s="153" t="s">
        <v>1646</v>
      </c>
      <c r="Z29" s="153" t="str">
        <f t="shared" si="16"/>
        <v>H11AF18</v>
      </c>
      <c r="AA29" s="153">
        <f t="shared" si="14"/>
        <v>1</v>
      </c>
      <c r="AB29" s="153" t="str">
        <f t="shared" si="4"/>
        <v>H11AF18 - 1</v>
      </c>
      <c r="AC29" s="67">
        <f t="shared" si="5"/>
        <v>5</v>
      </c>
      <c r="AD29" s="67">
        <f t="shared" si="6"/>
        <v>1</v>
      </c>
      <c r="AE29" s="67" t="str">
        <f t="shared" si="7"/>
        <v>H11AF18.</v>
      </c>
      <c r="AF29" s="67" t="str">
        <f t="shared" si="8"/>
        <v>H11AF18</v>
      </c>
      <c r="AG29" s="68"/>
      <c r="AH29" s="69"/>
      <c r="AI29" s="70"/>
      <c r="AJ29" s="22"/>
    </row>
    <row r="30" spans="1:36" s="23" customFormat="1" ht="300" customHeight="1" x14ac:dyDescent="0.2">
      <c r="A30" s="91"/>
      <c r="B30" s="187">
        <v>29</v>
      </c>
      <c r="C30" s="91">
        <v>20</v>
      </c>
      <c r="D30" s="92" t="s">
        <v>1107</v>
      </c>
      <c r="E30" s="93">
        <v>1801001</v>
      </c>
      <c r="F30" s="110" t="s">
        <v>1951</v>
      </c>
      <c r="G30" s="106" t="s">
        <v>1693</v>
      </c>
      <c r="H30" s="107" t="s">
        <v>1648</v>
      </c>
      <c r="I30" s="107" t="s">
        <v>1679</v>
      </c>
      <c r="J30" s="107" t="s">
        <v>1680</v>
      </c>
      <c r="K30" s="102">
        <v>1</v>
      </c>
      <c r="L30" s="127">
        <v>43690</v>
      </c>
      <c r="M30" s="166">
        <v>43830</v>
      </c>
      <c r="N30" s="99">
        <f t="shared" si="17"/>
        <v>20</v>
      </c>
      <c r="O30" s="97" t="s">
        <v>1695</v>
      </c>
      <c r="P30" s="93"/>
      <c r="Q30" s="93" t="s">
        <v>2148</v>
      </c>
      <c r="R30" s="100">
        <f t="shared" si="9"/>
        <v>0</v>
      </c>
      <c r="S30" s="101">
        <f t="shared" si="10"/>
        <v>0</v>
      </c>
      <c r="T30" s="101">
        <f t="shared" si="11"/>
        <v>0</v>
      </c>
      <c r="U30" s="101">
        <f t="shared" si="12"/>
        <v>20</v>
      </c>
      <c r="V30" s="102"/>
      <c r="W30" s="103" t="str">
        <f t="shared" si="13"/>
        <v>VENCIDO</v>
      </c>
      <c r="X30" s="103" t="str">
        <f t="shared" si="15"/>
        <v/>
      </c>
      <c r="Y30" s="153" t="s">
        <v>1646</v>
      </c>
      <c r="Z30" s="153" t="str">
        <f t="shared" si="16"/>
        <v>H11AF18</v>
      </c>
      <c r="AA30" s="153">
        <f t="shared" si="14"/>
        <v>2</v>
      </c>
      <c r="AB30" s="153" t="str">
        <f t="shared" si="4"/>
        <v>H11AF18 - 2</v>
      </c>
      <c r="AC30" s="67">
        <f t="shared" si="5"/>
        <v>1</v>
      </c>
      <c r="AD30" s="67">
        <f t="shared" si="6"/>
        <v>1</v>
      </c>
      <c r="AE30" s="67" t="str">
        <f t="shared" si="7"/>
        <v>H11AF18.</v>
      </c>
      <c r="AF30" s="67" t="str">
        <f t="shared" si="8"/>
        <v>H11AF18</v>
      </c>
      <c r="AG30" s="68"/>
      <c r="AH30" s="69"/>
      <c r="AI30" s="70"/>
      <c r="AJ30" s="22"/>
    </row>
    <row r="31" spans="1:36" s="23" customFormat="1" ht="300" customHeight="1" x14ac:dyDescent="0.2">
      <c r="A31" s="91"/>
      <c r="B31" s="187">
        <v>30</v>
      </c>
      <c r="C31" s="91">
        <v>21</v>
      </c>
      <c r="D31" s="92" t="s">
        <v>1107</v>
      </c>
      <c r="E31" s="93">
        <v>1801001</v>
      </c>
      <c r="F31" s="110" t="s">
        <v>1952</v>
      </c>
      <c r="G31" s="106" t="s">
        <v>1693</v>
      </c>
      <c r="H31" s="107" t="s">
        <v>1648</v>
      </c>
      <c r="I31" s="107" t="s">
        <v>1681</v>
      </c>
      <c r="J31" s="107" t="s">
        <v>1690</v>
      </c>
      <c r="K31" s="102">
        <v>1</v>
      </c>
      <c r="L31" s="127">
        <v>43690</v>
      </c>
      <c r="M31" s="166">
        <v>43830</v>
      </c>
      <c r="N31" s="99">
        <f t="shared" si="17"/>
        <v>20</v>
      </c>
      <c r="O31" s="97" t="s">
        <v>1695</v>
      </c>
      <c r="P31" s="93"/>
      <c r="Q31" s="93" t="s">
        <v>2148</v>
      </c>
      <c r="R31" s="100">
        <f t="shared" si="9"/>
        <v>0</v>
      </c>
      <c r="S31" s="101">
        <f t="shared" si="10"/>
        <v>0</v>
      </c>
      <c r="T31" s="101">
        <f t="shared" si="11"/>
        <v>0</v>
      </c>
      <c r="U31" s="101">
        <f t="shared" si="12"/>
        <v>20</v>
      </c>
      <c r="V31" s="102"/>
      <c r="W31" s="103" t="str">
        <f t="shared" si="13"/>
        <v>VENCIDO</v>
      </c>
      <c r="X31" s="103" t="str">
        <f t="shared" si="15"/>
        <v/>
      </c>
      <c r="Y31" s="153" t="s">
        <v>1646</v>
      </c>
      <c r="Z31" s="153" t="str">
        <f t="shared" si="16"/>
        <v>H11AF18</v>
      </c>
      <c r="AA31" s="153">
        <f t="shared" si="14"/>
        <v>3</v>
      </c>
      <c r="AB31" s="153" t="str">
        <f t="shared" si="4"/>
        <v>H11AF18 - 3</v>
      </c>
      <c r="AC31" s="67">
        <f t="shared" si="5"/>
        <v>1</v>
      </c>
      <c r="AD31" s="67">
        <f t="shared" si="6"/>
        <v>1</v>
      </c>
      <c r="AE31" s="67" t="str">
        <f t="shared" si="7"/>
        <v>H11AF18.</v>
      </c>
      <c r="AF31" s="67" t="str">
        <f t="shared" si="8"/>
        <v>H11AF18</v>
      </c>
      <c r="AG31" s="68"/>
      <c r="AH31" s="69"/>
      <c r="AI31" s="70"/>
      <c r="AJ31" s="22"/>
    </row>
    <row r="32" spans="1:36" s="23" customFormat="1" ht="300" customHeight="1" x14ac:dyDescent="0.2">
      <c r="A32" s="91">
        <v>17</v>
      </c>
      <c r="B32" s="187">
        <v>31</v>
      </c>
      <c r="C32" s="91">
        <v>22</v>
      </c>
      <c r="D32" s="92" t="s">
        <v>1107</v>
      </c>
      <c r="E32" s="93">
        <v>1801001</v>
      </c>
      <c r="F32" s="110" t="s">
        <v>1953</v>
      </c>
      <c r="G32" s="106" t="s">
        <v>1696</v>
      </c>
      <c r="H32" s="107" t="s">
        <v>1648</v>
      </c>
      <c r="I32" s="107" t="s">
        <v>2187</v>
      </c>
      <c r="J32" s="102" t="s">
        <v>1652</v>
      </c>
      <c r="K32" s="102">
        <v>1</v>
      </c>
      <c r="L32" s="127">
        <v>43690</v>
      </c>
      <c r="M32" s="166">
        <v>43921</v>
      </c>
      <c r="N32" s="99">
        <f t="shared" si="17"/>
        <v>33</v>
      </c>
      <c r="O32" s="97" t="s">
        <v>1695</v>
      </c>
      <c r="P32" s="93">
        <v>1</v>
      </c>
      <c r="Q32" s="93" t="s">
        <v>2148</v>
      </c>
      <c r="R32" s="100">
        <f t="shared" si="9"/>
        <v>100</v>
      </c>
      <c r="S32" s="101">
        <f t="shared" si="10"/>
        <v>33</v>
      </c>
      <c r="T32" s="101">
        <f t="shared" si="11"/>
        <v>33</v>
      </c>
      <c r="U32" s="101">
        <f t="shared" si="12"/>
        <v>33</v>
      </c>
      <c r="V32" s="102"/>
      <c r="W32" s="103" t="str">
        <f t="shared" si="13"/>
        <v>CUMPLIDO</v>
      </c>
      <c r="X32" s="103" t="str">
        <f t="shared" si="15"/>
        <v>VENCIDO</v>
      </c>
      <c r="Y32" s="153" t="s">
        <v>1646</v>
      </c>
      <c r="Z32" s="153" t="str">
        <f t="shared" si="16"/>
        <v>H12AF18</v>
      </c>
      <c r="AA32" s="153">
        <f t="shared" si="14"/>
        <v>1</v>
      </c>
      <c r="AB32" s="153" t="str">
        <f t="shared" si="4"/>
        <v>H12AF18 - 1</v>
      </c>
      <c r="AC32" s="67">
        <f t="shared" si="5"/>
        <v>5</v>
      </c>
      <c r="AD32" s="67">
        <f t="shared" si="6"/>
        <v>1</v>
      </c>
      <c r="AE32" s="67" t="str">
        <f t="shared" si="7"/>
        <v>H12AF18.</v>
      </c>
      <c r="AF32" s="67" t="str">
        <f t="shared" si="8"/>
        <v>H12AF18</v>
      </c>
      <c r="AG32" s="68"/>
      <c r="AH32" s="69"/>
      <c r="AI32" s="70"/>
      <c r="AJ32" s="22"/>
    </row>
    <row r="33" spans="1:36" s="23" customFormat="1" ht="300" customHeight="1" x14ac:dyDescent="0.2">
      <c r="A33" s="91"/>
      <c r="B33" s="187">
        <v>32</v>
      </c>
      <c r="C33" s="91">
        <v>23</v>
      </c>
      <c r="D33" s="92" t="s">
        <v>1107</v>
      </c>
      <c r="E33" s="93">
        <v>1801001</v>
      </c>
      <c r="F33" s="110" t="s">
        <v>1954</v>
      </c>
      <c r="G33" s="106" t="s">
        <v>1696</v>
      </c>
      <c r="H33" s="107" t="s">
        <v>1648</v>
      </c>
      <c r="I33" s="107" t="s">
        <v>1679</v>
      </c>
      <c r="J33" s="107" t="s">
        <v>1680</v>
      </c>
      <c r="K33" s="102">
        <v>1</v>
      </c>
      <c r="L33" s="127">
        <v>43690</v>
      </c>
      <c r="M33" s="166">
        <v>43830</v>
      </c>
      <c r="N33" s="99">
        <f t="shared" si="17"/>
        <v>20</v>
      </c>
      <c r="O33" s="97" t="s">
        <v>1695</v>
      </c>
      <c r="P33" s="93"/>
      <c r="Q33" s="93" t="s">
        <v>2148</v>
      </c>
      <c r="R33" s="100">
        <f t="shared" si="9"/>
        <v>0</v>
      </c>
      <c r="S33" s="101">
        <f t="shared" si="10"/>
        <v>0</v>
      </c>
      <c r="T33" s="101">
        <f t="shared" si="11"/>
        <v>0</v>
      </c>
      <c r="U33" s="101">
        <f t="shared" si="12"/>
        <v>20</v>
      </c>
      <c r="V33" s="102"/>
      <c r="W33" s="103" t="str">
        <f t="shared" si="13"/>
        <v>VENCIDO</v>
      </c>
      <c r="X33" s="103" t="str">
        <f t="shared" si="15"/>
        <v/>
      </c>
      <c r="Y33" s="153" t="s">
        <v>1646</v>
      </c>
      <c r="Z33" s="153" t="str">
        <f t="shared" si="16"/>
        <v>H12AF18</v>
      </c>
      <c r="AA33" s="153">
        <f t="shared" si="14"/>
        <v>2</v>
      </c>
      <c r="AB33" s="153" t="str">
        <f t="shared" si="4"/>
        <v>H12AF18 - 2</v>
      </c>
      <c r="AC33" s="67">
        <f t="shared" si="5"/>
        <v>1</v>
      </c>
      <c r="AD33" s="67">
        <f t="shared" si="6"/>
        <v>1</v>
      </c>
      <c r="AE33" s="67" t="str">
        <f t="shared" si="7"/>
        <v>H12AF18.</v>
      </c>
      <c r="AF33" s="67" t="str">
        <f t="shared" si="8"/>
        <v>H12AF18</v>
      </c>
      <c r="AG33" s="68"/>
      <c r="AH33" s="69"/>
      <c r="AI33" s="70"/>
      <c r="AJ33" s="22"/>
    </row>
    <row r="34" spans="1:36" s="23" customFormat="1" ht="300" customHeight="1" x14ac:dyDescent="0.2">
      <c r="A34" s="91"/>
      <c r="B34" s="187">
        <v>33</v>
      </c>
      <c r="C34" s="91">
        <v>24</v>
      </c>
      <c r="D34" s="92" t="s">
        <v>1107</v>
      </c>
      <c r="E34" s="93">
        <v>1801001</v>
      </c>
      <c r="F34" s="110" t="s">
        <v>1955</v>
      </c>
      <c r="G34" s="106" t="s">
        <v>1696</v>
      </c>
      <c r="H34" s="107" t="s">
        <v>1648</v>
      </c>
      <c r="I34" s="107" t="s">
        <v>1681</v>
      </c>
      <c r="J34" s="107" t="s">
        <v>1690</v>
      </c>
      <c r="K34" s="102">
        <v>1</v>
      </c>
      <c r="L34" s="127">
        <v>43690</v>
      </c>
      <c r="M34" s="166">
        <v>43830</v>
      </c>
      <c r="N34" s="99">
        <f t="shared" si="17"/>
        <v>20</v>
      </c>
      <c r="O34" s="97" t="s">
        <v>1695</v>
      </c>
      <c r="P34" s="93"/>
      <c r="Q34" s="93" t="s">
        <v>2148</v>
      </c>
      <c r="R34" s="100">
        <f t="shared" si="9"/>
        <v>0</v>
      </c>
      <c r="S34" s="101">
        <f t="shared" si="10"/>
        <v>0</v>
      </c>
      <c r="T34" s="101">
        <f t="shared" si="11"/>
        <v>0</v>
      </c>
      <c r="U34" s="101">
        <f t="shared" si="12"/>
        <v>20</v>
      </c>
      <c r="V34" s="102"/>
      <c r="W34" s="103" t="str">
        <f t="shared" si="13"/>
        <v>VENCIDO</v>
      </c>
      <c r="X34" s="103" t="str">
        <f t="shared" si="15"/>
        <v/>
      </c>
      <c r="Y34" s="153" t="s">
        <v>1646</v>
      </c>
      <c r="Z34" s="153" t="str">
        <f t="shared" si="16"/>
        <v>H12AF18</v>
      </c>
      <c r="AA34" s="153">
        <f t="shared" si="14"/>
        <v>3</v>
      </c>
      <c r="AB34" s="153" t="str">
        <f t="shared" si="4"/>
        <v>H12AF18 - 3</v>
      </c>
      <c r="AC34" s="67">
        <f t="shared" si="5"/>
        <v>1</v>
      </c>
      <c r="AD34" s="67">
        <f t="shared" si="6"/>
        <v>1</v>
      </c>
      <c r="AE34" s="67" t="str">
        <f t="shared" si="7"/>
        <v>H12AF18.</v>
      </c>
      <c r="AF34" s="67" t="str">
        <f t="shared" si="8"/>
        <v>H12AF18</v>
      </c>
      <c r="AG34" s="68"/>
      <c r="AH34" s="69"/>
      <c r="AI34" s="70"/>
      <c r="AJ34" s="22"/>
    </row>
    <row r="35" spans="1:36" s="23" customFormat="1" ht="300" customHeight="1" x14ac:dyDescent="0.2">
      <c r="A35" s="91">
        <v>18</v>
      </c>
      <c r="B35" s="187">
        <v>34</v>
      </c>
      <c r="C35" s="91">
        <v>25</v>
      </c>
      <c r="D35" s="92" t="s">
        <v>1107</v>
      </c>
      <c r="E35" s="93">
        <v>1801001</v>
      </c>
      <c r="F35" s="110" t="s">
        <v>1956</v>
      </c>
      <c r="G35" s="106" t="s">
        <v>1697</v>
      </c>
      <c r="H35" s="107" t="s">
        <v>1648</v>
      </c>
      <c r="I35" s="107" t="s">
        <v>1694</v>
      </c>
      <c r="J35" s="102" t="s">
        <v>1652</v>
      </c>
      <c r="K35" s="102">
        <v>1</v>
      </c>
      <c r="L35" s="127">
        <v>43690</v>
      </c>
      <c r="M35" s="166">
        <v>43921</v>
      </c>
      <c r="N35" s="99">
        <f t="shared" si="17"/>
        <v>33</v>
      </c>
      <c r="O35" s="105" t="s">
        <v>1695</v>
      </c>
      <c r="P35" s="93">
        <v>1</v>
      </c>
      <c r="Q35" s="93" t="s">
        <v>2148</v>
      </c>
      <c r="R35" s="100">
        <f t="shared" si="9"/>
        <v>100</v>
      </c>
      <c r="S35" s="101">
        <f t="shared" si="10"/>
        <v>33</v>
      </c>
      <c r="T35" s="101">
        <f t="shared" si="11"/>
        <v>33</v>
      </c>
      <c r="U35" s="101">
        <f t="shared" si="12"/>
        <v>33</v>
      </c>
      <c r="V35" s="102"/>
      <c r="W35" s="103" t="str">
        <f t="shared" si="13"/>
        <v>CUMPLIDO</v>
      </c>
      <c r="X35" s="103" t="str">
        <f t="shared" si="15"/>
        <v>VENCIDO</v>
      </c>
      <c r="Y35" s="153" t="s">
        <v>1646</v>
      </c>
      <c r="Z35" s="153" t="str">
        <f t="shared" si="16"/>
        <v>H13AF18</v>
      </c>
      <c r="AA35" s="153">
        <f t="shared" si="14"/>
        <v>1</v>
      </c>
      <c r="AB35" s="153" t="str">
        <f t="shared" si="4"/>
        <v>H13AF18 - 1</v>
      </c>
      <c r="AC35" s="67">
        <f t="shared" si="5"/>
        <v>5</v>
      </c>
      <c r="AD35" s="67">
        <f t="shared" si="6"/>
        <v>1</v>
      </c>
      <c r="AE35" s="67" t="str">
        <f t="shared" si="7"/>
        <v>H13AF18.</v>
      </c>
      <c r="AF35" s="67" t="str">
        <f t="shared" si="8"/>
        <v>H13AF18</v>
      </c>
      <c r="AG35" s="68"/>
      <c r="AH35" s="69"/>
      <c r="AI35" s="70"/>
      <c r="AJ35" s="22"/>
    </row>
    <row r="36" spans="1:36" s="23" customFormat="1" ht="300" customHeight="1" x14ac:dyDescent="0.2">
      <c r="A36" s="91"/>
      <c r="B36" s="187">
        <v>35</v>
      </c>
      <c r="C36" s="91">
        <v>26</v>
      </c>
      <c r="D36" s="92" t="s">
        <v>1107</v>
      </c>
      <c r="E36" s="93">
        <v>1801001</v>
      </c>
      <c r="F36" s="110" t="s">
        <v>1957</v>
      </c>
      <c r="G36" s="106" t="s">
        <v>1697</v>
      </c>
      <c r="H36" s="107" t="s">
        <v>1648</v>
      </c>
      <c r="I36" s="107" t="s">
        <v>1679</v>
      </c>
      <c r="J36" s="107" t="s">
        <v>1680</v>
      </c>
      <c r="K36" s="102">
        <v>1</v>
      </c>
      <c r="L36" s="127">
        <v>43690</v>
      </c>
      <c r="M36" s="166">
        <v>43830</v>
      </c>
      <c r="N36" s="99">
        <f t="shared" si="17"/>
        <v>20</v>
      </c>
      <c r="O36" s="105" t="s">
        <v>1695</v>
      </c>
      <c r="P36" s="93"/>
      <c r="Q36" s="93" t="s">
        <v>2148</v>
      </c>
      <c r="R36" s="100">
        <f t="shared" si="9"/>
        <v>0</v>
      </c>
      <c r="S36" s="101">
        <f t="shared" si="10"/>
        <v>0</v>
      </c>
      <c r="T36" s="101">
        <f t="shared" si="11"/>
        <v>0</v>
      </c>
      <c r="U36" s="101">
        <f t="shared" si="12"/>
        <v>20</v>
      </c>
      <c r="V36" s="102"/>
      <c r="W36" s="103" t="str">
        <f t="shared" si="13"/>
        <v>VENCIDO</v>
      </c>
      <c r="X36" s="103" t="str">
        <f t="shared" si="15"/>
        <v/>
      </c>
      <c r="Y36" s="153" t="s">
        <v>1646</v>
      </c>
      <c r="Z36" s="153" t="str">
        <f t="shared" si="16"/>
        <v>H13AF18</v>
      </c>
      <c r="AA36" s="153">
        <f t="shared" si="14"/>
        <v>2</v>
      </c>
      <c r="AB36" s="153" t="str">
        <f t="shared" si="4"/>
        <v>H13AF18 - 2</v>
      </c>
      <c r="AC36" s="67">
        <f t="shared" si="5"/>
        <v>1</v>
      </c>
      <c r="AD36" s="67">
        <f t="shared" si="6"/>
        <v>1</v>
      </c>
      <c r="AE36" s="67" t="str">
        <f t="shared" si="7"/>
        <v>H13AF18.</v>
      </c>
      <c r="AF36" s="67" t="str">
        <f t="shared" si="8"/>
        <v>H13AF18</v>
      </c>
      <c r="AG36" s="68"/>
      <c r="AH36" s="69"/>
      <c r="AI36" s="70"/>
      <c r="AJ36" s="22"/>
    </row>
    <row r="37" spans="1:36" s="23" customFormat="1" ht="300" customHeight="1" x14ac:dyDescent="0.2">
      <c r="A37" s="91"/>
      <c r="B37" s="187">
        <v>36</v>
      </c>
      <c r="C37" s="91">
        <v>27</v>
      </c>
      <c r="D37" s="92" t="s">
        <v>1107</v>
      </c>
      <c r="E37" s="93">
        <v>1801001</v>
      </c>
      <c r="F37" s="110" t="s">
        <v>1958</v>
      </c>
      <c r="G37" s="106" t="s">
        <v>1697</v>
      </c>
      <c r="H37" s="107" t="s">
        <v>1648</v>
      </c>
      <c r="I37" s="107" t="s">
        <v>1681</v>
      </c>
      <c r="J37" s="107" t="s">
        <v>1690</v>
      </c>
      <c r="K37" s="102">
        <v>1</v>
      </c>
      <c r="L37" s="127">
        <v>43690</v>
      </c>
      <c r="M37" s="166">
        <v>43830</v>
      </c>
      <c r="N37" s="99">
        <f t="shared" si="17"/>
        <v>20</v>
      </c>
      <c r="O37" s="105" t="s">
        <v>1695</v>
      </c>
      <c r="P37" s="93"/>
      <c r="Q37" s="93" t="s">
        <v>2148</v>
      </c>
      <c r="R37" s="100">
        <f t="shared" si="9"/>
        <v>0</v>
      </c>
      <c r="S37" s="101">
        <f t="shared" si="10"/>
        <v>0</v>
      </c>
      <c r="T37" s="101">
        <f t="shared" si="11"/>
        <v>0</v>
      </c>
      <c r="U37" s="101">
        <f t="shared" si="12"/>
        <v>20</v>
      </c>
      <c r="V37" s="102"/>
      <c r="W37" s="103" t="str">
        <f t="shared" si="13"/>
        <v>VENCIDO</v>
      </c>
      <c r="X37" s="103" t="str">
        <f t="shared" si="15"/>
        <v/>
      </c>
      <c r="Y37" s="153" t="s">
        <v>1646</v>
      </c>
      <c r="Z37" s="153" t="str">
        <f t="shared" si="16"/>
        <v>H13AF18</v>
      </c>
      <c r="AA37" s="153">
        <f t="shared" si="14"/>
        <v>3</v>
      </c>
      <c r="AB37" s="153" t="str">
        <f t="shared" si="4"/>
        <v>H13AF18 - 3</v>
      </c>
      <c r="AC37" s="67">
        <f t="shared" si="5"/>
        <v>1</v>
      </c>
      <c r="AD37" s="67">
        <f t="shared" si="6"/>
        <v>1</v>
      </c>
      <c r="AE37" s="67" t="str">
        <f t="shared" si="7"/>
        <v>H13AF18.</v>
      </c>
      <c r="AF37" s="67" t="str">
        <f t="shared" si="8"/>
        <v>H13AF18</v>
      </c>
      <c r="AG37" s="68"/>
      <c r="AH37" s="69"/>
      <c r="AI37" s="70"/>
      <c r="AJ37" s="22"/>
    </row>
    <row r="38" spans="1:36" s="23" customFormat="1" ht="300" customHeight="1" x14ac:dyDescent="0.2">
      <c r="A38" s="91">
        <v>19</v>
      </c>
      <c r="B38" s="187">
        <v>37</v>
      </c>
      <c r="C38" s="91"/>
      <c r="D38" s="92" t="s">
        <v>1107</v>
      </c>
      <c r="E38" s="93">
        <v>1801001</v>
      </c>
      <c r="F38" s="108" t="s">
        <v>2031</v>
      </c>
      <c r="G38" s="108" t="s">
        <v>1698</v>
      </c>
      <c r="H38" s="107" t="s">
        <v>1699</v>
      </c>
      <c r="I38" s="107" t="s">
        <v>1700</v>
      </c>
      <c r="J38" s="107" t="s">
        <v>1664</v>
      </c>
      <c r="K38" s="102">
        <v>1</v>
      </c>
      <c r="L38" s="127">
        <v>43690</v>
      </c>
      <c r="M38" s="166">
        <v>43738</v>
      </c>
      <c r="N38" s="99">
        <f t="shared" si="17"/>
        <v>6.8571428571428568</v>
      </c>
      <c r="O38" s="97" t="s">
        <v>488</v>
      </c>
      <c r="P38" s="93">
        <v>1</v>
      </c>
      <c r="Q38" s="93" t="s">
        <v>2148</v>
      </c>
      <c r="R38" s="100">
        <f t="shared" si="9"/>
        <v>100</v>
      </c>
      <c r="S38" s="101">
        <f t="shared" si="10"/>
        <v>6.8571428571428568</v>
      </c>
      <c r="T38" s="101">
        <f t="shared" si="11"/>
        <v>6.8571428571428568</v>
      </c>
      <c r="U38" s="101">
        <f t="shared" si="12"/>
        <v>6.8571428571428568</v>
      </c>
      <c r="V38" s="102"/>
      <c r="W38" s="103" t="str">
        <f t="shared" si="13"/>
        <v>CUMPLIDO</v>
      </c>
      <c r="X38" s="103" t="str">
        <f t="shared" si="15"/>
        <v>CUMPLIDO</v>
      </c>
      <c r="Y38" s="153" t="s">
        <v>1646</v>
      </c>
      <c r="Z38" s="153" t="str">
        <f t="shared" si="16"/>
        <v>H14AF18</v>
      </c>
      <c r="AA38" s="153">
        <f t="shared" si="14"/>
        <v>1</v>
      </c>
      <c r="AB38" s="153" t="str">
        <f t="shared" si="4"/>
        <v>H14AF18 - 1</v>
      </c>
      <c r="AC38" s="67">
        <f t="shared" si="5"/>
        <v>5</v>
      </c>
      <c r="AD38" s="67">
        <f t="shared" si="6"/>
        <v>5</v>
      </c>
      <c r="AE38" s="67" t="str">
        <f t="shared" si="7"/>
        <v>H14AF18.</v>
      </c>
      <c r="AF38" s="67" t="str">
        <f t="shared" si="8"/>
        <v>H14AF18</v>
      </c>
      <c r="AG38" s="68"/>
      <c r="AH38" s="69"/>
      <c r="AI38" s="70"/>
      <c r="AJ38" s="22"/>
    </row>
    <row r="39" spans="1:36" s="23" customFormat="1" ht="300" customHeight="1" x14ac:dyDescent="0.2">
      <c r="A39" s="91">
        <v>20</v>
      </c>
      <c r="B39" s="187">
        <v>38</v>
      </c>
      <c r="C39" s="91"/>
      <c r="D39" s="92" t="s">
        <v>1601</v>
      </c>
      <c r="E39" s="93">
        <v>1801001</v>
      </c>
      <c r="F39" s="108" t="s">
        <v>1701</v>
      </c>
      <c r="G39" s="108" t="s">
        <v>1702</v>
      </c>
      <c r="H39" s="96" t="s">
        <v>1877</v>
      </c>
      <c r="I39" s="96" t="s">
        <v>1703</v>
      </c>
      <c r="J39" s="96" t="s">
        <v>1704</v>
      </c>
      <c r="K39" s="97">
        <v>1</v>
      </c>
      <c r="L39" s="98">
        <v>43690</v>
      </c>
      <c r="M39" s="98">
        <v>43799</v>
      </c>
      <c r="N39" s="99">
        <f t="shared" si="17"/>
        <v>15.571428571428571</v>
      </c>
      <c r="O39" s="97" t="s">
        <v>1895</v>
      </c>
      <c r="P39" s="93">
        <v>1</v>
      </c>
      <c r="Q39" s="93" t="s">
        <v>2148</v>
      </c>
      <c r="R39" s="100">
        <f t="shared" si="9"/>
        <v>100</v>
      </c>
      <c r="S39" s="101">
        <f t="shared" si="10"/>
        <v>15.571428571428571</v>
      </c>
      <c r="T39" s="101">
        <f t="shared" si="11"/>
        <v>15.571428571428571</v>
      </c>
      <c r="U39" s="101">
        <f t="shared" si="12"/>
        <v>15.571428571428571</v>
      </c>
      <c r="V39" s="102"/>
      <c r="W39" s="103" t="str">
        <f t="shared" si="13"/>
        <v>CUMPLIDO</v>
      </c>
      <c r="X39" s="103" t="str">
        <f t="shared" si="15"/>
        <v>CUMPLIDO</v>
      </c>
      <c r="Y39" s="153" t="s">
        <v>1646</v>
      </c>
      <c r="Z39" s="153" t="str">
        <f t="shared" si="16"/>
        <v>H15AF18</v>
      </c>
      <c r="AA39" s="153">
        <f t="shared" si="14"/>
        <v>1</v>
      </c>
      <c r="AB39" s="153" t="str">
        <f t="shared" si="4"/>
        <v>H15AF18 - 1</v>
      </c>
      <c r="AC39" s="67">
        <f t="shared" si="5"/>
        <v>5</v>
      </c>
      <c r="AD39" s="67">
        <f t="shared" si="6"/>
        <v>5</v>
      </c>
      <c r="AE39" s="67" t="str">
        <f t="shared" si="7"/>
        <v>H15AF18.</v>
      </c>
      <c r="AF39" s="67" t="str">
        <f t="shared" si="8"/>
        <v>H15AF18</v>
      </c>
      <c r="AG39" s="68"/>
      <c r="AH39" s="69"/>
      <c r="AI39" s="70"/>
      <c r="AJ39" s="22"/>
    </row>
    <row r="40" spans="1:36" s="23" customFormat="1" ht="300" customHeight="1" x14ac:dyDescent="0.2">
      <c r="A40" s="91">
        <v>21</v>
      </c>
      <c r="B40" s="187">
        <v>39</v>
      </c>
      <c r="C40" s="91">
        <v>28</v>
      </c>
      <c r="D40" s="92" t="s">
        <v>1107</v>
      </c>
      <c r="E40" s="93">
        <v>1801001</v>
      </c>
      <c r="F40" s="108" t="s">
        <v>1959</v>
      </c>
      <c r="G40" s="108" t="s">
        <v>1705</v>
      </c>
      <c r="H40" s="107" t="s">
        <v>1648</v>
      </c>
      <c r="I40" s="102" t="s">
        <v>1706</v>
      </c>
      <c r="J40" s="102" t="s">
        <v>1652</v>
      </c>
      <c r="K40" s="102">
        <v>1</v>
      </c>
      <c r="L40" s="127">
        <v>43690</v>
      </c>
      <c r="M40" s="166">
        <v>43830</v>
      </c>
      <c r="N40" s="99">
        <f t="shared" si="17"/>
        <v>20</v>
      </c>
      <c r="O40" s="97" t="s">
        <v>1896</v>
      </c>
      <c r="P40" s="93">
        <v>1</v>
      </c>
      <c r="Q40" s="93" t="s">
        <v>2148</v>
      </c>
      <c r="R40" s="100">
        <f t="shared" si="9"/>
        <v>100</v>
      </c>
      <c r="S40" s="101">
        <f t="shared" si="10"/>
        <v>20</v>
      </c>
      <c r="T40" s="101">
        <f t="shared" si="11"/>
        <v>20</v>
      </c>
      <c r="U40" s="101">
        <f t="shared" si="12"/>
        <v>20</v>
      </c>
      <c r="V40" s="102"/>
      <c r="W40" s="103" t="str">
        <f t="shared" si="13"/>
        <v>CUMPLIDO</v>
      </c>
      <c r="X40" s="103" t="str">
        <f t="shared" si="15"/>
        <v>VENCIDO</v>
      </c>
      <c r="Y40" s="153" t="s">
        <v>1646</v>
      </c>
      <c r="Z40" s="153" t="str">
        <f t="shared" si="16"/>
        <v>H16AF18</v>
      </c>
      <c r="AA40" s="153">
        <f t="shared" si="14"/>
        <v>1</v>
      </c>
      <c r="AB40" s="153" t="str">
        <f t="shared" si="4"/>
        <v>H16AF18 - 1</v>
      </c>
      <c r="AC40" s="67">
        <f t="shared" si="5"/>
        <v>5</v>
      </c>
      <c r="AD40" s="67">
        <f t="shared" si="6"/>
        <v>1</v>
      </c>
      <c r="AE40" s="67" t="str">
        <f t="shared" si="7"/>
        <v>H16AF18.</v>
      </c>
      <c r="AF40" s="67" t="str">
        <f t="shared" si="8"/>
        <v>H16AF18</v>
      </c>
      <c r="AG40" s="68"/>
      <c r="AH40" s="69"/>
      <c r="AI40" s="70"/>
      <c r="AJ40" s="22"/>
    </row>
    <row r="41" spans="1:36" s="23" customFormat="1" ht="300" customHeight="1" x14ac:dyDescent="0.2">
      <c r="A41" s="91"/>
      <c r="B41" s="187">
        <v>40</v>
      </c>
      <c r="C41" s="91">
        <v>29</v>
      </c>
      <c r="D41" s="92" t="s">
        <v>1107</v>
      </c>
      <c r="E41" s="93">
        <v>1801001</v>
      </c>
      <c r="F41" s="108" t="s">
        <v>1960</v>
      </c>
      <c r="G41" s="108" t="s">
        <v>1705</v>
      </c>
      <c r="H41" s="107" t="s">
        <v>1648</v>
      </c>
      <c r="I41" s="107" t="s">
        <v>1679</v>
      </c>
      <c r="J41" s="107" t="s">
        <v>1680</v>
      </c>
      <c r="K41" s="102">
        <v>1</v>
      </c>
      <c r="L41" s="127">
        <v>43690</v>
      </c>
      <c r="M41" s="166">
        <v>43830</v>
      </c>
      <c r="N41" s="99">
        <f t="shared" si="17"/>
        <v>20</v>
      </c>
      <c r="O41" s="105" t="s">
        <v>1896</v>
      </c>
      <c r="P41" s="93"/>
      <c r="Q41" s="93" t="s">
        <v>2148</v>
      </c>
      <c r="R41" s="100">
        <f t="shared" si="9"/>
        <v>0</v>
      </c>
      <c r="S41" s="101">
        <f t="shared" si="10"/>
        <v>0</v>
      </c>
      <c r="T41" s="101">
        <f t="shared" si="11"/>
        <v>0</v>
      </c>
      <c r="U41" s="101">
        <f t="shared" si="12"/>
        <v>20</v>
      </c>
      <c r="V41" s="102"/>
      <c r="W41" s="103" t="str">
        <f t="shared" si="13"/>
        <v>VENCIDO</v>
      </c>
      <c r="X41" s="103" t="str">
        <f t="shared" si="15"/>
        <v/>
      </c>
      <c r="Y41" s="153" t="s">
        <v>1646</v>
      </c>
      <c r="Z41" s="153" t="str">
        <f t="shared" si="16"/>
        <v>H16AF18</v>
      </c>
      <c r="AA41" s="153">
        <f t="shared" si="14"/>
        <v>2</v>
      </c>
      <c r="AB41" s="153" t="str">
        <f t="shared" si="4"/>
        <v>H16AF18 - 2</v>
      </c>
      <c r="AC41" s="67">
        <f t="shared" si="5"/>
        <v>1</v>
      </c>
      <c r="AD41" s="67">
        <f t="shared" si="6"/>
        <v>1</v>
      </c>
      <c r="AE41" s="67" t="str">
        <f t="shared" si="7"/>
        <v>H16AF18.</v>
      </c>
      <c r="AF41" s="67" t="str">
        <f t="shared" si="8"/>
        <v>H16AF18</v>
      </c>
      <c r="AG41" s="68"/>
      <c r="AH41" s="69"/>
      <c r="AI41" s="70"/>
      <c r="AJ41" s="22"/>
    </row>
    <row r="42" spans="1:36" s="23" customFormat="1" ht="300" customHeight="1" x14ac:dyDescent="0.2">
      <c r="A42" s="91"/>
      <c r="B42" s="187">
        <v>41</v>
      </c>
      <c r="C42" s="91">
        <v>30</v>
      </c>
      <c r="D42" s="92" t="s">
        <v>1107</v>
      </c>
      <c r="E42" s="93">
        <v>1801001</v>
      </c>
      <c r="F42" s="108" t="s">
        <v>1961</v>
      </c>
      <c r="G42" s="108" t="s">
        <v>1705</v>
      </c>
      <c r="H42" s="107" t="s">
        <v>1648</v>
      </c>
      <c r="I42" s="107" t="s">
        <v>1681</v>
      </c>
      <c r="J42" s="107" t="s">
        <v>1682</v>
      </c>
      <c r="K42" s="102">
        <v>2</v>
      </c>
      <c r="L42" s="127">
        <v>43690</v>
      </c>
      <c r="M42" s="166">
        <v>43830</v>
      </c>
      <c r="N42" s="99">
        <f t="shared" si="17"/>
        <v>20</v>
      </c>
      <c r="O42" s="97" t="s">
        <v>1894</v>
      </c>
      <c r="P42" s="93"/>
      <c r="Q42" s="93" t="s">
        <v>2148</v>
      </c>
      <c r="R42" s="100">
        <f t="shared" si="9"/>
        <v>0</v>
      </c>
      <c r="S42" s="101">
        <f t="shared" si="10"/>
        <v>0</v>
      </c>
      <c r="T42" s="101">
        <f t="shared" si="11"/>
        <v>0</v>
      </c>
      <c r="U42" s="101">
        <f t="shared" si="12"/>
        <v>20</v>
      </c>
      <c r="V42" s="102"/>
      <c r="W42" s="103" t="str">
        <f t="shared" si="13"/>
        <v>VENCIDO</v>
      </c>
      <c r="X42" s="103" t="str">
        <f t="shared" si="15"/>
        <v/>
      </c>
      <c r="Y42" s="153" t="s">
        <v>1646</v>
      </c>
      <c r="Z42" s="153" t="str">
        <f t="shared" si="16"/>
        <v>H16AF18</v>
      </c>
      <c r="AA42" s="153">
        <f t="shared" si="14"/>
        <v>3</v>
      </c>
      <c r="AB42" s="153" t="str">
        <f t="shared" si="4"/>
        <v>H16AF18 - 3</v>
      </c>
      <c r="AC42" s="67">
        <f t="shared" si="5"/>
        <v>1</v>
      </c>
      <c r="AD42" s="67">
        <f t="shared" si="6"/>
        <v>1</v>
      </c>
      <c r="AE42" s="67" t="str">
        <f t="shared" si="7"/>
        <v>H16AF18.</v>
      </c>
      <c r="AF42" s="67" t="str">
        <f t="shared" si="8"/>
        <v>H16AF18</v>
      </c>
      <c r="AG42" s="68"/>
      <c r="AH42" s="69"/>
      <c r="AI42" s="70"/>
      <c r="AJ42" s="22"/>
    </row>
    <row r="43" spans="1:36" s="23" customFormat="1" ht="300" customHeight="1" x14ac:dyDescent="0.2">
      <c r="A43" s="91">
        <v>22</v>
      </c>
      <c r="B43" s="187">
        <v>42</v>
      </c>
      <c r="C43" s="91">
        <v>31</v>
      </c>
      <c r="D43" s="92" t="s">
        <v>1107</v>
      </c>
      <c r="E43" s="93">
        <v>1801001</v>
      </c>
      <c r="F43" s="108" t="s">
        <v>1962</v>
      </c>
      <c r="G43" s="108" t="s">
        <v>1707</v>
      </c>
      <c r="H43" s="107" t="s">
        <v>1648</v>
      </c>
      <c r="I43" s="107" t="s">
        <v>1679</v>
      </c>
      <c r="J43" s="107" t="s">
        <v>1680</v>
      </c>
      <c r="K43" s="102">
        <v>1</v>
      </c>
      <c r="L43" s="127">
        <v>43690</v>
      </c>
      <c r="M43" s="166">
        <v>43830</v>
      </c>
      <c r="N43" s="99">
        <f t="shared" si="17"/>
        <v>20</v>
      </c>
      <c r="O43" s="97" t="s">
        <v>1708</v>
      </c>
      <c r="P43" s="93"/>
      <c r="Q43" s="93" t="s">
        <v>2148</v>
      </c>
      <c r="R43" s="100">
        <f t="shared" si="9"/>
        <v>0</v>
      </c>
      <c r="S43" s="101">
        <f t="shared" si="10"/>
        <v>0</v>
      </c>
      <c r="T43" s="101">
        <f t="shared" si="11"/>
        <v>0</v>
      </c>
      <c r="U43" s="101">
        <f t="shared" si="12"/>
        <v>20</v>
      </c>
      <c r="V43" s="102"/>
      <c r="W43" s="103" t="str">
        <f t="shared" si="13"/>
        <v>VENCIDO</v>
      </c>
      <c r="X43" s="103" t="str">
        <f t="shared" si="15"/>
        <v>VENCIDO</v>
      </c>
      <c r="Y43" s="153" t="s">
        <v>1646</v>
      </c>
      <c r="Z43" s="153" t="str">
        <f t="shared" si="16"/>
        <v>H17AF18</v>
      </c>
      <c r="AA43" s="153">
        <f t="shared" si="14"/>
        <v>1</v>
      </c>
      <c r="AB43" s="153" t="str">
        <f t="shared" si="4"/>
        <v>H17AF18 - 1</v>
      </c>
      <c r="AC43" s="67">
        <f t="shared" si="5"/>
        <v>1</v>
      </c>
      <c r="AD43" s="67">
        <f t="shared" si="6"/>
        <v>1</v>
      </c>
      <c r="AE43" s="67" t="str">
        <f t="shared" si="7"/>
        <v>H17AF18.</v>
      </c>
      <c r="AF43" s="67" t="str">
        <f t="shared" si="8"/>
        <v>H17AF18</v>
      </c>
      <c r="AG43" s="68"/>
      <c r="AH43" s="69"/>
      <c r="AI43" s="70"/>
      <c r="AJ43" s="22"/>
    </row>
    <row r="44" spans="1:36" s="23" customFormat="1" ht="300" customHeight="1" x14ac:dyDescent="0.2">
      <c r="A44" s="91"/>
      <c r="B44" s="187">
        <v>43</v>
      </c>
      <c r="C44" s="91">
        <v>32</v>
      </c>
      <c r="D44" s="92" t="s">
        <v>1107</v>
      </c>
      <c r="E44" s="93">
        <v>1801001</v>
      </c>
      <c r="F44" s="108" t="s">
        <v>1963</v>
      </c>
      <c r="G44" s="108" t="s">
        <v>1707</v>
      </c>
      <c r="H44" s="107" t="s">
        <v>1648</v>
      </c>
      <c r="I44" s="107" t="s">
        <v>1681</v>
      </c>
      <c r="J44" s="107" t="s">
        <v>1709</v>
      </c>
      <c r="K44" s="102">
        <v>1</v>
      </c>
      <c r="L44" s="127">
        <v>43690</v>
      </c>
      <c r="M44" s="166">
        <v>43830</v>
      </c>
      <c r="N44" s="99">
        <f t="shared" si="17"/>
        <v>20</v>
      </c>
      <c r="O44" s="97" t="s">
        <v>1708</v>
      </c>
      <c r="P44" s="93"/>
      <c r="Q44" s="93" t="s">
        <v>2148</v>
      </c>
      <c r="R44" s="100">
        <f t="shared" si="9"/>
        <v>0</v>
      </c>
      <c r="S44" s="101">
        <f t="shared" si="10"/>
        <v>0</v>
      </c>
      <c r="T44" s="101">
        <f t="shared" si="11"/>
        <v>0</v>
      </c>
      <c r="U44" s="101">
        <f t="shared" si="12"/>
        <v>20</v>
      </c>
      <c r="V44" s="102"/>
      <c r="W44" s="103" t="str">
        <f t="shared" si="13"/>
        <v>VENCIDO</v>
      </c>
      <c r="X44" s="103" t="str">
        <f t="shared" si="15"/>
        <v/>
      </c>
      <c r="Y44" s="153" t="s">
        <v>1646</v>
      </c>
      <c r="Z44" s="153" t="str">
        <f t="shared" si="16"/>
        <v>H17AF18</v>
      </c>
      <c r="AA44" s="153">
        <f t="shared" si="14"/>
        <v>2</v>
      </c>
      <c r="AB44" s="153" t="str">
        <f t="shared" si="4"/>
        <v>H17AF18 - 2</v>
      </c>
      <c r="AC44" s="67">
        <f t="shared" si="5"/>
        <v>1</v>
      </c>
      <c r="AD44" s="67">
        <f t="shared" si="6"/>
        <v>1</v>
      </c>
      <c r="AE44" s="67" t="str">
        <f t="shared" si="7"/>
        <v>H17AF18.</v>
      </c>
      <c r="AF44" s="67" t="str">
        <f t="shared" si="8"/>
        <v>H17AF18</v>
      </c>
      <c r="AG44" s="68"/>
      <c r="AH44" s="69"/>
      <c r="AI44" s="70"/>
      <c r="AJ44" s="22"/>
    </row>
    <row r="45" spans="1:36" s="23" customFormat="1" ht="300" customHeight="1" x14ac:dyDescent="0.2">
      <c r="A45" s="91">
        <v>23</v>
      </c>
      <c r="B45" s="187">
        <v>44</v>
      </c>
      <c r="C45" s="91">
        <v>33</v>
      </c>
      <c r="D45" s="92" t="s">
        <v>1601</v>
      </c>
      <c r="E45" s="93">
        <v>1801001</v>
      </c>
      <c r="F45" s="108" t="s">
        <v>1964</v>
      </c>
      <c r="G45" s="108" t="s">
        <v>1710</v>
      </c>
      <c r="H45" s="107" t="s">
        <v>1648</v>
      </c>
      <c r="I45" s="107" t="s">
        <v>1679</v>
      </c>
      <c r="J45" s="107" t="s">
        <v>1680</v>
      </c>
      <c r="K45" s="102">
        <v>1</v>
      </c>
      <c r="L45" s="127">
        <v>43690</v>
      </c>
      <c r="M45" s="166">
        <v>43830</v>
      </c>
      <c r="N45" s="99">
        <f t="shared" si="17"/>
        <v>20</v>
      </c>
      <c r="O45" s="97" t="s">
        <v>1708</v>
      </c>
      <c r="P45" s="93"/>
      <c r="Q45" s="93" t="s">
        <v>2148</v>
      </c>
      <c r="R45" s="100">
        <f t="shared" si="9"/>
        <v>0</v>
      </c>
      <c r="S45" s="101">
        <f t="shared" si="10"/>
        <v>0</v>
      </c>
      <c r="T45" s="101">
        <f t="shared" si="11"/>
        <v>0</v>
      </c>
      <c r="U45" s="101">
        <f t="shared" si="12"/>
        <v>20</v>
      </c>
      <c r="V45" s="102"/>
      <c r="W45" s="103" t="str">
        <f t="shared" si="13"/>
        <v>VENCIDO</v>
      </c>
      <c r="X45" s="103" t="str">
        <f t="shared" si="15"/>
        <v>VENCIDO</v>
      </c>
      <c r="Y45" s="153" t="s">
        <v>1646</v>
      </c>
      <c r="Z45" s="153" t="str">
        <f t="shared" si="16"/>
        <v>H18AF18</v>
      </c>
      <c r="AA45" s="153">
        <f t="shared" si="14"/>
        <v>1</v>
      </c>
      <c r="AB45" s="153" t="str">
        <f t="shared" si="4"/>
        <v>H18AF18 - 1</v>
      </c>
      <c r="AC45" s="67">
        <f t="shared" si="5"/>
        <v>1</v>
      </c>
      <c r="AD45" s="67">
        <f t="shared" si="6"/>
        <v>1</v>
      </c>
      <c r="AE45" s="67" t="str">
        <f t="shared" si="7"/>
        <v>H18AF18.</v>
      </c>
      <c r="AF45" s="67" t="str">
        <f t="shared" si="8"/>
        <v>H18AF18</v>
      </c>
      <c r="AG45" s="68"/>
      <c r="AH45" s="69"/>
      <c r="AI45" s="70"/>
      <c r="AJ45" s="22"/>
    </row>
    <row r="46" spans="1:36" s="23" customFormat="1" ht="300" customHeight="1" x14ac:dyDescent="0.2">
      <c r="A46" s="91"/>
      <c r="B46" s="187">
        <v>45</v>
      </c>
      <c r="C46" s="91">
        <v>34</v>
      </c>
      <c r="D46" s="92" t="s">
        <v>1601</v>
      </c>
      <c r="E46" s="93">
        <v>1801001</v>
      </c>
      <c r="F46" s="108" t="s">
        <v>1965</v>
      </c>
      <c r="G46" s="108" t="s">
        <v>1710</v>
      </c>
      <c r="H46" s="107" t="s">
        <v>1648</v>
      </c>
      <c r="I46" s="107" t="s">
        <v>1681</v>
      </c>
      <c r="J46" s="107" t="s">
        <v>1709</v>
      </c>
      <c r="K46" s="102">
        <v>1</v>
      </c>
      <c r="L46" s="127">
        <v>43690</v>
      </c>
      <c r="M46" s="166">
        <v>43830</v>
      </c>
      <c r="N46" s="99">
        <f t="shared" si="17"/>
        <v>20</v>
      </c>
      <c r="O46" s="97" t="s">
        <v>1708</v>
      </c>
      <c r="P46" s="93"/>
      <c r="Q46" s="93" t="s">
        <v>2148</v>
      </c>
      <c r="R46" s="100">
        <f t="shared" si="9"/>
        <v>0</v>
      </c>
      <c r="S46" s="101">
        <f t="shared" si="10"/>
        <v>0</v>
      </c>
      <c r="T46" s="101">
        <f t="shared" si="11"/>
        <v>0</v>
      </c>
      <c r="U46" s="101">
        <f t="shared" si="12"/>
        <v>20</v>
      </c>
      <c r="V46" s="102"/>
      <c r="W46" s="103" t="str">
        <f t="shared" si="13"/>
        <v>VENCIDO</v>
      </c>
      <c r="X46" s="103" t="str">
        <f t="shared" si="15"/>
        <v/>
      </c>
      <c r="Y46" s="153" t="s">
        <v>1646</v>
      </c>
      <c r="Z46" s="153" t="str">
        <f t="shared" si="16"/>
        <v>H18AF18</v>
      </c>
      <c r="AA46" s="153">
        <f t="shared" si="14"/>
        <v>2</v>
      </c>
      <c r="AB46" s="153" t="str">
        <f t="shared" si="4"/>
        <v>H18AF18 - 2</v>
      </c>
      <c r="AC46" s="67">
        <f t="shared" si="5"/>
        <v>1</v>
      </c>
      <c r="AD46" s="67">
        <f t="shared" si="6"/>
        <v>1</v>
      </c>
      <c r="AE46" s="67" t="str">
        <f t="shared" si="7"/>
        <v>H18AF18.</v>
      </c>
      <c r="AF46" s="67" t="str">
        <f t="shared" si="8"/>
        <v>H18AF18</v>
      </c>
      <c r="AG46" s="68"/>
      <c r="AH46" s="69"/>
      <c r="AI46" s="70"/>
      <c r="AJ46" s="22"/>
    </row>
    <row r="47" spans="1:36" s="23" customFormat="1" ht="300" customHeight="1" x14ac:dyDescent="0.2">
      <c r="A47" s="91">
        <v>24</v>
      </c>
      <c r="B47" s="187">
        <v>46</v>
      </c>
      <c r="C47" s="91">
        <v>35</v>
      </c>
      <c r="D47" s="92" t="s">
        <v>1601</v>
      </c>
      <c r="E47" s="93">
        <v>1801001</v>
      </c>
      <c r="F47" s="110" t="s">
        <v>1966</v>
      </c>
      <c r="G47" s="106" t="s">
        <v>1711</v>
      </c>
      <c r="H47" s="107" t="s">
        <v>1648</v>
      </c>
      <c r="I47" s="107" t="s">
        <v>1679</v>
      </c>
      <c r="J47" s="107" t="s">
        <v>1680</v>
      </c>
      <c r="K47" s="102">
        <v>1</v>
      </c>
      <c r="L47" s="127">
        <v>43690</v>
      </c>
      <c r="M47" s="166">
        <v>43830</v>
      </c>
      <c r="N47" s="99">
        <f t="shared" si="17"/>
        <v>20</v>
      </c>
      <c r="O47" s="97" t="s">
        <v>1708</v>
      </c>
      <c r="P47" s="93"/>
      <c r="Q47" s="93" t="s">
        <v>2148</v>
      </c>
      <c r="R47" s="100">
        <f t="shared" si="9"/>
        <v>0</v>
      </c>
      <c r="S47" s="101">
        <f t="shared" si="10"/>
        <v>0</v>
      </c>
      <c r="T47" s="101">
        <f t="shared" si="11"/>
        <v>0</v>
      </c>
      <c r="U47" s="101">
        <f t="shared" si="12"/>
        <v>20</v>
      </c>
      <c r="V47" s="102"/>
      <c r="W47" s="103" t="str">
        <f t="shared" si="13"/>
        <v>VENCIDO</v>
      </c>
      <c r="X47" s="103" t="str">
        <f t="shared" si="15"/>
        <v>VENCIDO</v>
      </c>
      <c r="Y47" s="153" t="s">
        <v>1646</v>
      </c>
      <c r="Z47" s="153" t="str">
        <f t="shared" si="16"/>
        <v>H19AF18</v>
      </c>
      <c r="AA47" s="153">
        <f t="shared" si="14"/>
        <v>1</v>
      </c>
      <c r="AB47" s="153" t="str">
        <f t="shared" si="4"/>
        <v>H19AF18 - 1</v>
      </c>
      <c r="AC47" s="67">
        <f t="shared" si="5"/>
        <v>1</v>
      </c>
      <c r="AD47" s="67">
        <f t="shared" si="6"/>
        <v>1</v>
      </c>
      <c r="AE47" s="67" t="str">
        <f t="shared" si="7"/>
        <v>H19AF18.</v>
      </c>
      <c r="AF47" s="67" t="str">
        <f t="shared" si="8"/>
        <v>H19AF18</v>
      </c>
      <c r="AG47" s="68"/>
      <c r="AH47" s="69"/>
      <c r="AI47" s="70"/>
      <c r="AJ47" s="22"/>
    </row>
    <row r="48" spans="1:36" s="23" customFormat="1" ht="300" customHeight="1" x14ac:dyDescent="0.2">
      <c r="A48" s="91"/>
      <c r="B48" s="187">
        <v>47</v>
      </c>
      <c r="C48" s="91">
        <v>36</v>
      </c>
      <c r="D48" s="92" t="s">
        <v>1601</v>
      </c>
      <c r="E48" s="93">
        <v>1801001</v>
      </c>
      <c r="F48" s="110" t="s">
        <v>1967</v>
      </c>
      <c r="G48" s="106" t="s">
        <v>1711</v>
      </c>
      <c r="H48" s="107" t="s">
        <v>1648</v>
      </c>
      <c r="I48" s="107" t="s">
        <v>1681</v>
      </c>
      <c r="J48" s="107" t="s">
        <v>1709</v>
      </c>
      <c r="K48" s="102">
        <v>1</v>
      </c>
      <c r="L48" s="127">
        <v>43690</v>
      </c>
      <c r="M48" s="166">
        <v>43830</v>
      </c>
      <c r="N48" s="99">
        <f t="shared" si="17"/>
        <v>20</v>
      </c>
      <c r="O48" s="97" t="s">
        <v>1708</v>
      </c>
      <c r="P48" s="93"/>
      <c r="Q48" s="93" t="s">
        <v>2148</v>
      </c>
      <c r="R48" s="100">
        <f t="shared" si="9"/>
        <v>0</v>
      </c>
      <c r="S48" s="101">
        <f t="shared" si="10"/>
        <v>0</v>
      </c>
      <c r="T48" s="101">
        <f t="shared" si="11"/>
        <v>0</v>
      </c>
      <c r="U48" s="101">
        <f t="shared" si="12"/>
        <v>20</v>
      </c>
      <c r="V48" s="102"/>
      <c r="W48" s="103" t="str">
        <f t="shared" si="13"/>
        <v>VENCIDO</v>
      </c>
      <c r="X48" s="103" t="str">
        <f t="shared" si="15"/>
        <v/>
      </c>
      <c r="Y48" s="153" t="s">
        <v>1646</v>
      </c>
      <c r="Z48" s="153" t="str">
        <f t="shared" si="16"/>
        <v>H19AF18</v>
      </c>
      <c r="AA48" s="153">
        <f t="shared" si="14"/>
        <v>2</v>
      </c>
      <c r="AB48" s="153" t="str">
        <f t="shared" si="4"/>
        <v>H19AF18 - 2</v>
      </c>
      <c r="AC48" s="67">
        <f t="shared" si="5"/>
        <v>1</v>
      </c>
      <c r="AD48" s="67">
        <f t="shared" si="6"/>
        <v>1</v>
      </c>
      <c r="AE48" s="67" t="str">
        <f t="shared" si="7"/>
        <v>H19AF18.</v>
      </c>
      <c r="AF48" s="67" t="str">
        <f t="shared" si="8"/>
        <v>H19AF18</v>
      </c>
      <c r="AG48" s="68"/>
      <c r="AH48" s="69"/>
      <c r="AI48" s="70"/>
      <c r="AJ48" s="22"/>
    </row>
    <row r="49" spans="1:36" s="23" customFormat="1" ht="300" customHeight="1" x14ac:dyDescent="0.2">
      <c r="A49" s="91">
        <v>25</v>
      </c>
      <c r="B49" s="187">
        <v>48</v>
      </c>
      <c r="C49" s="91">
        <v>37</v>
      </c>
      <c r="D49" s="92" t="s">
        <v>1107</v>
      </c>
      <c r="E49" s="93">
        <v>1801001</v>
      </c>
      <c r="F49" s="94" t="s">
        <v>1968</v>
      </c>
      <c r="G49" s="108" t="s">
        <v>1712</v>
      </c>
      <c r="H49" s="107" t="s">
        <v>1648</v>
      </c>
      <c r="I49" s="107" t="s">
        <v>1679</v>
      </c>
      <c r="J49" s="107" t="s">
        <v>1680</v>
      </c>
      <c r="K49" s="102">
        <v>1</v>
      </c>
      <c r="L49" s="127">
        <v>43690</v>
      </c>
      <c r="M49" s="166">
        <v>43830</v>
      </c>
      <c r="N49" s="99">
        <f t="shared" si="17"/>
        <v>20</v>
      </c>
      <c r="O49" s="97" t="s">
        <v>1708</v>
      </c>
      <c r="P49" s="93"/>
      <c r="Q49" s="93" t="s">
        <v>2148</v>
      </c>
      <c r="R49" s="100">
        <f t="shared" si="9"/>
        <v>0</v>
      </c>
      <c r="S49" s="101">
        <f t="shared" si="10"/>
        <v>0</v>
      </c>
      <c r="T49" s="101">
        <f t="shared" si="11"/>
        <v>0</v>
      </c>
      <c r="U49" s="101">
        <f t="shared" si="12"/>
        <v>20</v>
      </c>
      <c r="V49" s="102"/>
      <c r="W49" s="103" t="str">
        <f t="shared" si="13"/>
        <v>VENCIDO</v>
      </c>
      <c r="X49" s="103" t="str">
        <f t="shared" si="15"/>
        <v>VENCIDO</v>
      </c>
      <c r="Y49" s="153" t="s">
        <v>1646</v>
      </c>
      <c r="Z49" s="153" t="str">
        <f t="shared" si="16"/>
        <v>H20AF18</v>
      </c>
      <c r="AA49" s="153">
        <f t="shared" si="14"/>
        <v>1</v>
      </c>
      <c r="AB49" s="153" t="str">
        <f t="shared" si="4"/>
        <v>H20AF18 - 1</v>
      </c>
      <c r="AC49" s="67">
        <f t="shared" si="5"/>
        <v>1</v>
      </c>
      <c r="AD49" s="67">
        <f t="shared" si="6"/>
        <v>1</v>
      </c>
      <c r="AE49" s="67" t="str">
        <f t="shared" si="7"/>
        <v>H20AF18.</v>
      </c>
      <c r="AF49" s="67" t="str">
        <f t="shared" si="8"/>
        <v>H20AF18</v>
      </c>
      <c r="AG49" s="68"/>
      <c r="AH49" s="69"/>
      <c r="AI49" s="70"/>
      <c r="AJ49" s="22"/>
    </row>
    <row r="50" spans="1:36" s="23" customFormat="1" ht="300" customHeight="1" x14ac:dyDescent="0.2">
      <c r="A50" s="91"/>
      <c r="B50" s="187">
        <v>49</v>
      </c>
      <c r="C50" s="91">
        <v>38</v>
      </c>
      <c r="D50" s="92" t="s">
        <v>1107</v>
      </c>
      <c r="E50" s="93">
        <v>1801001</v>
      </c>
      <c r="F50" s="94" t="s">
        <v>1969</v>
      </c>
      <c r="G50" s="108" t="s">
        <v>1712</v>
      </c>
      <c r="H50" s="107" t="s">
        <v>1648</v>
      </c>
      <c r="I50" s="107" t="s">
        <v>1681</v>
      </c>
      <c r="J50" s="107" t="s">
        <v>1709</v>
      </c>
      <c r="K50" s="102">
        <v>1</v>
      </c>
      <c r="L50" s="127">
        <v>43690</v>
      </c>
      <c r="M50" s="166">
        <v>43830</v>
      </c>
      <c r="N50" s="99">
        <f t="shared" si="17"/>
        <v>20</v>
      </c>
      <c r="O50" s="97" t="s">
        <v>1708</v>
      </c>
      <c r="P50" s="93"/>
      <c r="Q50" s="93" t="s">
        <v>2148</v>
      </c>
      <c r="R50" s="100">
        <f t="shared" si="9"/>
        <v>0</v>
      </c>
      <c r="S50" s="101">
        <f t="shared" si="10"/>
        <v>0</v>
      </c>
      <c r="T50" s="101">
        <f t="shared" si="11"/>
        <v>0</v>
      </c>
      <c r="U50" s="101">
        <f t="shared" si="12"/>
        <v>20</v>
      </c>
      <c r="V50" s="102"/>
      <c r="W50" s="103" t="str">
        <f t="shared" si="13"/>
        <v>VENCIDO</v>
      </c>
      <c r="X50" s="103" t="str">
        <f t="shared" si="15"/>
        <v/>
      </c>
      <c r="Y50" s="153" t="s">
        <v>1646</v>
      </c>
      <c r="Z50" s="153" t="str">
        <f t="shared" si="16"/>
        <v>H20AF18</v>
      </c>
      <c r="AA50" s="153">
        <f t="shared" si="14"/>
        <v>2</v>
      </c>
      <c r="AB50" s="153" t="str">
        <f t="shared" si="4"/>
        <v>H20AF18 - 2</v>
      </c>
      <c r="AC50" s="67">
        <f t="shared" si="5"/>
        <v>1</v>
      </c>
      <c r="AD50" s="67">
        <f t="shared" si="6"/>
        <v>1</v>
      </c>
      <c r="AE50" s="67" t="str">
        <f t="shared" si="7"/>
        <v>H20AF18.</v>
      </c>
      <c r="AF50" s="67" t="str">
        <f t="shared" si="8"/>
        <v>H20AF18</v>
      </c>
      <c r="AG50" s="68"/>
      <c r="AH50" s="69"/>
      <c r="AI50" s="70"/>
      <c r="AJ50" s="22"/>
    </row>
    <row r="51" spans="1:36" s="23" customFormat="1" ht="300" customHeight="1" x14ac:dyDescent="0.2">
      <c r="A51" s="91">
        <v>26</v>
      </c>
      <c r="B51" s="187">
        <v>50</v>
      </c>
      <c r="C51" s="91"/>
      <c r="D51" s="92" t="s">
        <v>1601</v>
      </c>
      <c r="E51" s="93">
        <v>1801001</v>
      </c>
      <c r="F51" s="94" t="s">
        <v>2149</v>
      </c>
      <c r="G51" s="108" t="s">
        <v>1713</v>
      </c>
      <c r="H51" s="107" t="s">
        <v>1714</v>
      </c>
      <c r="I51" s="107" t="s">
        <v>1715</v>
      </c>
      <c r="J51" s="107" t="s">
        <v>1716</v>
      </c>
      <c r="K51" s="102">
        <v>2</v>
      </c>
      <c r="L51" s="127">
        <v>43690</v>
      </c>
      <c r="M51" s="166">
        <v>44055</v>
      </c>
      <c r="N51" s="99">
        <f t="shared" si="17"/>
        <v>52.142857142857146</v>
      </c>
      <c r="O51" s="97" t="s">
        <v>406</v>
      </c>
      <c r="P51" s="93"/>
      <c r="Q51" s="93" t="s">
        <v>2148</v>
      </c>
      <c r="R51" s="100">
        <f t="shared" si="9"/>
        <v>0</v>
      </c>
      <c r="S51" s="101">
        <f t="shared" si="10"/>
        <v>0</v>
      </c>
      <c r="T51" s="101">
        <f t="shared" si="11"/>
        <v>0</v>
      </c>
      <c r="U51" s="101">
        <f t="shared" si="12"/>
        <v>0</v>
      </c>
      <c r="V51" s="102"/>
      <c r="W51" s="103" t="str">
        <f t="shared" si="13"/>
        <v>EN TERMINO</v>
      </c>
      <c r="X51" s="103" t="str">
        <f t="shared" si="15"/>
        <v>EN TERMINO</v>
      </c>
      <c r="Y51" s="153" t="s">
        <v>1646</v>
      </c>
      <c r="Z51" s="153" t="str">
        <f t="shared" si="16"/>
        <v>H21AF18</v>
      </c>
      <c r="AA51" s="153">
        <f t="shared" si="14"/>
        <v>1</v>
      </c>
      <c r="AB51" s="153" t="str">
        <f t="shared" si="4"/>
        <v>H21AF18 - 1</v>
      </c>
      <c r="AC51" s="67">
        <f t="shared" si="5"/>
        <v>3</v>
      </c>
      <c r="AD51" s="67">
        <f t="shared" si="6"/>
        <v>3</v>
      </c>
      <c r="AE51" s="67" t="str">
        <f t="shared" si="7"/>
        <v>H21AF18.</v>
      </c>
      <c r="AF51" s="67" t="str">
        <f t="shared" si="8"/>
        <v>H21AF18</v>
      </c>
      <c r="AG51" s="68"/>
      <c r="AH51" s="69"/>
      <c r="AI51" s="70"/>
      <c r="AJ51" s="22"/>
    </row>
    <row r="52" spans="1:36" s="23" customFormat="1" ht="300" customHeight="1" x14ac:dyDescent="0.2">
      <c r="A52" s="91">
        <v>27</v>
      </c>
      <c r="B52" s="187">
        <v>51</v>
      </c>
      <c r="C52" s="91">
        <v>39</v>
      </c>
      <c r="D52" s="105" t="s">
        <v>1601</v>
      </c>
      <c r="E52" s="93">
        <v>1801001</v>
      </c>
      <c r="F52" s="110" t="s">
        <v>1970</v>
      </c>
      <c r="G52" s="106" t="s">
        <v>1717</v>
      </c>
      <c r="H52" s="107" t="s">
        <v>1648</v>
      </c>
      <c r="I52" s="107" t="s">
        <v>1679</v>
      </c>
      <c r="J52" s="107" t="s">
        <v>1680</v>
      </c>
      <c r="K52" s="102">
        <v>1</v>
      </c>
      <c r="L52" s="127">
        <v>43690</v>
      </c>
      <c r="M52" s="166">
        <v>43830</v>
      </c>
      <c r="N52" s="99">
        <f t="shared" si="17"/>
        <v>20</v>
      </c>
      <c r="O52" s="97" t="s">
        <v>1708</v>
      </c>
      <c r="P52" s="93"/>
      <c r="Q52" s="93" t="s">
        <v>2148</v>
      </c>
      <c r="R52" s="100">
        <f t="shared" si="9"/>
        <v>0</v>
      </c>
      <c r="S52" s="101">
        <f t="shared" si="10"/>
        <v>0</v>
      </c>
      <c r="T52" s="101">
        <f t="shared" si="11"/>
        <v>0</v>
      </c>
      <c r="U52" s="101">
        <f t="shared" si="12"/>
        <v>20</v>
      </c>
      <c r="V52" s="102"/>
      <c r="W52" s="103" t="str">
        <f t="shared" si="13"/>
        <v>VENCIDO</v>
      </c>
      <c r="X52" s="103" t="str">
        <f t="shared" si="15"/>
        <v>VENCIDO</v>
      </c>
      <c r="Y52" s="153" t="s">
        <v>1646</v>
      </c>
      <c r="Z52" s="153" t="str">
        <f t="shared" si="16"/>
        <v>H22AF18</v>
      </c>
      <c r="AA52" s="153">
        <f t="shared" si="14"/>
        <v>1</v>
      </c>
      <c r="AB52" s="153" t="str">
        <f t="shared" si="4"/>
        <v>H22AF18 - 1</v>
      </c>
      <c r="AC52" s="67">
        <f t="shared" si="5"/>
        <v>1</v>
      </c>
      <c r="AD52" s="67">
        <f t="shared" si="6"/>
        <v>1</v>
      </c>
      <c r="AE52" s="67" t="str">
        <f t="shared" si="7"/>
        <v>H22AF18.</v>
      </c>
      <c r="AF52" s="67" t="str">
        <f t="shared" si="8"/>
        <v>H22AF18</v>
      </c>
      <c r="AG52" s="68"/>
      <c r="AH52" s="69"/>
      <c r="AI52" s="70"/>
      <c r="AJ52" s="22"/>
    </row>
    <row r="53" spans="1:36" s="23" customFormat="1" ht="300" customHeight="1" x14ac:dyDescent="0.2">
      <c r="A53" s="91"/>
      <c r="B53" s="187">
        <v>52</v>
      </c>
      <c r="C53" s="91">
        <v>40</v>
      </c>
      <c r="D53" s="105" t="s">
        <v>1601</v>
      </c>
      <c r="E53" s="93">
        <v>1801001</v>
      </c>
      <c r="F53" s="110" t="s">
        <v>1971</v>
      </c>
      <c r="G53" s="106" t="s">
        <v>1717</v>
      </c>
      <c r="H53" s="107" t="s">
        <v>1648</v>
      </c>
      <c r="I53" s="107" t="s">
        <v>1681</v>
      </c>
      <c r="J53" s="107" t="s">
        <v>1709</v>
      </c>
      <c r="K53" s="102">
        <v>1</v>
      </c>
      <c r="L53" s="127">
        <v>43690</v>
      </c>
      <c r="M53" s="166">
        <v>43830</v>
      </c>
      <c r="N53" s="99">
        <f t="shared" si="17"/>
        <v>20</v>
      </c>
      <c r="O53" s="97" t="s">
        <v>1708</v>
      </c>
      <c r="P53" s="93"/>
      <c r="Q53" s="93" t="s">
        <v>2148</v>
      </c>
      <c r="R53" s="100">
        <f t="shared" si="9"/>
        <v>0</v>
      </c>
      <c r="S53" s="101">
        <f t="shared" si="10"/>
        <v>0</v>
      </c>
      <c r="T53" s="101">
        <f t="shared" si="11"/>
        <v>0</v>
      </c>
      <c r="U53" s="101">
        <f t="shared" si="12"/>
        <v>20</v>
      </c>
      <c r="V53" s="102"/>
      <c r="W53" s="103" t="str">
        <f t="shared" si="13"/>
        <v>VENCIDO</v>
      </c>
      <c r="X53" s="103" t="str">
        <f t="shared" si="15"/>
        <v/>
      </c>
      <c r="Y53" s="153" t="s">
        <v>1646</v>
      </c>
      <c r="Z53" s="153" t="str">
        <f t="shared" si="16"/>
        <v>H22AF18</v>
      </c>
      <c r="AA53" s="153">
        <f t="shared" si="14"/>
        <v>2</v>
      </c>
      <c r="AB53" s="153" t="str">
        <f t="shared" si="4"/>
        <v>H22AF18 - 2</v>
      </c>
      <c r="AC53" s="67">
        <f t="shared" si="5"/>
        <v>1</v>
      </c>
      <c r="AD53" s="67">
        <f t="shared" si="6"/>
        <v>1</v>
      </c>
      <c r="AE53" s="67" t="str">
        <f t="shared" si="7"/>
        <v>H22AF18.</v>
      </c>
      <c r="AF53" s="67" t="str">
        <f t="shared" si="8"/>
        <v>H22AF18</v>
      </c>
      <c r="AG53" s="68"/>
      <c r="AH53" s="69"/>
      <c r="AI53" s="70"/>
      <c r="AJ53" s="22"/>
    </row>
    <row r="54" spans="1:36" s="23" customFormat="1" ht="300" customHeight="1" x14ac:dyDescent="0.2">
      <c r="A54" s="91">
        <v>28</v>
      </c>
      <c r="B54" s="187">
        <v>53</v>
      </c>
      <c r="C54" s="91">
        <v>41</v>
      </c>
      <c r="D54" s="109" t="s">
        <v>1601</v>
      </c>
      <c r="E54" s="93">
        <v>1801001</v>
      </c>
      <c r="F54" s="110" t="s">
        <v>1972</v>
      </c>
      <c r="G54" s="110" t="s">
        <v>1718</v>
      </c>
      <c r="H54" s="107" t="s">
        <v>1719</v>
      </c>
      <c r="I54" s="107" t="s">
        <v>2188</v>
      </c>
      <c r="J54" s="102" t="s">
        <v>1662</v>
      </c>
      <c r="K54" s="102">
        <v>1</v>
      </c>
      <c r="L54" s="127">
        <v>43690</v>
      </c>
      <c r="M54" s="166">
        <v>43830</v>
      </c>
      <c r="N54" s="99">
        <f t="shared" si="17"/>
        <v>20</v>
      </c>
      <c r="O54" s="97" t="s">
        <v>488</v>
      </c>
      <c r="P54" s="93">
        <v>1</v>
      </c>
      <c r="Q54" s="93" t="s">
        <v>2148</v>
      </c>
      <c r="R54" s="100">
        <f t="shared" si="9"/>
        <v>100</v>
      </c>
      <c r="S54" s="101">
        <f t="shared" si="10"/>
        <v>20</v>
      </c>
      <c r="T54" s="101">
        <f t="shared" si="11"/>
        <v>20</v>
      </c>
      <c r="U54" s="101">
        <f t="shared" si="12"/>
        <v>20</v>
      </c>
      <c r="V54" s="102"/>
      <c r="W54" s="103" t="str">
        <f t="shared" si="13"/>
        <v>CUMPLIDO</v>
      </c>
      <c r="X54" s="103" t="str">
        <f t="shared" si="15"/>
        <v>CUMPLIDO</v>
      </c>
      <c r="Y54" s="153" t="s">
        <v>1646</v>
      </c>
      <c r="Z54" s="153" t="str">
        <f t="shared" si="16"/>
        <v>H23AF18</v>
      </c>
      <c r="AA54" s="153">
        <f t="shared" si="14"/>
        <v>1</v>
      </c>
      <c r="AB54" s="153" t="str">
        <f t="shared" si="4"/>
        <v>H23AF18 - 1</v>
      </c>
      <c r="AC54" s="67">
        <f t="shared" si="5"/>
        <v>5</v>
      </c>
      <c r="AD54" s="67">
        <f t="shared" si="6"/>
        <v>5</v>
      </c>
      <c r="AE54" s="67" t="str">
        <f t="shared" si="7"/>
        <v>H23AF18.</v>
      </c>
      <c r="AF54" s="67" t="str">
        <f t="shared" si="8"/>
        <v>H23AF18</v>
      </c>
      <c r="AG54" s="68"/>
      <c r="AH54" s="69"/>
      <c r="AI54" s="70"/>
      <c r="AJ54" s="22"/>
    </row>
    <row r="55" spans="1:36" s="23" customFormat="1" ht="300" customHeight="1" x14ac:dyDescent="0.2">
      <c r="A55" s="91"/>
      <c r="B55" s="187">
        <v>54</v>
      </c>
      <c r="C55" s="91">
        <v>42</v>
      </c>
      <c r="D55" s="109" t="s">
        <v>1601</v>
      </c>
      <c r="E55" s="93">
        <v>1801001</v>
      </c>
      <c r="F55" s="110" t="s">
        <v>1973</v>
      </c>
      <c r="G55" s="110" t="s">
        <v>1718</v>
      </c>
      <c r="H55" s="107" t="s">
        <v>1223</v>
      </c>
      <c r="I55" s="107" t="s">
        <v>1720</v>
      </c>
      <c r="J55" s="107" t="s">
        <v>1721</v>
      </c>
      <c r="K55" s="102">
        <v>1</v>
      </c>
      <c r="L55" s="127">
        <v>43690</v>
      </c>
      <c r="M55" s="166">
        <v>43921</v>
      </c>
      <c r="N55" s="99">
        <f t="shared" si="17"/>
        <v>33</v>
      </c>
      <c r="O55" s="97" t="s">
        <v>488</v>
      </c>
      <c r="P55" s="93">
        <v>1</v>
      </c>
      <c r="Q55" s="93" t="s">
        <v>2148</v>
      </c>
      <c r="R55" s="100">
        <f t="shared" si="9"/>
        <v>100</v>
      </c>
      <c r="S55" s="101">
        <f t="shared" si="10"/>
        <v>33</v>
      </c>
      <c r="T55" s="101">
        <f t="shared" si="11"/>
        <v>33</v>
      </c>
      <c r="U55" s="101">
        <f t="shared" si="12"/>
        <v>33</v>
      </c>
      <c r="V55" s="102"/>
      <c r="W55" s="103" t="str">
        <f t="shared" si="13"/>
        <v>CUMPLIDO</v>
      </c>
      <c r="X55" s="103" t="str">
        <f t="shared" si="15"/>
        <v/>
      </c>
      <c r="Y55" s="153" t="s">
        <v>1646</v>
      </c>
      <c r="Z55" s="153" t="str">
        <f t="shared" si="16"/>
        <v>H23AF18</v>
      </c>
      <c r="AA55" s="153">
        <f t="shared" si="14"/>
        <v>2</v>
      </c>
      <c r="AB55" s="153" t="str">
        <f t="shared" si="4"/>
        <v>H23AF18 - 2</v>
      </c>
      <c r="AC55" s="67">
        <f t="shared" si="5"/>
        <v>5</v>
      </c>
      <c r="AD55" s="67">
        <f t="shared" si="6"/>
        <v>5</v>
      </c>
      <c r="AE55" s="67" t="str">
        <f t="shared" si="7"/>
        <v>H23AF18.</v>
      </c>
      <c r="AF55" s="67" t="str">
        <f t="shared" si="8"/>
        <v>H23AF18</v>
      </c>
      <c r="AG55" s="68"/>
      <c r="AH55" s="69"/>
      <c r="AI55" s="70"/>
      <c r="AJ55" s="22"/>
    </row>
    <row r="56" spans="1:36" s="23" customFormat="1" ht="300" customHeight="1" x14ac:dyDescent="0.2">
      <c r="A56" s="91">
        <v>29</v>
      </c>
      <c r="B56" s="187">
        <v>55</v>
      </c>
      <c r="C56" s="91"/>
      <c r="D56" s="105" t="s">
        <v>1601</v>
      </c>
      <c r="E56" s="93">
        <v>1801001</v>
      </c>
      <c r="F56" s="110" t="s">
        <v>1974</v>
      </c>
      <c r="G56" s="106" t="s">
        <v>1722</v>
      </c>
      <c r="H56" s="107" t="s">
        <v>1723</v>
      </c>
      <c r="I56" s="107" t="s">
        <v>2216</v>
      </c>
      <c r="J56" s="102" t="s">
        <v>1724</v>
      </c>
      <c r="K56" s="102">
        <v>1</v>
      </c>
      <c r="L56" s="127">
        <v>43690</v>
      </c>
      <c r="M56" s="166">
        <v>43830</v>
      </c>
      <c r="N56" s="99">
        <f t="shared" si="17"/>
        <v>20</v>
      </c>
      <c r="O56" s="97" t="s">
        <v>488</v>
      </c>
      <c r="P56" s="93"/>
      <c r="Q56" s="93" t="s">
        <v>2148</v>
      </c>
      <c r="R56" s="100">
        <f t="shared" si="9"/>
        <v>0</v>
      </c>
      <c r="S56" s="101">
        <f t="shared" si="10"/>
        <v>0</v>
      </c>
      <c r="T56" s="101">
        <f t="shared" si="11"/>
        <v>0</v>
      </c>
      <c r="U56" s="101">
        <f t="shared" si="12"/>
        <v>20</v>
      </c>
      <c r="V56" s="102"/>
      <c r="W56" s="103" t="str">
        <f t="shared" si="13"/>
        <v>VENCIDO</v>
      </c>
      <c r="X56" s="103" t="str">
        <f t="shared" si="15"/>
        <v>VENCIDO</v>
      </c>
      <c r="Y56" s="153" t="s">
        <v>1646</v>
      </c>
      <c r="Z56" s="153" t="str">
        <f t="shared" si="16"/>
        <v xml:space="preserve">
H24AF18</v>
      </c>
      <c r="AA56" s="153">
        <f t="shared" si="14"/>
        <v>1</v>
      </c>
      <c r="AB56" s="153" t="str">
        <f t="shared" si="4"/>
        <v xml:space="preserve">
H24AF18 - 1</v>
      </c>
      <c r="AC56" s="67">
        <f t="shared" si="5"/>
        <v>1</v>
      </c>
      <c r="AD56" s="67">
        <f t="shared" si="6"/>
        <v>1</v>
      </c>
      <c r="AE56" s="67" t="str">
        <f t="shared" si="7"/>
        <v xml:space="preserve">
H24AF18.</v>
      </c>
      <c r="AF56" s="67" t="str">
        <f t="shared" si="8"/>
        <v xml:space="preserve">
H24AF18</v>
      </c>
      <c r="AG56" s="68"/>
      <c r="AH56" s="69"/>
      <c r="AI56" s="70"/>
      <c r="AJ56" s="22"/>
    </row>
    <row r="57" spans="1:36" s="23" customFormat="1" ht="300" customHeight="1" x14ac:dyDescent="0.2">
      <c r="A57" s="91">
        <v>30</v>
      </c>
      <c r="B57" s="187">
        <v>56</v>
      </c>
      <c r="C57" s="91">
        <v>43</v>
      </c>
      <c r="D57" s="92" t="s">
        <v>1107</v>
      </c>
      <c r="E57" s="93">
        <v>1801001</v>
      </c>
      <c r="F57" s="110" t="s">
        <v>1975</v>
      </c>
      <c r="G57" s="94" t="s">
        <v>1725</v>
      </c>
      <c r="H57" s="107" t="s">
        <v>1726</v>
      </c>
      <c r="I57" s="96" t="s">
        <v>1727</v>
      </c>
      <c r="J57" s="97" t="s">
        <v>1728</v>
      </c>
      <c r="K57" s="97">
        <v>2</v>
      </c>
      <c r="L57" s="98">
        <v>43690</v>
      </c>
      <c r="M57" s="98">
        <v>43738</v>
      </c>
      <c r="N57" s="99">
        <f t="shared" si="17"/>
        <v>6.8571428571428568</v>
      </c>
      <c r="O57" s="97" t="s">
        <v>1897</v>
      </c>
      <c r="P57" s="93">
        <v>2</v>
      </c>
      <c r="Q57" s="93" t="s">
        <v>2148</v>
      </c>
      <c r="R57" s="100">
        <f t="shared" si="9"/>
        <v>100</v>
      </c>
      <c r="S57" s="101">
        <f t="shared" si="10"/>
        <v>6.8571428571428568</v>
      </c>
      <c r="T57" s="101">
        <f t="shared" si="11"/>
        <v>6.8571428571428568</v>
      </c>
      <c r="U57" s="101">
        <f t="shared" si="12"/>
        <v>6.8571428571428568</v>
      </c>
      <c r="V57" s="102"/>
      <c r="W57" s="103" t="str">
        <f t="shared" si="13"/>
        <v>CUMPLIDO</v>
      </c>
      <c r="X57" s="103" t="str">
        <f t="shared" si="15"/>
        <v>CUMPLIDO</v>
      </c>
      <c r="Y57" s="153" t="s">
        <v>1646</v>
      </c>
      <c r="Z57" s="153" t="str">
        <f t="shared" si="16"/>
        <v>H25AF18</v>
      </c>
      <c r="AA57" s="153">
        <f t="shared" si="14"/>
        <v>1</v>
      </c>
      <c r="AB57" s="153" t="str">
        <f t="shared" si="4"/>
        <v>H25AF18 - 1</v>
      </c>
      <c r="AC57" s="67">
        <f t="shared" si="5"/>
        <v>5</v>
      </c>
      <c r="AD57" s="67">
        <f t="shared" si="6"/>
        <v>5</v>
      </c>
      <c r="AE57" s="67" t="str">
        <f t="shared" si="7"/>
        <v>H25AF18.</v>
      </c>
      <c r="AF57" s="67" t="str">
        <f t="shared" si="8"/>
        <v>H25AF18</v>
      </c>
      <c r="AG57" s="68"/>
      <c r="AH57" s="69"/>
      <c r="AI57" s="70"/>
      <c r="AJ57" s="22"/>
    </row>
    <row r="58" spans="1:36" s="23" customFormat="1" ht="300" customHeight="1" x14ac:dyDescent="0.2">
      <c r="A58" s="91"/>
      <c r="B58" s="187">
        <v>57</v>
      </c>
      <c r="C58" s="91">
        <v>44</v>
      </c>
      <c r="D58" s="92" t="s">
        <v>1107</v>
      </c>
      <c r="E58" s="93">
        <v>1801001</v>
      </c>
      <c r="F58" s="110" t="s">
        <v>1976</v>
      </c>
      <c r="G58" s="94" t="s">
        <v>1725</v>
      </c>
      <c r="H58" s="107" t="s">
        <v>1726</v>
      </c>
      <c r="I58" s="96" t="s">
        <v>1729</v>
      </c>
      <c r="J58" s="97" t="s">
        <v>1730</v>
      </c>
      <c r="K58" s="97">
        <v>1</v>
      </c>
      <c r="L58" s="98">
        <v>43739</v>
      </c>
      <c r="M58" s="98">
        <v>43768</v>
      </c>
      <c r="N58" s="99">
        <f t="shared" si="17"/>
        <v>4.1428571428571432</v>
      </c>
      <c r="O58" s="97" t="s">
        <v>1731</v>
      </c>
      <c r="P58" s="93">
        <v>1</v>
      </c>
      <c r="Q58" s="93" t="s">
        <v>2148</v>
      </c>
      <c r="R58" s="100">
        <f t="shared" si="9"/>
        <v>100</v>
      </c>
      <c r="S58" s="101">
        <f t="shared" si="10"/>
        <v>4.1428571428571432</v>
      </c>
      <c r="T58" s="101">
        <f t="shared" si="11"/>
        <v>4.1428571428571432</v>
      </c>
      <c r="U58" s="101">
        <f t="shared" si="12"/>
        <v>4.1428571428571432</v>
      </c>
      <c r="V58" s="102"/>
      <c r="W58" s="103" t="str">
        <f t="shared" si="13"/>
        <v>CUMPLIDO</v>
      </c>
      <c r="X58" s="103" t="str">
        <f t="shared" si="15"/>
        <v/>
      </c>
      <c r="Y58" s="153" t="s">
        <v>1646</v>
      </c>
      <c r="Z58" s="153" t="str">
        <f t="shared" si="16"/>
        <v>H25AF18</v>
      </c>
      <c r="AA58" s="153">
        <f t="shared" si="14"/>
        <v>2</v>
      </c>
      <c r="AB58" s="153" t="str">
        <f t="shared" si="4"/>
        <v>H25AF18 - 2</v>
      </c>
      <c r="AC58" s="67">
        <f t="shared" si="5"/>
        <v>5</v>
      </c>
      <c r="AD58" s="67">
        <f t="shared" si="6"/>
        <v>5</v>
      </c>
      <c r="AE58" s="67" t="str">
        <f t="shared" si="7"/>
        <v>H25AF18.</v>
      </c>
      <c r="AF58" s="67" t="str">
        <f t="shared" si="8"/>
        <v>H25AF18</v>
      </c>
      <c r="AG58" s="68"/>
      <c r="AH58" s="69"/>
      <c r="AI58" s="70"/>
      <c r="AJ58" s="22"/>
    </row>
    <row r="59" spans="1:36" s="23" customFormat="1" ht="300" customHeight="1" x14ac:dyDescent="0.2">
      <c r="A59" s="91"/>
      <c r="B59" s="187">
        <v>58</v>
      </c>
      <c r="C59" s="91">
        <v>45</v>
      </c>
      <c r="D59" s="92" t="s">
        <v>1107</v>
      </c>
      <c r="E59" s="93">
        <v>1801001</v>
      </c>
      <c r="F59" s="110" t="s">
        <v>1977</v>
      </c>
      <c r="G59" s="94" t="s">
        <v>1725</v>
      </c>
      <c r="H59" s="107" t="s">
        <v>1726</v>
      </c>
      <c r="I59" s="96" t="s">
        <v>2217</v>
      </c>
      <c r="J59" s="97" t="s">
        <v>1733</v>
      </c>
      <c r="K59" s="97">
        <v>1</v>
      </c>
      <c r="L59" s="98">
        <v>43753</v>
      </c>
      <c r="M59" s="98">
        <v>43768</v>
      </c>
      <c r="N59" s="99">
        <f t="shared" si="17"/>
        <v>2.1428571428571428</v>
      </c>
      <c r="O59" s="97" t="s">
        <v>434</v>
      </c>
      <c r="P59" s="93">
        <v>1</v>
      </c>
      <c r="Q59" s="93" t="s">
        <v>2148</v>
      </c>
      <c r="R59" s="100">
        <f t="shared" si="9"/>
        <v>100</v>
      </c>
      <c r="S59" s="101">
        <f t="shared" si="10"/>
        <v>2.1428571428571428</v>
      </c>
      <c r="T59" s="101">
        <f t="shared" si="11"/>
        <v>2.1428571428571428</v>
      </c>
      <c r="U59" s="101">
        <f t="shared" si="12"/>
        <v>2.1428571428571428</v>
      </c>
      <c r="V59" s="102"/>
      <c r="W59" s="103" t="str">
        <f t="shared" si="13"/>
        <v>CUMPLIDO</v>
      </c>
      <c r="X59" s="103" t="str">
        <f t="shared" si="15"/>
        <v/>
      </c>
      <c r="Y59" s="153" t="s">
        <v>1646</v>
      </c>
      <c r="Z59" s="153" t="str">
        <f t="shared" si="16"/>
        <v>H25AF18</v>
      </c>
      <c r="AA59" s="153">
        <f t="shared" si="14"/>
        <v>3</v>
      </c>
      <c r="AB59" s="153" t="str">
        <f t="shared" si="4"/>
        <v>H25AF18 - 3</v>
      </c>
      <c r="AC59" s="67">
        <f t="shared" si="5"/>
        <v>5</v>
      </c>
      <c r="AD59" s="67">
        <f t="shared" si="6"/>
        <v>5</v>
      </c>
      <c r="AE59" s="67" t="str">
        <f t="shared" si="7"/>
        <v>H25AF18.</v>
      </c>
      <c r="AF59" s="67" t="str">
        <f t="shared" si="8"/>
        <v>H25AF18</v>
      </c>
      <c r="AG59" s="68"/>
      <c r="AH59" s="69"/>
      <c r="AI59" s="70"/>
      <c r="AJ59" s="22"/>
    </row>
    <row r="60" spans="1:36" s="23" customFormat="1" ht="300" customHeight="1" x14ac:dyDescent="0.2">
      <c r="A60" s="91"/>
      <c r="B60" s="187">
        <v>59</v>
      </c>
      <c r="C60" s="91">
        <v>46</v>
      </c>
      <c r="D60" s="92" t="s">
        <v>1107</v>
      </c>
      <c r="E60" s="93">
        <v>1801001</v>
      </c>
      <c r="F60" s="110" t="s">
        <v>1978</v>
      </c>
      <c r="G60" s="94" t="s">
        <v>1725</v>
      </c>
      <c r="H60" s="107" t="s">
        <v>1726</v>
      </c>
      <c r="I60" s="96" t="s">
        <v>2218</v>
      </c>
      <c r="J60" s="97" t="s">
        <v>1734</v>
      </c>
      <c r="K60" s="97">
        <v>1</v>
      </c>
      <c r="L60" s="98">
        <v>43770</v>
      </c>
      <c r="M60" s="98">
        <v>43860</v>
      </c>
      <c r="N60" s="99">
        <f t="shared" si="17"/>
        <v>12.857142857142858</v>
      </c>
      <c r="O60" s="97" t="s">
        <v>1898</v>
      </c>
      <c r="P60" s="93">
        <v>1</v>
      </c>
      <c r="Q60" s="93" t="s">
        <v>2148</v>
      </c>
      <c r="R60" s="100">
        <f t="shared" si="9"/>
        <v>100</v>
      </c>
      <c r="S60" s="101">
        <f t="shared" si="10"/>
        <v>12.857142857142858</v>
      </c>
      <c r="T60" s="101">
        <f t="shared" si="11"/>
        <v>12.857142857142858</v>
      </c>
      <c r="U60" s="101">
        <f t="shared" si="12"/>
        <v>12.857142857142858</v>
      </c>
      <c r="V60" s="102"/>
      <c r="W60" s="103" t="str">
        <f t="shared" si="13"/>
        <v>CUMPLIDO</v>
      </c>
      <c r="X60" s="103" t="str">
        <f t="shared" si="15"/>
        <v/>
      </c>
      <c r="Y60" s="153" t="s">
        <v>1646</v>
      </c>
      <c r="Z60" s="153" t="str">
        <f t="shared" si="16"/>
        <v>H25AF18</v>
      </c>
      <c r="AA60" s="153">
        <f t="shared" si="14"/>
        <v>4</v>
      </c>
      <c r="AB60" s="153" t="str">
        <f t="shared" si="4"/>
        <v>H25AF18 - 4</v>
      </c>
      <c r="AC60" s="67">
        <f t="shared" si="5"/>
        <v>5</v>
      </c>
      <c r="AD60" s="67">
        <f t="shared" si="6"/>
        <v>5</v>
      </c>
      <c r="AE60" s="67" t="str">
        <f t="shared" si="7"/>
        <v>H25AF18.</v>
      </c>
      <c r="AF60" s="67" t="str">
        <f t="shared" si="8"/>
        <v>H25AF18</v>
      </c>
      <c r="AG60" s="68"/>
      <c r="AH60" s="69"/>
      <c r="AI60" s="70"/>
      <c r="AJ60" s="22"/>
    </row>
    <row r="61" spans="1:36" s="23" customFormat="1" ht="300" customHeight="1" x14ac:dyDescent="0.2">
      <c r="A61" s="91"/>
      <c r="B61" s="187">
        <v>60</v>
      </c>
      <c r="C61" s="91"/>
      <c r="D61" s="92" t="s">
        <v>1107</v>
      </c>
      <c r="E61" s="93">
        <v>1801001</v>
      </c>
      <c r="F61" s="110" t="s">
        <v>1979</v>
      </c>
      <c r="G61" s="94" t="s">
        <v>1725</v>
      </c>
      <c r="H61" s="107" t="s">
        <v>1735</v>
      </c>
      <c r="I61" s="97" t="s">
        <v>1736</v>
      </c>
      <c r="J61" s="97" t="s">
        <v>1737</v>
      </c>
      <c r="K61" s="97">
        <v>2</v>
      </c>
      <c r="L61" s="98">
        <v>43697</v>
      </c>
      <c r="M61" s="98">
        <v>43738</v>
      </c>
      <c r="N61" s="99">
        <f t="shared" si="17"/>
        <v>5.8571428571428568</v>
      </c>
      <c r="O61" s="97" t="s">
        <v>434</v>
      </c>
      <c r="P61" s="93">
        <v>2</v>
      </c>
      <c r="Q61" s="93" t="s">
        <v>2148</v>
      </c>
      <c r="R61" s="100">
        <f t="shared" si="9"/>
        <v>100</v>
      </c>
      <c r="S61" s="101">
        <f t="shared" si="10"/>
        <v>5.8571428571428568</v>
      </c>
      <c r="T61" s="101">
        <f t="shared" si="11"/>
        <v>5.8571428571428568</v>
      </c>
      <c r="U61" s="101">
        <f t="shared" si="12"/>
        <v>5.8571428571428568</v>
      </c>
      <c r="V61" s="102"/>
      <c r="W61" s="103" t="str">
        <f t="shared" si="13"/>
        <v>CUMPLIDO</v>
      </c>
      <c r="X61" s="103" t="str">
        <f t="shared" si="15"/>
        <v/>
      </c>
      <c r="Y61" s="153" t="s">
        <v>1646</v>
      </c>
      <c r="Z61" s="153" t="str">
        <f t="shared" si="16"/>
        <v>H25AF18</v>
      </c>
      <c r="AA61" s="153">
        <f t="shared" si="14"/>
        <v>5</v>
      </c>
      <c r="AB61" s="153" t="str">
        <f t="shared" si="4"/>
        <v>H25AF18 - 5</v>
      </c>
      <c r="AC61" s="67">
        <f t="shared" si="5"/>
        <v>5</v>
      </c>
      <c r="AD61" s="67">
        <f t="shared" si="6"/>
        <v>5</v>
      </c>
      <c r="AE61" s="67" t="str">
        <f t="shared" si="7"/>
        <v>H25AF18.</v>
      </c>
      <c r="AF61" s="67" t="str">
        <f t="shared" si="8"/>
        <v>H25AF18</v>
      </c>
      <c r="AG61" s="68"/>
      <c r="AH61" s="69"/>
      <c r="AI61" s="70"/>
      <c r="AJ61" s="22"/>
    </row>
    <row r="62" spans="1:36" s="23" customFormat="1" ht="300" customHeight="1" x14ac:dyDescent="0.2">
      <c r="A62" s="91">
        <v>31</v>
      </c>
      <c r="B62" s="187">
        <v>61</v>
      </c>
      <c r="C62" s="91">
        <v>47</v>
      </c>
      <c r="D62" s="105" t="s">
        <v>1601</v>
      </c>
      <c r="E62" s="93">
        <v>1801001</v>
      </c>
      <c r="F62" s="110" t="s">
        <v>1980</v>
      </c>
      <c r="G62" s="106" t="s">
        <v>1738</v>
      </c>
      <c r="H62" s="107" t="s">
        <v>2219</v>
      </c>
      <c r="I62" s="108" t="s">
        <v>1739</v>
      </c>
      <c r="J62" s="93" t="s">
        <v>1737</v>
      </c>
      <c r="K62" s="93">
        <v>2</v>
      </c>
      <c r="L62" s="167">
        <v>43770</v>
      </c>
      <c r="M62" s="167">
        <v>43860</v>
      </c>
      <c r="N62" s="99">
        <f t="shared" si="17"/>
        <v>12.857142857142858</v>
      </c>
      <c r="O62" s="97" t="s">
        <v>1899</v>
      </c>
      <c r="P62" s="93">
        <v>2</v>
      </c>
      <c r="Q62" s="93" t="s">
        <v>2148</v>
      </c>
      <c r="R62" s="100">
        <f t="shared" si="9"/>
        <v>100</v>
      </c>
      <c r="S62" s="101">
        <f t="shared" si="10"/>
        <v>12.857142857142858</v>
      </c>
      <c r="T62" s="101">
        <f t="shared" si="11"/>
        <v>12.857142857142858</v>
      </c>
      <c r="U62" s="101">
        <f t="shared" si="12"/>
        <v>12.857142857142858</v>
      </c>
      <c r="V62" s="102"/>
      <c r="W62" s="103" t="str">
        <f t="shared" si="13"/>
        <v>CUMPLIDO</v>
      </c>
      <c r="X62" s="103" t="str">
        <f t="shared" si="15"/>
        <v>EN TERMINO</v>
      </c>
      <c r="Y62" s="153" t="s">
        <v>1646</v>
      </c>
      <c r="Z62" s="153" t="str">
        <f t="shared" si="16"/>
        <v>H26AF18</v>
      </c>
      <c r="AA62" s="153">
        <f t="shared" si="14"/>
        <v>1</v>
      </c>
      <c r="AB62" s="153" t="str">
        <f t="shared" si="4"/>
        <v>H26AF18 - 1</v>
      </c>
      <c r="AC62" s="67">
        <f t="shared" si="5"/>
        <v>5</v>
      </c>
      <c r="AD62" s="67">
        <f t="shared" si="6"/>
        <v>3</v>
      </c>
      <c r="AE62" s="67" t="str">
        <f t="shared" si="7"/>
        <v>H26AF18.</v>
      </c>
      <c r="AF62" s="67" t="str">
        <f t="shared" si="8"/>
        <v>H26AF18</v>
      </c>
      <c r="AG62" s="68"/>
      <c r="AH62" s="69"/>
      <c r="AI62" s="70"/>
      <c r="AJ62" s="22"/>
    </row>
    <row r="63" spans="1:36" s="23" customFormat="1" ht="300" customHeight="1" x14ac:dyDescent="0.2">
      <c r="A63" s="91"/>
      <c r="B63" s="187">
        <v>62</v>
      </c>
      <c r="C63" s="91">
        <v>48</v>
      </c>
      <c r="D63" s="105" t="s">
        <v>1601</v>
      </c>
      <c r="E63" s="93">
        <v>1801001</v>
      </c>
      <c r="F63" s="110" t="s">
        <v>1981</v>
      </c>
      <c r="G63" s="106" t="s">
        <v>1738</v>
      </c>
      <c r="H63" s="107" t="s">
        <v>2219</v>
      </c>
      <c r="I63" s="108" t="s">
        <v>2220</v>
      </c>
      <c r="J63" s="93" t="s">
        <v>1740</v>
      </c>
      <c r="K63" s="93">
        <v>1</v>
      </c>
      <c r="L63" s="167">
        <v>43860</v>
      </c>
      <c r="M63" s="167">
        <f>L63+16</f>
        <v>43876</v>
      </c>
      <c r="N63" s="99">
        <f t="shared" si="17"/>
        <v>2.2857142857142856</v>
      </c>
      <c r="O63" s="93" t="s">
        <v>1899</v>
      </c>
      <c r="P63" s="93">
        <v>1</v>
      </c>
      <c r="Q63" s="93" t="s">
        <v>2148</v>
      </c>
      <c r="R63" s="100">
        <f t="shared" si="9"/>
        <v>100</v>
      </c>
      <c r="S63" s="101">
        <f t="shared" si="10"/>
        <v>2.2857142857142856</v>
      </c>
      <c r="T63" s="101">
        <f t="shared" si="11"/>
        <v>2.2857142857142856</v>
      </c>
      <c r="U63" s="101">
        <f t="shared" si="12"/>
        <v>2.2857142857142856</v>
      </c>
      <c r="V63" s="102"/>
      <c r="W63" s="103" t="str">
        <f t="shared" si="13"/>
        <v>CUMPLIDO</v>
      </c>
      <c r="X63" s="103" t="str">
        <f t="shared" si="15"/>
        <v/>
      </c>
      <c r="Y63" s="153" t="s">
        <v>1646</v>
      </c>
      <c r="Z63" s="153" t="str">
        <f t="shared" si="16"/>
        <v>H26AF18</v>
      </c>
      <c r="AA63" s="153">
        <f t="shared" si="14"/>
        <v>2</v>
      </c>
      <c r="AB63" s="153" t="str">
        <f t="shared" si="4"/>
        <v>H26AF18 - 2</v>
      </c>
      <c r="AC63" s="67">
        <f t="shared" si="5"/>
        <v>5</v>
      </c>
      <c r="AD63" s="67">
        <f t="shared" si="6"/>
        <v>3</v>
      </c>
      <c r="AE63" s="67" t="str">
        <f t="shared" si="7"/>
        <v>H26AF18.</v>
      </c>
      <c r="AF63" s="67" t="str">
        <f t="shared" si="8"/>
        <v>H26AF18</v>
      </c>
      <c r="AG63" s="68"/>
      <c r="AH63" s="69"/>
      <c r="AI63" s="70"/>
      <c r="AJ63" s="22"/>
    </row>
    <row r="64" spans="1:36" s="23" customFormat="1" ht="300" customHeight="1" x14ac:dyDescent="0.2">
      <c r="A64" s="91"/>
      <c r="B64" s="187">
        <v>63</v>
      </c>
      <c r="C64" s="91">
        <v>49</v>
      </c>
      <c r="D64" s="105" t="s">
        <v>1601</v>
      </c>
      <c r="E64" s="93">
        <v>1801001</v>
      </c>
      <c r="F64" s="110" t="s">
        <v>1982</v>
      </c>
      <c r="G64" s="106" t="s">
        <v>1738</v>
      </c>
      <c r="H64" s="107" t="s">
        <v>2219</v>
      </c>
      <c r="I64" s="108" t="s">
        <v>2221</v>
      </c>
      <c r="J64" s="93" t="s">
        <v>1734</v>
      </c>
      <c r="K64" s="93">
        <v>1</v>
      </c>
      <c r="L64" s="167">
        <f>M62</f>
        <v>43860</v>
      </c>
      <c r="M64" s="167">
        <f>L64+7</f>
        <v>43867</v>
      </c>
      <c r="N64" s="99">
        <f t="shared" si="17"/>
        <v>1</v>
      </c>
      <c r="O64" s="93" t="s">
        <v>434</v>
      </c>
      <c r="P64" s="93">
        <v>1</v>
      </c>
      <c r="Q64" s="93" t="s">
        <v>2148</v>
      </c>
      <c r="R64" s="100">
        <f t="shared" si="9"/>
        <v>100</v>
      </c>
      <c r="S64" s="101">
        <f t="shared" si="10"/>
        <v>1</v>
      </c>
      <c r="T64" s="101">
        <f t="shared" si="11"/>
        <v>1</v>
      </c>
      <c r="U64" s="101">
        <f t="shared" si="12"/>
        <v>1</v>
      </c>
      <c r="V64" s="102"/>
      <c r="W64" s="103" t="str">
        <f t="shared" si="13"/>
        <v>CUMPLIDO</v>
      </c>
      <c r="X64" s="103" t="str">
        <f t="shared" si="15"/>
        <v/>
      </c>
      <c r="Y64" s="153" t="s">
        <v>1646</v>
      </c>
      <c r="Z64" s="153" t="str">
        <f t="shared" si="16"/>
        <v>H26AF18</v>
      </c>
      <c r="AA64" s="153">
        <f t="shared" si="14"/>
        <v>3</v>
      </c>
      <c r="AB64" s="153" t="str">
        <f t="shared" si="4"/>
        <v>H26AF18 - 3</v>
      </c>
      <c r="AC64" s="67">
        <f t="shared" si="5"/>
        <v>5</v>
      </c>
      <c r="AD64" s="67">
        <f t="shared" si="6"/>
        <v>3</v>
      </c>
      <c r="AE64" s="67" t="str">
        <f t="shared" si="7"/>
        <v>H26AF18.</v>
      </c>
      <c r="AF64" s="67" t="str">
        <f t="shared" si="8"/>
        <v>H26AF18</v>
      </c>
      <c r="AG64" s="68"/>
      <c r="AH64" s="69"/>
      <c r="AI64" s="70"/>
      <c r="AJ64" s="22"/>
    </row>
    <row r="65" spans="1:36" s="23" customFormat="1" ht="300" customHeight="1" x14ac:dyDescent="0.2">
      <c r="A65" s="91"/>
      <c r="B65" s="187">
        <v>64</v>
      </c>
      <c r="C65" s="91">
        <v>50</v>
      </c>
      <c r="D65" s="105" t="s">
        <v>1601</v>
      </c>
      <c r="E65" s="93">
        <v>1801001</v>
      </c>
      <c r="F65" s="110" t="s">
        <v>1983</v>
      </c>
      <c r="G65" s="106" t="s">
        <v>1738</v>
      </c>
      <c r="H65" s="107" t="s">
        <v>2219</v>
      </c>
      <c r="I65" s="108" t="s">
        <v>2222</v>
      </c>
      <c r="J65" s="93" t="s">
        <v>1741</v>
      </c>
      <c r="K65" s="93">
        <v>12</v>
      </c>
      <c r="L65" s="167">
        <f>M64</f>
        <v>43867</v>
      </c>
      <c r="M65" s="167">
        <v>44226</v>
      </c>
      <c r="N65" s="99">
        <f t="shared" si="17"/>
        <v>51.285714285714285</v>
      </c>
      <c r="O65" s="93" t="s">
        <v>1159</v>
      </c>
      <c r="P65" s="93"/>
      <c r="Q65" s="93" t="s">
        <v>2148</v>
      </c>
      <c r="R65" s="100">
        <f t="shared" si="9"/>
        <v>0</v>
      </c>
      <c r="S65" s="101">
        <f t="shared" si="10"/>
        <v>0</v>
      </c>
      <c r="T65" s="101">
        <f t="shared" si="11"/>
        <v>0</v>
      </c>
      <c r="U65" s="101">
        <f t="shared" si="12"/>
        <v>0</v>
      </c>
      <c r="V65" s="102"/>
      <c r="W65" s="103" t="str">
        <f t="shared" si="13"/>
        <v>EN TERMINO</v>
      </c>
      <c r="X65" s="103" t="str">
        <f t="shared" si="15"/>
        <v/>
      </c>
      <c r="Y65" s="153" t="s">
        <v>1646</v>
      </c>
      <c r="Z65" s="153" t="str">
        <f t="shared" si="16"/>
        <v>H26AF18</v>
      </c>
      <c r="AA65" s="153">
        <f t="shared" si="14"/>
        <v>4</v>
      </c>
      <c r="AB65" s="153" t="str">
        <f t="shared" si="4"/>
        <v>H26AF18 - 4</v>
      </c>
      <c r="AC65" s="67">
        <f t="shared" si="5"/>
        <v>3</v>
      </c>
      <c r="AD65" s="67">
        <f t="shared" si="6"/>
        <v>3</v>
      </c>
      <c r="AE65" s="67" t="str">
        <f t="shared" si="7"/>
        <v>H26AF18.</v>
      </c>
      <c r="AF65" s="67" t="str">
        <f t="shared" si="8"/>
        <v>H26AF18</v>
      </c>
      <c r="AG65" s="68"/>
      <c r="AH65" s="69"/>
      <c r="AI65" s="70"/>
      <c r="AJ65" s="22"/>
    </row>
    <row r="66" spans="1:36" s="23" customFormat="1" ht="300" customHeight="1" x14ac:dyDescent="0.2">
      <c r="A66" s="91">
        <v>32</v>
      </c>
      <c r="B66" s="187">
        <v>65</v>
      </c>
      <c r="C66" s="91">
        <v>51</v>
      </c>
      <c r="D66" s="109" t="s">
        <v>1742</v>
      </c>
      <c r="E66" s="93">
        <v>1801001</v>
      </c>
      <c r="F66" s="110" t="s">
        <v>1984</v>
      </c>
      <c r="G66" s="110" t="s">
        <v>1743</v>
      </c>
      <c r="H66" s="168" t="s">
        <v>1744</v>
      </c>
      <c r="I66" s="108" t="s">
        <v>1745</v>
      </c>
      <c r="J66" s="93" t="s">
        <v>2223</v>
      </c>
      <c r="K66" s="93">
        <v>1</v>
      </c>
      <c r="L66" s="167">
        <v>43690</v>
      </c>
      <c r="M66" s="167">
        <v>43799</v>
      </c>
      <c r="N66" s="99">
        <f t="shared" si="17"/>
        <v>15.571428571428571</v>
      </c>
      <c r="O66" s="97" t="s">
        <v>1746</v>
      </c>
      <c r="P66" s="93">
        <v>1</v>
      </c>
      <c r="Q66" s="93" t="s">
        <v>2148</v>
      </c>
      <c r="R66" s="100">
        <f t="shared" si="9"/>
        <v>100</v>
      </c>
      <c r="S66" s="101">
        <f t="shared" si="10"/>
        <v>15.571428571428571</v>
      </c>
      <c r="T66" s="101">
        <f t="shared" si="11"/>
        <v>15.571428571428571</v>
      </c>
      <c r="U66" s="101">
        <f t="shared" si="12"/>
        <v>15.571428571428571</v>
      </c>
      <c r="V66" s="102"/>
      <c r="W66" s="103" t="str">
        <f t="shared" si="13"/>
        <v>CUMPLIDO</v>
      </c>
      <c r="X66" s="103" t="str">
        <f t="shared" si="15"/>
        <v>CUMPLIDO</v>
      </c>
      <c r="Y66" s="153" t="s">
        <v>1646</v>
      </c>
      <c r="Z66" s="153" t="str">
        <f t="shared" si="16"/>
        <v>H27AF18</v>
      </c>
      <c r="AA66" s="153">
        <f t="shared" si="14"/>
        <v>1</v>
      </c>
      <c r="AB66" s="153" t="str">
        <f t="shared" si="4"/>
        <v>H27AF18 - 1</v>
      </c>
      <c r="AC66" s="67">
        <f t="shared" si="5"/>
        <v>5</v>
      </c>
      <c r="AD66" s="67">
        <f t="shared" si="6"/>
        <v>5</v>
      </c>
      <c r="AE66" s="67" t="str">
        <f t="shared" si="7"/>
        <v>H27AF18.</v>
      </c>
      <c r="AF66" s="67" t="str">
        <f t="shared" si="8"/>
        <v>H27AF18</v>
      </c>
      <c r="AG66" s="68"/>
      <c r="AH66" s="69"/>
      <c r="AI66" s="70"/>
      <c r="AJ66" s="22"/>
    </row>
    <row r="67" spans="1:36" s="23" customFormat="1" ht="300" customHeight="1" x14ac:dyDescent="0.2">
      <c r="A67" s="91"/>
      <c r="B67" s="187">
        <v>66</v>
      </c>
      <c r="C67" s="91">
        <v>52</v>
      </c>
      <c r="D67" s="109" t="s">
        <v>1742</v>
      </c>
      <c r="E67" s="93">
        <v>1801001</v>
      </c>
      <c r="F67" s="110" t="s">
        <v>1985</v>
      </c>
      <c r="G67" s="110" t="s">
        <v>1743</v>
      </c>
      <c r="H67" s="168" t="s">
        <v>1744</v>
      </c>
      <c r="I67" s="108" t="s">
        <v>2224</v>
      </c>
      <c r="J67" s="93" t="s">
        <v>1677</v>
      </c>
      <c r="K67" s="93">
        <v>1</v>
      </c>
      <c r="L67" s="167">
        <v>43690</v>
      </c>
      <c r="M67" s="167">
        <v>43707</v>
      </c>
      <c r="N67" s="99">
        <f t="shared" si="17"/>
        <v>2.4285714285714284</v>
      </c>
      <c r="O67" s="97" t="s">
        <v>1158</v>
      </c>
      <c r="P67" s="93">
        <v>1</v>
      </c>
      <c r="Q67" s="93" t="s">
        <v>2148</v>
      </c>
      <c r="R67" s="100">
        <f t="shared" si="9"/>
        <v>100</v>
      </c>
      <c r="S67" s="101">
        <f t="shared" si="10"/>
        <v>2.4285714285714284</v>
      </c>
      <c r="T67" s="101">
        <f t="shared" si="11"/>
        <v>2.4285714285714284</v>
      </c>
      <c r="U67" s="101">
        <f t="shared" si="12"/>
        <v>2.4285714285714284</v>
      </c>
      <c r="V67" s="102"/>
      <c r="W67" s="103" t="str">
        <f t="shared" si="13"/>
        <v>CUMPLIDO</v>
      </c>
      <c r="X67" s="103" t="str">
        <f t="shared" si="15"/>
        <v/>
      </c>
      <c r="Y67" s="153" t="s">
        <v>1646</v>
      </c>
      <c r="Z67" s="153" t="str">
        <f t="shared" si="16"/>
        <v>H27AF18</v>
      </c>
      <c r="AA67" s="153">
        <f t="shared" si="14"/>
        <v>2</v>
      </c>
      <c r="AB67" s="153" t="str">
        <f t="shared" ref="AB67:AB130" si="18">CONCATENATE(Z67," - ",AA67)</f>
        <v>H27AF18 - 2</v>
      </c>
      <c r="AC67" s="67">
        <f t="shared" ref="AC67:AC130" si="19">IF(W67="VENCIDO",1,IF(W67="PRÓXIMO A VENCER",2,IF(W67="EN TERMINO",3,IF(W67="CON AVANCE",4,IF(W67="CUMPLIDO",5,)))))</f>
        <v>5</v>
      </c>
      <c r="AD67" s="67">
        <f t="shared" ref="AD67:AD130" si="20">IF(AA68=AA67+1,MIN(AC67,AD68),AC67)</f>
        <v>5</v>
      </c>
      <c r="AE67" s="67" t="str">
        <f t="shared" ref="AE67:AE130" si="21">IF(A67&lt;&gt;"",MID(F67,1,FIND(" ",F67,1)-1),AE66)</f>
        <v>H27AF18.</v>
      </c>
      <c r="AF67" s="67" t="str">
        <f t="shared" ref="AF67:AF130" si="22">IFERROR(MID(AE67,1,FIND(".",AE67,1)-1),AE67)</f>
        <v>H27AF18</v>
      </c>
      <c r="AG67" s="68"/>
      <c r="AH67" s="69"/>
      <c r="AI67" s="70"/>
      <c r="AJ67" s="22"/>
    </row>
    <row r="68" spans="1:36" s="23" customFormat="1" ht="300" customHeight="1" x14ac:dyDescent="0.2">
      <c r="A68" s="91"/>
      <c r="B68" s="187">
        <v>67</v>
      </c>
      <c r="C68" s="91"/>
      <c r="D68" s="109" t="s">
        <v>1742</v>
      </c>
      <c r="E68" s="93">
        <v>1801001</v>
      </c>
      <c r="F68" s="110" t="s">
        <v>1986</v>
      </c>
      <c r="G68" s="110" t="s">
        <v>1743</v>
      </c>
      <c r="H68" s="168" t="s">
        <v>1747</v>
      </c>
      <c r="I68" s="108" t="s">
        <v>1748</v>
      </c>
      <c r="J68" s="108" t="s">
        <v>1749</v>
      </c>
      <c r="K68" s="93">
        <v>1</v>
      </c>
      <c r="L68" s="167">
        <v>43690</v>
      </c>
      <c r="M68" s="167">
        <v>43830</v>
      </c>
      <c r="N68" s="99">
        <f t="shared" si="17"/>
        <v>20</v>
      </c>
      <c r="O68" s="97" t="s">
        <v>1746</v>
      </c>
      <c r="P68" s="93">
        <v>1</v>
      </c>
      <c r="Q68" s="93" t="s">
        <v>2148</v>
      </c>
      <c r="R68" s="100">
        <f t="shared" ref="R68:R131" si="23">IF(P68/K68&gt;1,100,+P68/K68*100)</f>
        <v>100</v>
      </c>
      <c r="S68" s="101">
        <f t="shared" ref="S68:S131" si="24">+N68*R68/100</f>
        <v>20</v>
      </c>
      <c r="T68" s="101">
        <f t="shared" ref="T68:T131" si="25">IF(M68&lt;=$AH$1,S68,0)</f>
        <v>20</v>
      </c>
      <c r="U68" s="101">
        <f t="shared" ref="U68:U131" si="26">IF($AH$1&gt;=M68,N68,0)</f>
        <v>20</v>
      </c>
      <c r="V68" s="102"/>
      <c r="W68" s="103" t="str">
        <f t="shared" ref="W68:W131" si="27">IF(R68=100,"CUMPLIDO",IF(M68-$AH$1&lt;0,"VENCIDO",IF(M68-$AH$1&lt;=30,"PRÓXIMO A VENCER",IF(R68&gt;0,"CON AVANCE","EN TERMINO"))))</f>
        <v>CUMPLIDO</v>
      </c>
      <c r="X68" s="103" t="str">
        <f t="shared" si="15"/>
        <v/>
      </c>
      <c r="Y68" s="153" t="s">
        <v>1646</v>
      </c>
      <c r="Z68" s="153" t="str">
        <f t="shared" si="16"/>
        <v>H27AF18</v>
      </c>
      <c r="AA68" s="153">
        <f t="shared" ref="AA68:AA131" si="28">IF(A68&lt;&gt;"",1,AA67+1)</f>
        <v>3</v>
      </c>
      <c r="AB68" s="153" t="str">
        <f t="shared" si="18"/>
        <v>H27AF18 - 3</v>
      </c>
      <c r="AC68" s="67">
        <f t="shared" si="19"/>
        <v>5</v>
      </c>
      <c r="AD68" s="67">
        <f t="shared" si="20"/>
        <v>5</v>
      </c>
      <c r="AE68" s="67" t="str">
        <f t="shared" si="21"/>
        <v>H27AF18.</v>
      </c>
      <c r="AF68" s="67" t="str">
        <f t="shared" si="22"/>
        <v>H27AF18</v>
      </c>
      <c r="AG68" s="68"/>
      <c r="AH68" s="69"/>
      <c r="AI68" s="70"/>
      <c r="AJ68" s="22"/>
    </row>
    <row r="69" spans="1:36" s="23" customFormat="1" ht="300" customHeight="1" x14ac:dyDescent="0.2">
      <c r="A69" s="91">
        <v>33</v>
      </c>
      <c r="B69" s="187">
        <v>68</v>
      </c>
      <c r="C69" s="91">
        <v>53</v>
      </c>
      <c r="D69" s="92" t="s">
        <v>1601</v>
      </c>
      <c r="E69" s="93">
        <v>1801001</v>
      </c>
      <c r="F69" s="94" t="s">
        <v>2022</v>
      </c>
      <c r="G69" s="94" t="s">
        <v>1750</v>
      </c>
      <c r="H69" s="107" t="s">
        <v>1726</v>
      </c>
      <c r="I69" s="96" t="s">
        <v>1727</v>
      </c>
      <c r="J69" s="97" t="s">
        <v>1728</v>
      </c>
      <c r="K69" s="97">
        <v>2</v>
      </c>
      <c r="L69" s="98">
        <v>43690</v>
      </c>
      <c r="M69" s="98">
        <v>43738</v>
      </c>
      <c r="N69" s="99">
        <f t="shared" si="17"/>
        <v>6.8571428571428568</v>
      </c>
      <c r="O69" s="97" t="s">
        <v>1897</v>
      </c>
      <c r="P69" s="93">
        <v>2</v>
      </c>
      <c r="Q69" s="93" t="s">
        <v>2148</v>
      </c>
      <c r="R69" s="100">
        <f t="shared" si="23"/>
        <v>100</v>
      </c>
      <c r="S69" s="101">
        <f t="shared" si="24"/>
        <v>6.8571428571428568</v>
      </c>
      <c r="T69" s="101">
        <f t="shared" si="25"/>
        <v>6.8571428571428568</v>
      </c>
      <c r="U69" s="101">
        <f t="shared" si="26"/>
        <v>6.8571428571428568</v>
      </c>
      <c r="V69" s="102"/>
      <c r="W69" s="103" t="str">
        <f t="shared" si="27"/>
        <v>CUMPLIDO</v>
      </c>
      <c r="X69" s="103" t="str">
        <f t="shared" ref="X69:X132" si="29">IF(A69&lt;&gt;"",IF(AD69=1,"VENCIDO",IF(AD69=2,"PRÓXIMO A VENCER",IF(AD69=3,"EN TERMINO",IF(AD69=4,"CON AVANCE",IF(AD69=5,"CUMPLIDO",))))),"")</f>
        <v>CUMPLIDO</v>
      </c>
      <c r="Y69" s="153" t="s">
        <v>1646</v>
      </c>
      <c r="Z69" s="153" t="str">
        <f t="shared" ref="Z69:Z132" si="30">AF69</f>
        <v>H28AF18</v>
      </c>
      <c r="AA69" s="153">
        <f t="shared" si="28"/>
        <v>1</v>
      </c>
      <c r="AB69" s="153" t="str">
        <f t="shared" si="18"/>
        <v>H28AF18 - 1</v>
      </c>
      <c r="AC69" s="67">
        <f t="shared" si="19"/>
        <v>5</v>
      </c>
      <c r="AD69" s="67">
        <f t="shared" si="20"/>
        <v>5</v>
      </c>
      <c r="AE69" s="67" t="str">
        <f t="shared" si="21"/>
        <v>H28AF18.</v>
      </c>
      <c r="AF69" s="67" t="str">
        <f t="shared" si="22"/>
        <v>H28AF18</v>
      </c>
      <c r="AG69" s="68"/>
      <c r="AH69" s="69"/>
      <c r="AI69" s="70"/>
      <c r="AJ69" s="22"/>
    </row>
    <row r="70" spans="1:36" s="23" customFormat="1" ht="300" customHeight="1" x14ac:dyDescent="0.2">
      <c r="A70" s="91"/>
      <c r="B70" s="187">
        <v>69</v>
      </c>
      <c r="C70" s="91">
        <v>54</v>
      </c>
      <c r="D70" s="92" t="s">
        <v>1601</v>
      </c>
      <c r="E70" s="93">
        <v>1801001</v>
      </c>
      <c r="F70" s="94" t="s">
        <v>1987</v>
      </c>
      <c r="G70" s="94" t="s">
        <v>1750</v>
      </c>
      <c r="H70" s="107" t="s">
        <v>1726</v>
      </c>
      <c r="I70" s="96" t="s">
        <v>1729</v>
      </c>
      <c r="J70" s="97" t="s">
        <v>1730</v>
      </c>
      <c r="K70" s="97">
        <v>1</v>
      </c>
      <c r="L70" s="98">
        <v>43739</v>
      </c>
      <c r="M70" s="98">
        <v>43768</v>
      </c>
      <c r="N70" s="99">
        <f t="shared" si="17"/>
        <v>4.1428571428571432</v>
      </c>
      <c r="O70" s="97" t="s">
        <v>434</v>
      </c>
      <c r="P70" s="93">
        <v>1</v>
      </c>
      <c r="Q70" s="93" t="s">
        <v>2148</v>
      </c>
      <c r="R70" s="100">
        <f t="shared" si="23"/>
        <v>100</v>
      </c>
      <c r="S70" s="101">
        <f t="shared" si="24"/>
        <v>4.1428571428571432</v>
      </c>
      <c r="T70" s="101">
        <f t="shared" si="25"/>
        <v>4.1428571428571432</v>
      </c>
      <c r="U70" s="101">
        <f t="shared" si="26"/>
        <v>4.1428571428571432</v>
      </c>
      <c r="V70" s="102"/>
      <c r="W70" s="103" t="str">
        <f t="shared" si="27"/>
        <v>CUMPLIDO</v>
      </c>
      <c r="X70" s="103" t="str">
        <f t="shared" si="29"/>
        <v/>
      </c>
      <c r="Y70" s="153" t="s">
        <v>1646</v>
      </c>
      <c r="Z70" s="153" t="str">
        <f t="shared" si="30"/>
        <v>H28AF18</v>
      </c>
      <c r="AA70" s="153">
        <f t="shared" si="28"/>
        <v>2</v>
      </c>
      <c r="AB70" s="153" t="str">
        <f t="shared" si="18"/>
        <v>H28AF18 - 2</v>
      </c>
      <c r="AC70" s="67">
        <f t="shared" si="19"/>
        <v>5</v>
      </c>
      <c r="AD70" s="67">
        <f t="shared" si="20"/>
        <v>5</v>
      </c>
      <c r="AE70" s="67" t="str">
        <f t="shared" si="21"/>
        <v>H28AF18.</v>
      </c>
      <c r="AF70" s="67" t="str">
        <f t="shared" si="22"/>
        <v>H28AF18</v>
      </c>
      <c r="AG70" s="68"/>
      <c r="AH70" s="69"/>
      <c r="AI70" s="70"/>
      <c r="AJ70" s="22"/>
    </row>
    <row r="71" spans="1:36" s="23" customFormat="1" ht="300" customHeight="1" x14ac:dyDescent="0.2">
      <c r="A71" s="91"/>
      <c r="B71" s="187">
        <v>70</v>
      </c>
      <c r="C71" s="91">
        <v>55</v>
      </c>
      <c r="D71" s="92" t="s">
        <v>1601</v>
      </c>
      <c r="E71" s="93">
        <v>1801001</v>
      </c>
      <c r="F71" s="94" t="s">
        <v>1988</v>
      </c>
      <c r="G71" s="94" t="s">
        <v>1750</v>
      </c>
      <c r="H71" s="107" t="s">
        <v>1726</v>
      </c>
      <c r="I71" s="96" t="s">
        <v>1732</v>
      </c>
      <c r="J71" s="97" t="s">
        <v>1733</v>
      </c>
      <c r="K71" s="97">
        <v>1</v>
      </c>
      <c r="L71" s="98">
        <v>43753</v>
      </c>
      <c r="M71" s="98">
        <v>43768</v>
      </c>
      <c r="N71" s="99">
        <f t="shared" si="17"/>
        <v>2.1428571428571428</v>
      </c>
      <c r="O71" s="97" t="s">
        <v>434</v>
      </c>
      <c r="P71" s="93">
        <v>1</v>
      </c>
      <c r="Q71" s="93" t="s">
        <v>2148</v>
      </c>
      <c r="R71" s="100">
        <f t="shared" si="23"/>
        <v>100</v>
      </c>
      <c r="S71" s="101">
        <f t="shared" si="24"/>
        <v>2.1428571428571428</v>
      </c>
      <c r="T71" s="101">
        <f t="shared" si="25"/>
        <v>2.1428571428571428</v>
      </c>
      <c r="U71" s="101">
        <f t="shared" si="26"/>
        <v>2.1428571428571428</v>
      </c>
      <c r="V71" s="102"/>
      <c r="W71" s="103" t="str">
        <f t="shared" si="27"/>
        <v>CUMPLIDO</v>
      </c>
      <c r="X71" s="103" t="str">
        <f t="shared" si="29"/>
        <v/>
      </c>
      <c r="Y71" s="153" t="s">
        <v>1646</v>
      </c>
      <c r="Z71" s="153" t="str">
        <f t="shared" si="30"/>
        <v>H28AF18</v>
      </c>
      <c r="AA71" s="153">
        <f t="shared" si="28"/>
        <v>3</v>
      </c>
      <c r="AB71" s="153" t="str">
        <f t="shared" si="18"/>
        <v>H28AF18 - 3</v>
      </c>
      <c r="AC71" s="67">
        <f t="shared" si="19"/>
        <v>5</v>
      </c>
      <c r="AD71" s="67">
        <f t="shared" si="20"/>
        <v>5</v>
      </c>
      <c r="AE71" s="67" t="str">
        <f t="shared" si="21"/>
        <v>H28AF18.</v>
      </c>
      <c r="AF71" s="67" t="str">
        <f t="shared" si="22"/>
        <v>H28AF18</v>
      </c>
      <c r="AG71" s="68"/>
      <c r="AH71" s="69"/>
      <c r="AI71" s="70"/>
      <c r="AJ71" s="22"/>
    </row>
    <row r="72" spans="1:36" s="23" customFormat="1" ht="300" customHeight="1" x14ac:dyDescent="0.2">
      <c r="A72" s="91"/>
      <c r="B72" s="187">
        <v>71</v>
      </c>
      <c r="C72" s="91">
        <v>56</v>
      </c>
      <c r="D72" s="92" t="s">
        <v>1601</v>
      </c>
      <c r="E72" s="93">
        <v>1801001</v>
      </c>
      <c r="F72" s="94" t="s">
        <v>1989</v>
      </c>
      <c r="G72" s="94" t="s">
        <v>1750</v>
      </c>
      <c r="H72" s="107" t="s">
        <v>1726</v>
      </c>
      <c r="I72" s="96" t="s">
        <v>2218</v>
      </c>
      <c r="J72" s="97" t="s">
        <v>1734</v>
      </c>
      <c r="K72" s="97">
        <v>1</v>
      </c>
      <c r="L72" s="98">
        <v>43770</v>
      </c>
      <c r="M72" s="98">
        <v>43860</v>
      </c>
      <c r="N72" s="99">
        <f t="shared" si="17"/>
        <v>12.857142857142858</v>
      </c>
      <c r="O72" s="97" t="s">
        <v>1898</v>
      </c>
      <c r="P72" s="93">
        <v>1</v>
      </c>
      <c r="Q72" s="93" t="s">
        <v>2148</v>
      </c>
      <c r="R72" s="100">
        <f t="shared" si="23"/>
        <v>100</v>
      </c>
      <c r="S72" s="101">
        <f t="shared" si="24"/>
        <v>12.857142857142858</v>
      </c>
      <c r="T72" s="101">
        <f t="shared" si="25"/>
        <v>12.857142857142858</v>
      </c>
      <c r="U72" s="101">
        <f t="shared" si="26"/>
        <v>12.857142857142858</v>
      </c>
      <c r="V72" s="102"/>
      <c r="W72" s="103" t="str">
        <f t="shared" si="27"/>
        <v>CUMPLIDO</v>
      </c>
      <c r="X72" s="103" t="str">
        <f t="shared" si="29"/>
        <v/>
      </c>
      <c r="Y72" s="153" t="s">
        <v>1646</v>
      </c>
      <c r="Z72" s="153" t="str">
        <f t="shared" si="30"/>
        <v>H28AF18</v>
      </c>
      <c r="AA72" s="153">
        <f t="shared" si="28"/>
        <v>4</v>
      </c>
      <c r="AB72" s="153" t="str">
        <f t="shared" si="18"/>
        <v>H28AF18 - 4</v>
      </c>
      <c r="AC72" s="67">
        <f t="shared" si="19"/>
        <v>5</v>
      </c>
      <c r="AD72" s="67">
        <f t="shared" si="20"/>
        <v>5</v>
      </c>
      <c r="AE72" s="67" t="str">
        <f t="shared" si="21"/>
        <v>H28AF18.</v>
      </c>
      <c r="AF72" s="67" t="str">
        <f t="shared" si="22"/>
        <v>H28AF18</v>
      </c>
      <c r="AG72" s="68"/>
      <c r="AH72" s="69"/>
      <c r="AI72" s="70"/>
      <c r="AJ72" s="22"/>
    </row>
    <row r="73" spans="1:36" s="23" customFormat="1" ht="300" customHeight="1" x14ac:dyDescent="0.2">
      <c r="A73" s="91"/>
      <c r="B73" s="187">
        <v>72</v>
      </c>
      <c r="C73" s="91"/>
      <c r="D73" s="92" t="s">
        <v>1601</v>
      </c>
      <c r="E73" s="93">
        <v>1801001</v>
      </c>
      <c r="F73" s="94" t="s">
        <v>1990</v>
      </c>
      <c r="G73" s="94" t="s">
        <v>1750</v>
      </c>
      <c r="H73" s="107" t="s">
        <v>1735</v>
      </c>
      <c r="I73" s="96" t="s">
        <v>2225</v>
      </c>
      <c r="J73" s="97" t="s">
        <v>1737</v>
      </c>
      <c r="K73" s="97">
        <v>2</v>
      </c>
      <c r="L73" s="98">
        <v>43697</v>
      </c>
      <c r="M73" s="98">
        <v>43738</v>
      </c>
      <c r="N73" s="99">
        <f t="shared" si="17"/>
        <v>5.8571428571428568</v>
      </c>
      <c r="O73" s="97" t="s">
        <v>434</v>
      </c>
      <c r="P73" s="93">
        <v>2</v>
      </c>
      <c r="Q73" s="93" t="s">
        <v>2148</v>
      </c>
      <c r="R73" s="100">
        <f t="shared" si="23"/>
        <v>100</v>
      </c>
      <c r="S73" s="101">
        <f t="shared" si="24"/>
        <v>5.8571428571428568</v>
      </c>
      <c r="T73" s="101">
        <f t="shared" si="25"/>
        <v>5.8571428571428568</v>
      </c>
      <c r="U73" s="101">
        <f t="shared" si="26"/>
        <v>5.8571428571428568</v>
      </c>
      <c r="V73" s="102"/>
      <c r="W73" s="103" t="str">
        <f t="shared" si="27"/>
        <v>CUMPLIDO</v>
      </c>
      <c r="X73" s="103" t="str">
        <f t="shared" si="29"/>
        <v/>
      </c>
      <c r="Y73" s="153" t="s">
        <v>1646</v>
      </c>
      <c r="Z73" s="153" t="str">
        <f t="shared" si="30"/>
        <v>H28AF18</v>
      </c>
      <c r="AA73" s="153">
        <f t="shared" si="28"/>
        <v>5</v>
      </c>
      <c r="AB73" s="153" t="str">
        <f t="shared" si="18"/>
        <v>H28AF18 - 5</v>
      </c>
      <c r="AC73" s="67">
        <f t="shared" si="19"/>
        <v>5</v>
      </c>
      <c r="AD73" s="67">
        <f t="shared" si="20"/>
        <v>5</v>
      </c>
      <c r="AE73" s="67" t="str">
        <f t="shared" si="21"/>
        <v>H28AF18.</v>
      </c>
      <c r="AF73" s="67" t="str">
        <f t="shared" si="22"/>
        <v>H28AF18</v>
      </c>
      <c r="AG73" s="68"/>
      <c r="AH73" s="69"/>
      <c r="AI73" s="70"/>
      <c r="AJ73" s="22"/>
    </row>
    <row r="74" spans="1:36" s="23" customFormat="1" ht="300" customHeight="1" x14ac:dyDescent="0.2">
      <c r="A74" s="91">
        <v>34</v>
      </c>
      <c r="B74" s="187">
        <v>73</v>
      </c>
      <c r="C74" s="91">
        <v>57</v>
      </c>
      <c r="D74" s="109" t="s">
        <v>1751</v>
      </c>
      <c r="E74" s="93">
        <v>1801001</v>
      </c>
      <c r="F74" s="110" t="s">
        <v>1991</v>
      </c>
      <c r="G74" s="110" t="s">
        <v>1752</v>
      </c>
      <c r="H74" s="106" t="s">
        <v>1726</v>
      </c>
      <c r="I74" s="108" t="s">
        <v>1727</v>
      </c>
      <c r="J74" s="93" t="s">
        <v>1728</v>
      </c>
      <c r="K74" s="93">
        <v>2</v>
      </c>
      <c r="L74" s="167">
        <v>43690</v>
      </c>
      <c r="M74" s="167">
        <v>43738</v>
      </c>
      <c r="N74" s="99">
        <f t="shared" ref="N74:N132" si="31">(+M74-L74)/7</f>
        <v>6.8571428571428568</v>
      </c>
      <c r="O74" s="93" t="s">
        <v>1897</v>
      </c>
      <c r="P74" s="93">
        <v>2</v>
      </c>
      <c r="Q74" s="93" t="s">
        <v>2148</v>
      </c>
      <c r="R74" s="100">
        <f t="shared" si="23"/>
        <v>100</v>
      </c>
      <c r="S74" s="101">
        <f t="shared" si="24"/>
        <v>6.8571428571428568</v>
      </c>
      <c r="T74" s="101">
        <f t="shared" si="25"/>
        <v>6.8571428571428568</v>
      </c>
      <c r="U74" s="101">
        <f t="shared" si="26"/>
        <v>6.8571428571428568</v>
      </c>
      <c r="V74" s="102"/>
      <c r="W74" s="103" t="str">
        <f t="shared" si="27"/>
        <v>CUMPLIDO</v>
      </c>
      <c r="X74" s="103" t="str">
        <f t="shared" si="29"/>
        <v>CUMPLIDO</v>
      </c>
      <c r="Y74" s="153" t="s">
        <v>1646</v>
      </c>
      <c r="Z74" s="153" t="str">
        <f t="shared" si="30"/>
        <v>H29AF18</v>
      </c>
      <c r="AA74" s="153">
        <f t="shared" si="28"/>
        <v>1</v>
      </c>
      <c r="AB74" s="153" t="str">
        <f t="shared" si="18"/>
        <v>H29AF18 - 1</v>
      </c>
      <c r="AC74" s="67">
        <f t="shared" si="19"/>
        <v>5</v>
      </c>
      <c r="AD74" s="67">
        <f t="shared" si="20"/>
        <v>5</v>
      </c>
      <c r="AE74" s="67" t="str">
        <f t="shared" si="21"/>
        <v>H29AF18.</v>
      </c>
      <c r="AF74" s="67" t="str">
        <f t="shared" si="22"/>
        <v>H29AF18</v>
      </c>
      <c r="AG74" s="68"/>
      <c r="AH74" s="69"/>
      <c r="AI74" s="70"/>
      <c r="AJ74" s="22"/>
    </row>
    <row r="75" spans="1:36" s="23" customFormat="1" ht="300" customHeight="1" x14ac:dyDescent="0.2">
      <c r="A75" s="91"/>
      <c r="B75" s="187">
        <v>74</v>
      </c>
      <c r="C75" s="91">
        <v>58</v>
      </c>
      <c r="D75" s="109" t="s">
        <v>1751</v>
      </c>
      <c r="E75" s="93">
        <v>1801001</v>
      </c>
      <c r="F75" s="110" t="s">
        <v>1992</v>
      </c>
      <c r="G75" s="110" t="s">
        <v>1752</v>
      </c>
      <c r="H75" s="106" t="s">
        <v>1726</v>
      </c>
      <c r="I75" s="108" t="s">
        <v>1729</v>
      </c>
      <c r="J75" s="93" t="s">
        <v>1730</v>
      </c>
      <c r="K75" s="93">
        <v>1</v>
      </c>
      <c r="L75" s="167">
        <v>43739</v>
      </c>
      <c r="M75" s="167">
        <v>43768</v>
      </c>
      <c r="N75" s="99">
        <f t="shared" si="31"/>
        <v>4.1428571428571432</v>
      </c>
      <c r="O75" s="93" t="s">
        <v>434</v>
      </c>
      <c r="P75" s="93">
        <v>1</v>
      </c>
      <c r="Q75" s="93" t="s">
        <v>2148</v>
      </c>
      <c r="R75" s="100">
        <f t="shared" si="23"/>
        <v>100</v>
      </c>
      <c r="S75" s="101">
        <f t="shared" si="24"/>
        <v>4.1428571428571432</v>
      </c>
      <c r="T75" s="101">
        <f t="shared" si="25"/>
        <v>4.1428571428571432</v>
      </c>
      <c r="U75" s="101">
        <f t="shared" si="26"/>
        <v>4.1428571428571432</v>
      </c>
      <c r="V75" s="102"/>
      <c r="W75" s="103" t="str">
        <f t="shared" si="27"/>
        <v>CUMPLIDO</v>
      </c>
      <c r="X75" s="103" t="str">
        <f t="shared" si="29"/>
        <v/>
      </c>
      <c r="Y75" s="153" t="s">
        <v>1646</v>
      </c>
      <c r="Z75" s="153" t="str">
        <f t="shared" si="30"/>
        <v>H29AF18</v>
      </c>
      <c r="AA75" s="153">
        <f t="shared" si="28"/>
        <v>2</v>
      </c>
      <c r="AB75" s="153" t="str">
        <f t="shared" si="18"/>
        <v>H29AF18 - 2</v>
      </c>
      <c r="AC75" s="67">
        <f t="shared" si="19"/>
        <v>5</v>
      </c>
      <c r="AD75" s="67">
        <f t="shared" si="20"/>
        <v>5</v>
      </c>
      <c r="AE75" s="67" t="str">
        <f t="shared" si="21"/>
        <v>H29AF18.</v>
      </c>
      <c r="AF75" s="67" t="str">
        <f t="shared" si="22"/>
        <v>H29AF18</v>
      </c>
      <c r="AG75" s="68"/>
      <c r="AH75" s="69"/>
      <c r="AI75" s="70"/>
      <c r="AJ75" s="22"/>
    </row>
    <row r="76" spans="1:36" s="23" customFormat="1" ht="300" customHeight="1" x14ac:dyDescent="0.2">
      <c r="A76" s="91"/>
      <c r="B76" s="187">
        <v>75</v>
      </c>
      <c r="C76" s="91">
        <v>59</v>
      </c>
      <c r="D76" s="109" t="s">
        <v>1751</v>
      </c>
      <c r="E76" s="93">
        <v>1801001</v>
      </c>
      <c r="F76" s="110" t="s">
        <v>1993</v>
      </c>
      <c r="G76" s="110" t="s">
        <v>1752</v>
      </c>
      <c r="H76" s="106" t="s">
        <v>1726</v>
      </c>
      <c r="I76" s="108" t="s">
        <v>2217</v>
      </c>
      <c r="J76" s="93" t="s">
        <v>1733</v>
      </c>
      <c r="K76" s="93">
        <v>1</v>
      </c>
      <c r="L76" s="167">
        <v>43753</v>
      </c>
      <c r="M76" s="167">
        <v>43768</v>
      </c>
      <c r="N76" s="99">
        <f t="shared" si="31"/>
        <v>2.1428571428571428</v>
      </c>
      <c r="O76" s="93" t="s">
        <v>434</v>
      </c>
      <c r="P76" s="93">
        <v>1</v>
      </c>
      <c r="Q76" s="93" t="s">
        <v>2148</v>
      </c>
      <c r="R76" s="100">
        <f t="shared" si="23"/>
        <v>100</v>
      </c>
      <c r="S76" s="101">
        <f t="shared" si="24"/>
        <v>2.1428571428571428</v>
      </c>
      <c r="T76" s="101">
        <f t="shared" si="25"/>
        <v>2.1428571428571428</v>
      </c>
      <c r="U76" s="101">
        <f t="shared" si="26"/>
        <v>2.1428571428571428</v>
      </c>
      <c r="V76" s="102"/>
      <c r="W76" s="103" t="str">
        <f t="shared" si="27"/>
        <v>CUMPLIDO</v>
      </c>
      <c r="X76" s="103" t="str">
        <f t="shared" si="29"/>
        <v/>
      </c>
      <c r="Y76" s="153" t="s">
        <v>1646</v>
      </c>
      <c r="Z76" s="153" t="str">
        <f t="shared" si="30"/>
        <v>H29AF18</v>
      </c>
      <c r="AA76" s="153">
        <f t="shared" si="28"/>
        <v>3</v>
      </c>
      <c r="AB76" s="153" t="str">
        <f t="shared" si="18"/>
        <v>H29AF18 - 3</v>
      </c>
      <c r="AC76" s="67">
        <f t="shared" si="19"/>
        <v>5</v>
      </c>
      <c r="AD76" s="67">
        <f t="shared" si="20"/>
        <v>5</v>
      </c>
      <c r="AE76" s="67" t="str">
        <f t="shared" si="21"/>
        <v>H29AF18.</v>
      </c>
      <c r="AF76" s="67" t="str">
        <f t="shared" si="22"/>
        <v>H29AF18</v>
      </c>
      <c r="AG76" s="68"/>
      <c r="AH76" s="69"/>
      <c r="AI76" s="70"/>
      <c r="AJ76" s="22"/>
    </row>
    <row r="77" spans="1:36" s="23" customFormat="1" ht="300" customHeight="1" x14ac:dyDescent="0.2">
      <c r="A77" s="91"/>
      <c r="B77" s="187">
        <v>76</v>
      </c>
      <c r="C77" s="91">
        <v>60</v>
      </c>
      <c r="D77" s="109" t="s">
        <v>1751</v>
      </c>
      <c r="E77" s="93">
        <v>1801001</v>
      </c>
      <c r="F77" s="110" t="s">
        <v>1994</v>
      </c>
      <c r="G77" s="110" t="s">
        <v>1752</v>
      </c>
      <c r="H77" s="106" t="s">
        <v>1726</v>
      </c>
      <c r="I77" s="108" t="s">
        <v>2218</v>
      </c>
      <c r="J77" s="93" t="s">
        <v>1734</v>
      </c>
      <c r="K77" s="93">
        <v>1</v>
      </c>
      <c r="L77" s="167">
        <v>43770</v>
      </c>
      <c r="M77" s="167">
        <v>43860</v>
      </c>
      <c r="N77" s="99">
        <f t="shared" si="31"/>
        <v>12.857142857142858</v>
      </c>
      <c r="O77" s="93" t="s">
        <v>1898</v>
      </c>
      <c r="P77" s="93">
        <v>1</v>
      </c>
      <c r="Q77" s="93" t="s">
        <v>2148</v>
      </c>
      <c r="R77" s="100">
        <f t="shared" si="23"/>
        <v>100</v>
      </c>
      <c r="S77" s="101">
        <f t="shared" si="24"/>
        <v>12.857142857142858</v>
      </c>
      <c r="T77" s="101">
        <f t="shared" si="25"/>
        <v>12.857142857142858</v>
      </c>
      <c r="U77" s="101">
        <f t="shared" si="26"/>
        <v>12.857142857142858</v>
      </c>
      <c r="V77" s="102"/>
      <c r="W77" s="103" t="str">
        <f t="shared" si="27"/>
        <v>CUMPLIDO</v>
      </c>
      <c r="X77" s="103" t="str">
        <f t="shared" si="29"/>
        <v/>
      </c>
      <c r="Y77" s="153" t="s">
        <v>1646</v>
      </c>
      <c r="Z77" s="153" t="str">
        <f t="shared" si="30"/>
        <v>H29AF18</v>
      </c>
      <c r="AA77" s="153">
        <f t="shared" si="28"/>
        <v>4</v>
      </c>
      <c r="AB77" s="153" t="str">
        <f t="shared" si="18"/>
        <v>H29AF18 - 4</v>
      </c>
      <c r="AC77" s="67">
        <f t="shared" si="19"/>
        <v>5</v>
      </c>
      <c r="AD77" s="67">
        <f t="shared" si="20"/>
        <v>5</v>
      </c>
      <c r="AE77" s="67" t="str">
        <f t="shared" si="21"/>
        <v>H29AF18.</v>
      </c>
      <c r="AF77" s="67" t="str">
        <f t="shared" si="22"/>
        <v>H29AF18</v>
      </c>
      <c r="AG77" s="68"/>
      <c r="AH77" s="69"/>
      <c r="AI77" s="70"/>
      <c r="AJ77" s="22"/>
    </row>
    <row r="78" spans="1:36" s="23" customFormat="1" ht="300" customHeight="1" x14ac:dyDescent="0.2">
      <c r="A78" s="91"/>
      <c r="B78" s="187">
        <v>77</v>
      </c>
      <c r="C78" s="91"/>
      <c r="D78" s="109" t="s">
        <v>1751</v>
      </c>
      <c r="E78" s="93">
        <v>1801001</v>
      </c>
      <c r="F78" s="110" t="s">
        <v>1995</v>
      </c>
      <c r="G78" s="110" t="s">
        <v>1752</v>
      </c>
      <c r="H78" s="106" t="s">
        <v>1735</v>
      </c>
      <c r="I78" s="108" t="s">
        <v>2225</v>
      </c>
      <c r="J78" s="93" t="s">
        <v>1737</v>
      </c>
      <c r="K78" s="93">
        <v>2</v>
      </c>
      <c r="L78" s="167">
        <v>43697</v>
      </c>
      <c r="M78" s="167">
        <v>43738</v>
      </c>
      <c r="N78" s="99">
        <f t="shared" si="31"/>
        <v>5.8571428571428568</v>
      </c>
      <c r="O78" s="93" t="s">
        <v>434</v>
      </c>
      <c r="P78" s="93">
        <v>2</v>
      </c>
      <c r="Q78" s="93" t="s">
        <v>2148</v>
      </c>
      <c r="R78" s="100">
        <f t="shared" si="23"/>
        <v>100</v>
      </c>
      <c r="S78" s="101">
        <f t="shared" si="24"/>
        <v>5.8571428571428568</v>
      </c>
      <c r="T78" s="101">
        <f t="shared" si="25"/>
        <v>5.8571428571428568</v>
      </c>
      <c r="U78" s="101">
        <f t="shared" si="26"/>
        <v>5.8571428571428568</v>
      </c>
      <c r="V78" s="102"/>
      <c r="W78" s="103" t="str">
        <f t="shared" si="27"/>
        <v>CUMPLIDO</v>
      </c>
      <c r="X78" s="103" t="str">
        <f t="shared" si="29"/>
        <v/>
      </c>
      <c r="Y78" s="153" t="s">
        <v>1646</v>
      </c>
      <c r="Z78" s="153" t="str">
        <f t="shared" si="30"/>
        <v>H29AF18</v>
      </c>
      <c r="AA78" s="153">
        <f t="shared" si="28"/>
        <v>5</v>
      </c>
      <c r="AB78" s="153" t="str">
        <f t="shared" si="18"/>
        <v>H29AF18 - 5</v>
      </c>
      <c r="AC78" s="67">
        <f t="shared" si="19"/>
        <v>5</v>
      </c>
      <c r="AD78" s="67">
        <f t="shared" si="20"/>
        <v>5</v>
      </c>
      <c r="AE78" s="67" t="str">
        <f t="shared" si="21"/>
        <v>H29AF18.</v>
      </c>
      <c r="AF78" s="67" t="str">
        <f t="shared" si="22"/>
        <v>H29AF18</v>
      </c>
      <c r="AG78" s="68"/>
      <c r="AH78" s="69"/>
      <c r="AI78" s="70"/>
      <c r="AJ78" s="22"/>
    </row>
    <row r="79" spans="1:36" s="23" customFormat="1" ht="300" customHeight="1" x14ac:dyDescent="0.2">
      <c r="A79" s="91">
        <v>35</v>
      </c>
      <c r="B79" s="187">
        <v>78</v>
      </c>
      <c r="C79" s="91"/>
      <c r="D79" s="92" t="s">
        <v>1107</v>
      </c>
      <c r="E79" s="93" t="s">
        <v>1753</v>
      </c>
      <c r="F79" s="94" t="s">
        <v>1754</v>
      </c>
      <c r="G79" s="94" t="s">
        <v>1755</v>
      </c>
      <c r="H79" s="96" t="s">
        <v>1756</v>
      </c>
      <c r="I79" s="96" t="s">
        <v>1757</v>
      </c>
      <c r="J79" s="97" t="s">
        <v>437</v>
      </c>
      <c r="K79" s="97">
        <v>6</v>
      </c>
      <c r="L79" s="98">
        <v>43690</v>
      </c>
      <c r="M79" s="98">
        <v>43861</v>
      </c>
      <c r="N79" s="99">
        <f t="shared" si="31"/>
        <v>24.428571428571427</v>
      </c>
      <c r="O79" s="97" t="s">
        <v>1758</v>
      </c>
      <c r="P79" s="93">
        <v>6</v>
      </c>
      <c r="Q79" s="93" t="s">
        <v>2154</v>
      </c>
      <c r="R79" s="100">
        <f t="shared" si="23"/>
        <v>100</v>
      </c>
      <c r="S79" s="101">
        <f t="shared" si="24"/>
        <v>24.428571428571427</v>
      </c>
      <c r="T79" s="101">
        <f t="shared" si="25"/>
        <v>24.428571428571427</v>
      </c>
      <c r="U79" s="101">
        <f t="shared" si="26"/>
        <v>24.428571428571427</v>
      </c>
      <c r="V79" s="102"/>
      <c r="W79" s="103" t="str">
        <f t="shared" si="27"/>
        <v>CUMPLIDO</v>
      </c>
      <c r="X79" s="103" t="str">
        <f t="shared" si="29"/>
        <v>VENCIDO</v>
      </c>
      <c r="Y79" s="153" t="s">
        <v>1646</v>
      </c>
      <c r="Z79" s="153" t="str">
        <f t="shared" si="30"/>
        <v>H30AF18</v>
      </c>
      <c r="AA79" s="153">
        <f t="shared" si="28"/>
        <v>1</v>
      </c>
      <c r="AB79" s="153" t="str">
        <f t="shared" si="18"/>
        <v>H30AF18 - 1</v>
      </c>
      <c r="AC79" s="67">
        <f t="shared" si="19"/>
        <v>5</v>
      </c>
      <c r="AD79" s="67">
        <f t="shared" si="20"/>
        <v>1</v>
      </c>
      <c r="AE79" s="67" t="str">
        <f t="shared" si="21"/>
        <v>H30AF18.</v>
      </c>
      <c r="AF79" s="67" t="str">
        <f t="shared" si="22"/>
        <v>H30AF18</v>
      </c>
      <c r="AG79" s="68"/>
      <c r="AH79" s="69"/>
      <c r="AI79" s="70"/>
      <c r="AJ79" s="22"/>
    </row>
    <row r="80" spans="1:36" s="23" customFormat="1" ht="300" customHeight="1" x14ac:dyDescent="0.2">
      <c r="A80" s="91"/>
      <c r="B80" s="187">
        <v>79</v>
      </c>
      <c r="C80" s="91"/>
      <c r="D80" s="92"/>
      <c r="E80" s="93" t="s">
        <v>1753</v>
      </c>
      <c r="F80" s="94" t="s">
        <v>1759</v>
      </c>
      <c r="G80" s="94" t="s">
        <v>1755</v>
      </c>
      <c r="H80" s="96" t="s">
        <v>1760</v>
      </c>
      <c r="I80" s="96" t="s">
        <v>2226</v>
      </c>
      <c r="J80" s="97" t="s">
        <v>1761</v>
      </c>
      <c r="K80" s="97">
        <v>29</v>
      </c>
      <c r="L80" s="98">
        <v>43690</v>
      </c>
      <c r="M80" s="98">
        <v>43861</v>
      </c>
      <c r="N80" s="99">
        <f t="shared" si="31"/>
        <v>24.428571428571427</v>
      </c>
      <c r="O80" s="97" t="s">
        <v>2190</v>
      </c>
      <c r="P80" s="93">
        <v>26</v>
      </c>
      <c r="Q80" s="108" t="s">
        <v>2191</v>
      </c>
      <c r="R80" s="100">
        <f t="shared" si="23"/>
        <v>89.65517241379311</v>
      </c>
      <c r="S80" s="101">
        <f t="shared" si="24"/>
        <v>21.901477832512313</v>
      </c>
      <c r="T80" s="101">
        <f t="shared" si="25"/>
        <v>21.901477832512313</v>
      </c>
      <c r="U80" s="101">
        <f t="shared" si="26"/>
        <v>24.428571428571427</v>
      </c>
      <c r="V80" s="102"/>
      <c r="W80" s="103" t="str">
        <f t="shared" si="27"/>
        <v>VENCIDO</v>
      </c>
      <c r="X80" s="103" t="str">
        <f t="shared" si="29"/>
        <v/>
      </c>
      <c r="Y80" s="153" t="s">
        <v>1646</v>
      </c>
      <c r="Z80" s="153" t="str">
        <f t="shared" si="30"/>
        <v>H30AF18</v>
      </c>
      <c r="AA80" s="153">
        <f t="shared" si="28"/>
        <v>2</v>
      </c>
      <c r="AB80" s="153" t="str">
        <f t="shared" si="18"/>
        <v>H30AF18 - 2</v>
      </c>
      <c r="AC80" s="67">
        <f t="shared" si="19"/>
        <v>1</v>
      </c>
      <c r="AD80" s="67">
        <f t="shared" si="20"/>
        <v>1</v>
      </c>
      <c r="AE80" s="67" t="str">
        <f t="shared" si="21"/>
        <v>H30AF18.</v>
      </c>
      <c r="AF80" s="67" t="str">
        <f t="shared" si="22"/>
        <v>H30AF18</v>
      </c>
      <c r="AG80" s="68"/>
      <c r="AH80" s="69"/>
      <c r="AI80" s="70"/>
      <c r="AJ80" s="22"/>
    </row>
    <row r="81" spans="1:36" s="23" customFormat="1" ht="300" customHeight="1" x14ac:dyDescent="0.2">
      <c r="A81" s="91">
        <v>36</v>
      </c>
      <c r="B81" s="187">
        <v>80</v>
      </c>
      <c r="C81" s="91"/>
      <c r="D81" s="92" t="s">
        <v>1601</v>
      </c>
      <c r="E81" s="93" t="s">
        <v>1762</v>
      </c>
      <c r="F81" s="108" t="s">
        <v>1996</v>
      </c>
      <c r="G81" s="108" t="s">
        <v>1763</v>
      </c>
      <c r="H81" s="108" t="s">
        <v>1764</v>
      </c>
      <c r="I81" s="108" t="s">
        <v>1765</v>
      </c>
      <c r="J81" s="108" t="s">
        <v>1766</v>
      </c>
      <c r="K81" s="169">
        <v>1</v>
      </c>
      <c r="L81" s="167">
        <v>43690</v>
      </c>
      <c r="M81" s="167">
        <v>43830</v>
      </c>
      <c r="N81" s="99">
        <f t="shared" si="31"/>
        <v>20</v>
      </c>
      <c r="O81" s="93" t="s">
        <v>406</v>
      </c>
      <c r="P81" s="93"/>
      <c r="Q81" s="93" t="s">
        <v>2148</v>
      </c>
      <c r="R81" s="100">
        <f t="shared" si="23"/>
        <v>0</v>
      </c>
      <c r="S81" s="101">
        <f t="shared" si="24"/>
        <v>0</v>
      </c>
      <c r="T81" s="101">
        <f t="shared" si="25"/>
        <v>0</v>
      </c>
      <c r="U81" s="101">
        <f t="shared" si="26"/>
        <v>20</v>
      </c>
      <c r="V81" s="102"/>
      <c r="W81" s="103" t="str">
        <f t="shared" si="27"/>
        <v>VENCIDO</v>
      </c>
      <c r="X81" s="103" t="str">
        <f t="shared" si="29"/>
        <v>VENCIDO</v>
      </c>
      <c r="Y81" s="153" t="s">
        <v>1646</v>
      </c>
      <c r="Z81" s="153" t="str">
        <f t="shared" si="30"/>
        <v>H31AF18</v>
      </c>
      <c r="AA81" s="153">
        <f t="shared" si="28"/>
        <v>1</v>
      </c>
      <c r="AB81" s="153" t="str">
        <f t="shared" si="18"/>
        <v>H31AF18 - 1</v>
      </c>
      <c r="AC81" s="67">
        <f t="shared" si="19"/>
        <v>1</v>
      </c>
      <c r="AD81" s="67">
        <f t="shared" si="20"/>
        <v>1</v>
      </c>
      <c r="AE81" s="67" t="str">
        <f t="shared" si="21"/>
        <v>H31AF18.</v>
      </c>
      <c r="AF81" s="67" t="str">
        <f t="shared" si="22"/>
        <v>H31AF18</v>
      </c>
      <c r="AG81" s="68"/>
      <c r="AH81" s="69"/>
      <c r="AI81" s="70"/>
      <c r="AJ81" s="22"/>
    </row>
    <row r="82" spans="1:36" s="23" customFormat="1" ht="300" customHeight="1" x14ac:dyDescent="0.2">
      <c r="A82" s="91"/>
      <c r="B82" s="187">
        <v>81</v>
      </c>
      <c r="C82" s="91"/>
      <c r="D82" s="92" t="s">
        <v>1601</v>
      </c>
      <c r="E82" s="93" t="s">
        <v>1762</v>
      </c>
      <c r="F82" s="108" t="s">
        <v>1997</v>
      </c>
      <c r="G82" s="108" t="s">
        <v>1763</v>
      </c>
      <c r="H82" s="108" t="s">
        <v>1767</v>
      </c>
      <c r="I82" s="108" t="s">
        <v>1768</v>
      </c>
      <c r="J82" s="93" t="s">
        <v>1769</v>
      </c>
      <c r="K82" s="167">
        <v>43690</v>
      </c>
      <c r="L82" s="167">
        <v>43690</v>
      </c>
      <c r="M82" s="167">
        <v>43830</v>
      </c>
      <c r="N82" s="99">
        <f t="shared" si="31"/>
        <v>20</v>
      </c>
      <c r="O82" s="93" t="s">
        <v>406</v>
      </c>
      <c r="P82" s="93"/>
      <c r="Q82" s="93" t="s">
        <v>2148</v>
      </c>
      <c r="R82" s="100">
        <f t="shared" si="23"/>
        <v>0</v>
      </c>
      <c r="S82" s="101">
        <f t="shared" si="24"/>
        <v>0</v>
      </c>
      <c r="T82" s="101">
        <f t="shared" si="25"/>
        <v>0</v>
      </c>
      <c r="U82" s="101">
        <f t="shared" si="26"/>
        <v>20</v>
      </c>
      <c r="V82" s="102"/>
      <c r="W82" s="103" t="str">
        <f t="shared" si="27"/>
        <v>VENCIDO</v>
      </c>
      <c r="X82" s="103" t="str">
        <f t="shared" si="29"/>
        <v/>
      </c>
      <c r="Y82" s="153" t="s">
        <v>1646</v>
      </c>
      <c r="Z82" s="153" t="str">
        <f t="shared" si="30"/>
        <v>H31AF18</v>
      </c>
      <c r="AA82" s="153">
        <f t="shared" si="28"/>
        <v>2</v>
      </c>
      <c r="AB82" s="153" t="str">
        <f t="shared" si="18"/>
        <v>H31AF18 - 2</v>
      </c>
      <c r="AC82" s="67">
        <f t="shared" si="19"/>
        <v>1</v>
      </c>
      <c r="AD82" s="67">
        <f t="shared" si="20"/>
        <v>1</v>
      </c>
      <c r="AE82" s="67" t="str">
        <f t="shared" si="21"/>
        <v>H31AF18.</v>
      </c>
      <c r="AF82" s="67" t="str">
        <f t="shared" si="22"/>
        <v>H31AF18</v>
      </c>
      <c r="AG82" s="68"/>
      <c r="AH82" s="69"/>
      <c r="AI82" s="70"/>
      <c r="AJ82" s="22"/>
    </row>
    <row r="83" spans="1:36" s="23" customFormat="1" ht="300" customHeight="1" x14ac:dyDescent="0.2">
      <c r="A83" s="91">
        <v>37</v>
      </c>
      <c r="B83" s="187">
        <v>82</v>
      </c>
      <c r="C83" s="91"/>
      <c r="D83" s="92" t="s">
        <v>1601</v>
      </c>
      <c r="E83" s="93" t="s">
        <v>1762</v>
      </c>
      <c r="F83" s="108" t="s">
        <v>1998</v>
      </c>
      <c r="G83" s="108" t="s">
        <v>1770</v>
      </c>
      <c r="H83" s="94" t="s">
        <v>1771</v>
      </c>
      <c r="I83" s="108" t="s">
        <v>1772</v>
      </c>
      <c r="J83" s="108" t="s">
        <v>1773</v>
      </c>
      <c r="K83" s="169">
        <v>1</v>
      </c>
      <c r="L83" s="167">
        <v>43690</v>
      </c>
      <c r="M83" s="167">
        <v>44055</v>
      </c>
      <c r="N83" s="99">
        <f t="shared" si="31"/>
        <v>52.142857142857146</v>
      </c>
      <c r="O83" s="93" t="s">
        <v>406</v>
      </c>
      <c r="P83" s="93"/>
      <c r="Q83" s="93" t="s">
        <v>2148</v>
      </c>
      <c r="R83" s="100">
        <f t="shared" si="23"/>
        <v>0</v>
      </c>
      <c r="S83" s="101">
        <f t="shared" si="24"/>
        <v>0</v>
      </c>
      <c r="T83" s="101">
        <f t="shared" si="25"/>
        <v>0</v>
      </c>
      <c r="U83" s="101">
        <f t="shared" si="26"/>
        <v>0</v>
      </c>
      <c r="V83" s="102"/>
      <c r="W83" s="103" t="str">
        <f t="shared" si="27"/>
        <v>EN TERMINO</v>
      </c>
      <c r="X83" s="103" t="str">
        <f t="shared" si="29"/>
        <v>EN TERMINO</v>
      </c>
      <c r="Y83" s="153" t="s">
        <v>1646</v>
      </c>
      <c r="Z83" s="153" t="str">
        <f t="shared" si="30"/>
        <v>H32AF18</v>
      </c>
      <c r="AA83" s="153">
        <f t="shared" si="28"/>
        <v>1</v>
      </c>
      <c r="AB83" s="153" t="str">
        <f t="shared" si="18"/>
        <v>H32AF18 - 1</v>
      </c>
      <c r="AC83" s="67">
        <f t="shared" si="19"/>
        <v>3</v>
      </c>
      <c r="AD83" s="67">
        <f t="shared" si="20"/>
        <v>3</v>
      </c>
      <c r="AE83" s="67" t="str">
        <f t="shared" si="21"/>
        <v>H32AF18.</v>
      </c>
      <c r="AF83" s="67" t="str">
        <f t="shared" si="22"/>
        <v>H32AF18</v>
      </c>
      <c r="AG83" s="68"/>
      <c r="AH83" s="69"/>
      <c r="AI83" s="70"/>
      <c r="AJ83" s="22"/>
    </row>
    <row r="84" spans="1:36" s="23" customFormat="1" ht="300" customHeight="1" x14ac:dyDescent="0.2">
      <c r="A84" s="91"/>
      <c r="B84" s="187">
        <v>83</v>
      </c>
      <c r="C84" s="91"/>
      <c r="D84" s="92" t="s">
        <v>1601</v>
      </c>
      <c r="E84" s="93" t="s">
        <v>1762</v>
      </c>
      <c r="F84" s="108" t="s">
        <v>1999</v>
      </c>
      <c r="G84" s="108" t="s">
        <v>1770</v>
      </c>
      <c r="H84" s="170" t="s">
        <v>1774</v>
      </c>
      <c r="I84" s="170" t="s">
        <v>2227</v>
      </c>
      <c r="J84" s="105" t="s">
        <v>1775</v>
      </c>
      <c r="K84" s="105">
        <v>2</v>
      </c>
      <c r="L84" s="166">
        <v>43690</v>
      </c>
      <c r="M84" s="166">
        <v>44055</v>
      </c>
      <c r="N84" s="99">
        <f t="shared" si="31"/>
        <v>52.142857142857146</v>
      </c>
      <c r="O84" s="91" t="s">
        <v>406</v>
      </c>
      <c r="P84" s="93"/>
      <c r="Q84" s="93" t="s">
        <v>2148</v>
      </c>
      <c r="R84" s="100">
        <f t="shared" si="23"/>
        <v>0</v>
      </c>
      <c r="S84" s="101">
        <f t="shared" si="24"/>
        <v>0</v>
      </c>
      <c r="T84" s="101">
        <f t="shared" si="25"/>
        <v>0</v>
      </c>
      <c r="U84" s="101">
        <f t="shared" si="26"/>
        <v>0</v>
      </c>
      <c r="V84" s="102"/>
      <c r="W84" s="103" t="str">
        <f t="shared" si="27"/>
        <v>EN TERMINO</v>
      </c>
      <c r="X84" s="103" t="str">
        <f t="shared" si="29"/>
        <v/>
      </c>
      <c r="Y84" s="153" t="s">
        <v>1646</v>
      </c>
      <c r="Z84" s="153" t="str">
        <f t="shared" si="30"/>
        <v>H32AF18</v>
      </c>
      <c r="AA84" s="153">
        <f t="shared" si="28"/>
        <v>2</v>
      </c>
      <c r="AB84" s="153" t="str">
        <f t="shared" si="18"/>
        <v>H32AF18 - 2</v>
      </c>
      <c r="AC84" s="67">
        <f t="shared" si="19"/>
        <v>3</v>
      </c>
      <c r="AD84" s="67">
        <f t="shared" si="20"/>
        <v>3</v>
      </c>
      <c r="AE84" s="67" t="str">
        <f t="shared" si="21"/>
        <v>H32AF18.</v>
      </c>
      <c r="AF84" s="67" t="str">
        <f t="shared" si="22"/>
        <v>H32AF18</v>
      </c>
      <c r="AG84" s="68"/>
      <c r="AH84" s="69"/>
      <c r="AI84" s="70"/>
      <c r="AJ84" s="22"/>
    </row>
    <row r="85" spans="1:36" s="23" customFormat="1" ht="300" customHeight="1" x14ac:dyDescent="0.2">
      <c r="A85" s="91">
        <v>38</v>
      </c>
      <c r="B85" s="187">
        <v>84</v>
      </c>
      <c r="C85" s="91"/>
      <c r="D85" s="92" t="s">
        <v>1776</v>
      </c>
      <c r="E85" s="93" t="s">
        <v>1777</v>
      </c>
      <c r="F85" s="108" t="s">
        <v>1778</v>
      </c>
      <c r="G85" s="108" t="s">
        <v>1779</v>
      </c>
      <c r="H85" s="110" t="s">
        <v>1780</v>
      </c>
      <c r="I85" s="110" t="s">
        <v>1781</v>
      </c>
      <c r="J85" s="110" t="s">
        <v>1782</v>
      </c>
      <c r="K85" s="109">
        <v>1</v>
      </c>
      <c r="L85" s="167">
        <v>43690</v>
      </c>
      <c r="M85" s="167">
        <v>43768</v>
      </c>
      <c r="N85" s="99">
        <f t="shared" si="31"/>
        <v>11.142857142857142</v>
      </c>
      <c r="O85" s="93" t="s">
        <v>738</v>
      </c>
      <c r="P85" s="93"/>
      <c r="Q85" s="93" t="s">
        <v>2148</v>
      </c>
      <c r="R85" s="100">
        <f t="shared" si="23"/>
        <v>0</v>
      </c>
      <c r="S85" s="101">
        <f t="shared" si="24"/>
        <v>0</v>
      </c>
      <c r="T85" s="101">
        <f t="shared" si="25"/>
        <v>0</v>
      </c>
      <c r="U85" s="101">
        <f t="shared" si="26"/>
        <v>11.142857142857142</v>
      </c>
      <c r="V85" s="102"/>
      <c r="W85" s="103" t="str">
        <f t="shared" si="27"/>
        <v>VENCIDO</v>
      </c>
      <c r="X85" s="103" t="str">
        <f t="shared" si="29"/>
        <v>VENCIDO</v>
      </c>
      <c r="Y85" s="153" t="s">
        <v>1646</v>
      </c>
      <c r="Z85" s="153" t="str">
        <f t="shared" si="30"/>
        <v>H33AF18</v>
      </c>
      <c r="AA85" s="153">
        <f t="shared" si="28"/>
        <v>1</v>
      </c>
      <c r="AB85" s="153" t="str">
        <f t="shared" si="18"/>
        <v>H33AF18 - 1</v>
      </c>
      <c r="AC85" s="67">
        <f t="shared" si="19"/>
        <v>1</v>
      </c>
      <c r="AD85" s="67">
        <f t="shared" si="20"/>
        <v>1</v>
      </c>
      <c r="AE85" s="67" t="str">
        <f t="shared" si="21"/>
        <v>H33AF18.</v>
      </c>
      <c r="AF85" s="67" t="str">
        <f t="shared" si="22"/>
        <v>H33AF18</v>
      </c>
      <c r="AG85" s="68"/>
      <c r="AH85" s="69"/>
      <c r="AI85" s="70"/>
      <c r="AJ85" s="22"/>
    </row>
    <row r="86" spans="1:36" s="23" customFormat="1" ht="300" customHeight="1" x14ac:dyDescent="0.2">
      <c r="A86" s="91">
        <v>39</v>
      </c>
      <c r="B86" s="187">
        <v>85</v>
      </c>
      <c r="C86" s="91"/>
      <c r="D86" s="92" t="s">
        <v>1107</v>
      </c>
      <c r="E86" s="93" t="s">
        <v>1777</v>
      </c>
      <c r="F86" s="108" t="s">
        <v>1783</v>
      </c>
      <c r="G86" s="108" t="s">
        <v>1784</v>
      </c>
      <c r="H86" s="106" t="s">
        <v>1785</v>
      </c>
      <c r="I86" s="106" t="s">
        <v>1786</v>
      </c>
      <c r="J86" s="105" t="s">
        <v>637</v>
      </c>
      <c r="K86" s="105">
        <v>1</v>
      </c>
      <c r="L86" s="166">
        <v>43690</v>
      </c>
      <c r="M86" s="166">
        <v>43723</v>
      </c>
      <c r="N86" s="99">
        <f t="shared" si="31"/>
        <v>4.7142857142857144</v>
      </c>
      <c r="O86" s="93" t="s">
        <v>1787</v>
      </c>
      <c r="P86" s="93"/>
      <c r="Q86" s="93" t="s">
        <v>2148</v>
      </c>
      <c r="R86" s="100">
        <f t="shared" si="23"/>
        <v>0</v>
      </c>
      <c r="S86" s="101">
        <f t="shared" si="24"/>
        <v>0</v>
      </c>
      <c r="T86" s="101">
        <f t="shared" si="25"/>
        <v>0</v>
      </c>
      <c r="U86" s="101">
        <f t="shared" si="26"/>
        <v>4.7142857142857144</v>
      </c>
      <c r="V86" s="102"/>
      <c r="W86" s="103" t="str">
        <f t="shared" si="27"/>
        <v>VENCIDO</v>
      </c>
      <c r="X86" s="103" t="str">
        <f t="shared" si="29"/>
        <v>VENCIDO</v>
      </c>
      <c r="Y86" s="153" t="s">
        <v>1646</v>
      </c>
      <c r="Z86" s="153" t="str">
        <f t="shared" si="30"/>
        <v>H34AF18</v>
      </c>
      <c r="AA86" s="153">
        <f t="shared" si="28"/>
        <v>1</v>
      </c>
      <c r="AB86" s="153" t="str">
        <f t="shared" si="18"/>
        <v>H34AF18 - 1</v>
      </c>
      <c r="AC86" s="67">
        <f t="shared" si="19"/>
        <v>1</v>
      </c>
      <c r="AD86" s="67">
        <f t="shared" si="20"/>
        <v>1</v>
      </c>
      <c r="AE86" s="67" t="str">
        <f t="shared" si="21"/>
        <v>H34AF18.</v>
      </c>
      <c r="AF86" s="67" t="str">
        <f t="shared" si="22"/>
        <v>H34AF18</v>
      </c>
      <c r="AG86" s="68"/>
      <c r="AH86" s="69"/>
      <c r="AI86" s="70"/>
      <c r="AJ86" s="22"/>
    </row>
    <row r="87" spans="1:36" s="23" customFormat="1" ht="300" customHeight="1" x14ac:dyDescent="0.2">
      <c r="A87" s="91">
        <v>40</v>
      </c>
      <c r="B87" s="187">
        <v>86</v>
      </c>
      <c r="C87" s="91"/>
      <c r="D87" s="92" t="s">
        <v>1107</v>
      </c>
      <c r="E87" s="93" t="s">
        <v>1777</v>
      </c>
      <c r="F87" s="108" t="s">
        <v>2000</v>
      </c>
      <c r="G87" s="108" t="s">
        <v>1788</v>
      </c>
      <c r="H87" s="168" t="s">
        <v>1789</v>
      </c>
      <c r="I87" s="171" t="s">
        <v>1790</v>
      </c>
      <c r="J87" s="200" t="s">
        <v>1791</v>
      </c>
      <c r="K87" s="174">
        <v>1</v>
      </c>
      <c r="L87" s="172">
        <v>43709</v>
      </c>
      <c r="M87" s="172">
        <v>43799</v>
      </c>
      <c r="N87" s="99">
        <f t="shared" si="31"/>
        <v>12.857142857142858</v>
      </c>
      <c r="O87" s="97" t="s">
        <v>1900</v>
      </c>
      <c r="P87" s="93"/>
      <c r="Q87" s="93" t="s">
        <v>2148</v>
      </c>
      <c r="R87" s="100">
        <f t="shared" si="23"/>
        <v>0</v>
      </c>
      <c r="S87" s="101">
        <f t="shared" si="24"/>
        <v>0</v>
      </c>
      <c r="T87" s="101">
        <f t="shared" si="25"/>
        <v>0</v>
      </c>
      <c r="U87" s="101">
        <f t="shared" si="26"/>
        <v>12.857142857142858</v>
      </c>
      <c r="V87" s="102"/>
      <c r="W87" s="103" t="str">
        <f t="shared" si="27"/>
        <v>VENCIDO</v>
      </c>
      <c r="X87" s="103" t="str">
        <f t="shared" si="29"/>
        <v>VENCIDO</v>
      </c>
      <c r="Y87" s="153" t="s">
        <v>1646</v>
      </c>
      <c r="Z87" s="153" t="str">
        <f t="shared" si="30"/>
        <v>H35AF18</v>
      </c>
      <c r="AA87" s="153">
        <f t="shared" si="28"/>
        <v>1</v>
      </c>
      <c r="AB87" s="153" t="str">
        <f t="shared" si="18"/>
        <v>H35AF18 - 1</v>
      </c>
      <c r="AC87" s="67">
        <f t="shared" si="19"/>
        <v>1</v>
      </c>
      <c r="AD87" s="67">
        <f t="shared" si="20"/>
        <v>1</v>
      </c>
      <c r="AE87" s="67" t="str">
        <f t="shared" si="21"/>
        <v>H35AF18.</v>
      </c>
      <c r="AF87" s="67" t="str">
        <f t="shared" si="22"/>
        <v>H35AF18</v>
      </c>
      <c r="AG87" s="68"/>
      <c r="AH87" s="69"/>
      <c r="AI87" s="70"/>
      <c r="AJ87" s="22"/>
    </row>
    <row r="88" spans="1:36" s="23" customFormat="1" ht="300" customHeight="1" x14ac:dyDescent="0.2">
      <c r="A88" s="91"/>
      <c r="B88" s="187">
        <v>87</v>
      </c>
      <c r="C88" s="91"/>
      <c r="D88" s="92" t="s">
        <v>1107</v>
      </c>
      <c r="E88" s="93" t="s">
        <v>1777</v>
      </c>
      <c r="F88" s="108" t="s">
        <v>2001</v>
      </c>
      <c r="G88" s="108" t="s">
        <v>1788</v>
      </c>
      <c r="H88" s="168" t="s">
        <v>1792</v>
      </c>
      <c r="I88" s="173" t="s">
        <v>1793</v>
      </c>
      <c r="J88" s="173" t="s">
        <v>1794</v>
      </c>
      <c r="K88" s="174">
        <v>8</v>
      </c>
      <c r="L88" s="172">
        <v>43718</v>
      </c>
      <c r="M88" s="172">
        <v>44012</v>
      </c>
      <c r="N88" s="99">
        <f t="shared" si="31"/>
        <v>42</v>
      </c>
      <c r="O88" s="93" t="s">
        <v>1900</v>
      </c>
      <c r="P88" s="93"/>
      <c r="Q88" s="93" t="s">
        <v>2148</v>
      </c>
      <c r="R88" s="100">
        <f t="shared" si="23"/>
        <v>0</v>
      </c>
      <c r="S88" s="101">
        <f t="shared" si="24"/>
        <v>0</v>
      </c>
      <c r="T88" s="101">
        <f t="shared" si="25"/>
        <v>0</v>
      </c>
      <c r="U88" s="101">
        <f t="shared" si="26"/>
        <v>42</v>
      </c>
      <c r="V88" s="102"/>
      <c r="W88" s="103" t="str">
        <f t="shared" si="27"/>
        <v>VENCIDO</v>
      </c>
      <c r="X88" s="103" t="str">
        <f t="shared" si="29"/>
        <v/>
      </c>
      <c r="Y88" s="153" t="s">
        <v>1646</v>
      </c>
      <c r="Z88" s="153" t="str">
        <f t="shared" si="30"/>
        <v>H35AF18</v>
      </c>
      <c r="AA88" s="153">
        <f t="shared" si="28"/>
        <v>2</v>
      </c>
      <c r="AB88" s="153" t="str">
        <f t="shared" si="18"/>
        <v>H35AF18 - 2</v>
      </c>
      <c r="AC88" s="67">
        <f t="shared" si="19"/>
        <v>1</v>
      </c>
      <c r="AD88" s="67">
        <f t="shared" si="20"/>
        <v>1</v>
      </c>
      <c r="AE88" s="67" t="str">
        <f t="shared" si="21"/>
        <v>H35AF18.</v>
      </c>
      <c r="AF88" s="67" t="str">
        <f t="shared" si="22"/>
        <v>H35AF18</v>
      </c>
      <c r="AG88" s="68"/>
      <c r="AH88" s="69"/>
      <c r="AI88" s="70"/>
      <c r="AJ88" s="22"/>
    </row>
    <row r="89" spans="1:36" s="23" customFormat="1" ht="300" customHeight="1" x14ac:dyDescent="0.2">
      <c r="A89" s="91"/>
      <c r="B89" s="187">
        <v>88</v>
      </c>
      <c r="C89" s="91"/>
      <c r="D89" s="92" t="s">
        <v>1107</v>
      </c>
      <c r="E89" s="93" t="s">
        <v>1777</v>
      </c>
      <c r="F89" s="108" t="s">
        <v>2002</v>
      </c>
      <c r="G89" s="108" t="s">
        <v>1788</v>
      </c>
      <c r="H89" s="168" t="s">
        <v>1795</v>
      </c>
      <c r="I89" s="171" t="s">
        <v>1796</v>
      </c>
      <c r="J89" s="171" t="s">
        <v>2228</v>
      </c>
      <c r="K89" s="174">
        <v>1</v>
      </c>
      <c r="L89" s="172">
        <v>43713</v>
      </c>
      <c r="M89" s="172">
        <v>43830</v>
      </c>
      <c r="N89" s="99">
        <f t="shared" si="31"/>
        <v>16.714285714285715</v>
      </c>
      <c r="O89" s="97" t="s">
        <v>1900</v>
      </c>
      <c r="P89" s="93">
        <v>0.17</v>
      </c>
      <c r="Q89" s="93" t="s">
        <v>2148</v>
      </c>
      <c r="R89" s="100">
        <f t="shared" si="23"/>
        <v>17</v>
      </c>
      <c r="S89" s="101">
        <f t="shared" si="24"/>
        <v>2.8414285714285716</v>
      </c>
      <c r="T89" s="101">
        <f t="shared" si="25"/>
        <v>2.8414285714285716</v>
      </c>
      <c r="U89" s="101">
        <f t="shared" si="26"/>
        <v>16.714285714285715</v>
      </c>
      <c r="V89" s="102"/>
      <c r="W89" s="103" t="str">
        <f t="shared" si="27"/>
        <v>VENCIDO</v>
      </c>
      <c r="X89" s="103" t="str">
        <f t="shared" si="29"/>
        <v/>
      </c>
      <c r="Y89" s="153" t="s">
        <v>1646</v>
      </c>
      <c r="Z89" s="153" t="str">
        <f t="shared" si="30"/>
        <v>H35AF18</v>
      </c>
      <c r="AA89" s="153">
        <f t="shared" si="28"/>
        <v>3</v>
      </c>
      <c r="AB89" s="153" t="str">
        <f t="shared" si="18"/>
        <v>H35AF18 - 3</v>
      </c>
      <c r="AC89" s="67">
        <f t="shared" si="19"/>
        <v>1</v>
      </c>
      <c r="AD89" s="67">
        <f t="shared" si="20"/>
        <v>1</v>
      </c>
      <c r="AE89" s="67" t="str">
        <f t="shared" si="21"/>
        <v>H35AF18.</v>
      </c>
      <c r="AF89" s="67" t="str">
        <f t="shared" si="22"/>
        <v>H35AF18</v>
      </c>
      <c r="AG89" s="68"/>
      <c r="AH89" s="69"/>
      <c r="AI89" s="70"/>
      <c r="AJ89" s="22"/>
    </row>
    <row r="90" spans="1:36" s="23" customFormat="1" ht="300" customHeight="1" x14ac:dyDescent="0.2">
      <c r="A90" s="91">
        <v>41</v>
      </c>
      <c r="B90" s="187">
        <v>89</v>
      </c>
      <c r="C90" s="91"/>
      <c r="D90" s="92" t="s">
        <v>1107</v>
      </c>
      <c r="E90" s="93" t="s">
        <v>1777</v>
      </c>
      <c r="F90" s="108" t="s">
        <v>1797</v>
      </c>
      <c r="G90" s="108" t="s">
        <v>1798</v>
      </c>
      <c r="H90" s="106" t="s">
        <v>2230</v>
      </c>
      <c r="I90" s="106" t="s">
        <v>1799</v>
      </c>
      <c r="J90" s="106" t="s">
        <v>2229</v>
      </c>
      <c r="K90" s="105">
        <v>1</v>
      </c>
      <c r="L90" s="166">
        <v>43690</v>
      </c>
      <c r="M90" s="166">
        <v>43800</v>
      </c>
      <c r="N90" s="99">
        <f t="shared" si="31"/>
        <v>15.714285714285714</v>
      </c>
      <c r="O90" s="93" t="s">
        <v>738</v>
      </c>
      <c r="P90" s="93">
        <v>1</v>
      </c>
      <c r="Q90" s="93" t="s">
        <v>2148</v>
      </c>
      <c r="R90" s="100">
        <f t="shared" si="23"/>
        <v>100</v>
      </c>
      <c r="S90" s="101">
        <f t="shared" si="24"/>
        <v>15.714285714285714</v>
      </c>
      <c r="T90" s="101">
        <f t="shared" si="25"/>
        <v>15.714285714285714</v>
      </c>
      <c r="U90" s="101">
        <f t="shared" si="26"/>
        <v>15.714285714285714</v>
      </c>
      <c r="V90" s="102"/>
      <c r="W90" s="103" t="str">
        <f t="shared" si="27"/>
        <v>CUMPLIDO</v>
      </c>
      <c r="X90" s="103" t="str">
        <f t="shared" si="29"/>
        <v>CUMPLIDO</v>
      </c>
      <c r="Y90" s="153" t="s">
        <v>1646</v>
      </c>
      <c r="Z90" s="153" t="str">
        <f t="shared" si="30"/>
        <v>H36AF18</v>
      </c>
      <c r="AA90" s="153">
        <f t="shared" si="28"/>
        <v>1</v>
      </c>
      <c r="AB90" s="153" t="str">
        <f t="shared" si="18"/>
        <v>H36AF18 - 1</v>
      </c>
      <c r="AC90" s="67">
        <f t="shared" si="19"/>
        <v>5</v>
      </c>
      <c r="AD90" s="67">
        <f t="shared" si="20"/>
        <v>5</v>
      </c>
      <c r="AE90" s="67" t="str">
        <f t="shared" si="21"/>
        <v>H36AF18.</v>
      </c>
      <c r="AF90" s="67" t="str">
        <f t="shared" si="22"/>
        <v>H36AF18</v>
      </c>
      <c r="AG90" s="68"/>
      <c r="AH90" s="69"/>
      <c r="AI90" s="70"/>
      <c r="AJ90" s="22"/>
    </row>
    <row r="91" spans="1:36" s="23" customFormat="1" ht="300" customHeight="1" x14ac:dyDescent="0.2">
      <c r="A91" s="91">
        <v>42</v>
      </c>
      <c r="B91" s="187">
        <v>90</v>
      </c>
      <c r="C91" s="91"/>
      <c r="D91" s="109" t="s">
        <v>1776</v>
      </c>
      <c r="E91" s="93" t="s">
        <v>1777</v>
      </c>
      <c r="F91" s="108" t="s">
        <v>1800</v>
      </c>
      <c r="G91" s="108" t="s">
        <v>1801</v>
      </c>
      <c r="H91" s="110" t="s">
        <v>1780</v>
      </c>
      <c r="I91" s="110" t="s">
        <v>1781</v>
      </c>
      <c r="J91" s="110" t="s">
        <v>1782</v>
      </c>
      <c r="K91" s="109">
        <v>1</v>
      </c>
      <c r="L91" s="167">
        <v>43690</v>
      </c>
      <c r="M91" s="167">
        <v>43768</v>
      </c>
      <c r="N91" s="99">
        <f t="shared" si="31"/>
        <v>11.142857142857142</v>
      </c>
      <c r="O91" s="93" t="s">
        <v>738</v>
      </c>
      <c r="P91" s="93"/>
      <c r="Q91" s="93" t="s">
        <v>2148</v>
      </c>
      <c r="R91" s="100">
        <f t="shared" si="23"/>
        <v>0</v>
      </c>
      <c r="S91" s="101">
        <f t="shared" si="24"/>
        <v>0</v>
      </c>
      <c r="T91" s="101">
        <f t="shared" si="25"/>
        <v>0</v>
      </c>
      <c r="U91" s="101">
        <f t="shared" si="26"/>
        <v>11.142857142857142</v>
      </c>
      <c r="V91" s="102"/>
      <c r="W91" s="103" t="str">
        <f t="shared" si="27"/>
        <v>VENCIDO</v>
      </c>
      <c r="X91" s="103" t="str">
        <f t="shared" si="29"/>
        <v>VENCIDO</v>
      </c>
      <c r="Y91" s="153" t="s">
        <v>1646</v>
      </c>
      <c r="Z91" s="153" t="str">
        <f t="shared" si="30"/>
        <v>H37AF18</v>
      </c>
      <c r="AA91" s="153">
        <f t="shared" si="28"/>
        <v>1</v>
      </c>
      <c r="AB91" s="153" t="str">
        <f t="shared" si="18"/>
        <v>H37AF18 - 1</v>
      </c>
      <c r="AC91" s="67">
        <f t="shared" si="19"/>
        <v>1</v>
      </c>
      <c r="AD91" s="67">
        <f t="shared" si="20"/>
        <v>1</v>
      </c>
      <c r="AE91" s="67" t="str">
        <f t="shared" si="21"/>
        <v>H37AF18.</v>
      </c>
      <c r="AF91" s="67" t="str">
        <f t="shared" si="22"/>
        <v>H37AF18</v>
      </c>
      <c r="AG91" s="68"/>
      <c r="AH91" s="69"/>
      <c r="AI91" s="70"/>
      <c r="AJ91" s="22"/>
    </row>
    <row r="92" spans="1:36" s="23" customFormat="1" ht="300" customHeight="1" x14ac:dyDescent="0.2">
      <c r="A92" s="91">
        <v>43</v>
      </c>
      <c r="B92" s="187">
        <v>91</v>
      </c>
      <c r="C92" s="91"/>
      <c r="D92" s="109" t="s">
        <v>1776</v>
      </c>
      <c r="E92" s="93" t="s">
        <v>1777</v>
      </c>
      <c r="F92" s="108" t="s">
        <v>1802</v>
      </c>
      <c r="G92" s="108" t="s">
        <v>1803</v>
      </c>
      <c r="H92" s="110" t="s">
        <v>1780</v>
      </c>
      <c r="I92" s="110" t="s">
        <v>1781</v>
      </c>
      <c r="J92" s="110" t="s">
        <v>1782</v>
      </c>
      <c r="K92" s="109">
        <v>1</v>
      </c>
      <c r="L92" s="167">
        <v>43690</v>
      </c>
      <c r="M92" s="167">
        <v>43768</v>
      </c>
      <c r="N92" s="99">
        <f t="shared" si="31"/>
        <v>11.142857142857142</v>
      </c>
      <c r="O92" s="93" t="s">
        <v>738</v>
      </c>
      <c r="P92" s="93"/>
      <c r="Q92" s="93" t="s">
        <v>2148</v>
      </c>
      <c r="R92" s="100">
        <f t="shared" si="23"/>
        <v>0</v>
      </c>
      <c r="S92" s="101">
        <f t="shared" si="24"/>
        <v>0</v>
      </c>
      <c r="T92" s="101">
        <f t="shared" si="25"/>
        <v>0</v>
      </c>
      <c r="U92" s="101">
        <f t="shared" si="26"/>
        <v>11.142857142857142</v>
      </c>
      <c r="V92" s="102"/>
      <c r="W92" s="103" t="str">
        <f t="shared" si="27"/>
        <v>VENCIDO</v>
      </c>
      <c r="X92" s="103" t="str">
        <f t="shared" si="29"/>
        <v>VENCIDO</v>
      </c>
      <c r="Y92" s="153" t="s">
        <v>1646</v>
      </c>
      <c r="Z92" s="153" t="str">
        <f t="shared" si="30"/>
        <v>H38AF18</v>
      </c>
      <c r="AA92" s="153">
        <f t="shared" si="28"/>
        <v>1</v>
      </c>
      <c r="AB92" s="153" t="str">
        <f t="shared" si="18"/>
        <v>H38AF18 - 1</v>
      </c>
      <c r="AC92" s="67">
        <f t="shared" si="19"/>
        <v>1</v>
      </c>
      <c r="AD92" s="67">
        <f t="shared" si="20"/>
        <v>1</v>
      </c>
      <c r="AE92" s="67" t="str">
        <f t="shared" si="21"/>
        <v>H38AF18.</v>
      </c>
      <c r="AF92" s="67" t="str">
        <f t="shared" si="22"/>
        <v>H38AF18</v>
      </c>
      <c r="AG92" s="68"/>
      <c r="AH92" s="69"/>
      <c r="AI92" s="70"/>
      <c r="AJ92" s="22"/>
    </row>
    <row r="93" spans="1:36" s="23" customFormat="1" ht="300" customHeight="1" x14ac:dyDescent="0.2">
      <c r="A93" s="91">
        <v>44</v>
      </c>
      <c r="B93" s="187">
        <v>92</v>
      </c>
      <c r="C93" s="91"/>
      <c r="D93" s="109" t="s">
        <v>1776</v>
      </c>
      <c r="E93" s="93" t="s">
        <v>1777</v>
      </c>
      <c r="F93" s="108" t="s">
        <v>2003</v>
      </c>
      <c r="G93" s="108" t="s">
        <v>1804</v>
      </c>
      <c r="H93" s="168" t="s">
        <v>1805</v>
      </c>
      <c r="I93" s="175" t="s">
        <v>2231</v>
      </c>
      <c r="J93" s="176" t="s">
        <v>1806</v>
      </c>
      <c r="K93" s="176">
        <v>1</v>
      </c>
      <c r="L93" s="172">
        <v>43690</v>
      </c>
      <c r="M93" s="172">
        <v>43830</v>
      </c>
      <c r="N93" s="99">
        <f t="shared" si="31"/>
        <v>20</v>
      </c>
      <c r="O93" s="93" t="s">
        <v>1901</v>
      </c>
      <c r="P93" s="93"/>
      <c r="Q93" s="93" t="s">
        <v>2148</v>
      </c>
      <c r="R93" s="100">
        <f t="shared" si="23"/>
        <v>0</v>
      </c>
      <c r="S93" s="101">
        <f t="shared" si="24"/>
        <v>0</v>
      </c>
      <c r="T93" s="101">
        <f t="shared" si="25"/>
        <v>0</v>
      </c>
      <c r="U93" s="101">
        <f t="shared" si="26"/>
        <v>20</v>
      </c>
      <c r="V93" s="102"/>
      <c r="W93" s="103" t="str">
        <f t="shared" si="27"/>
        <v>VENCIDO</v>
      </c>
      <c r="X93" s="103" t="str">
        <f t="shared" si="29"/>
        <v>VENCIDO</v>
      </c>
      <c r="Y93" s="153" t="s">
        <v>1646</v>
      </c>
      <c r="Z93" s="153" t="str">
        <f t="shared" si="30"/>
        <v>H39AF18</v>
      </c>
      <c r="AA93" s="153">
        <f t="shared" si="28"/>
        <v>1</v>
      </c>
      <c r="AB93" s="153" t="str">
        <f t="shared" si="18"/>
        <v>H39AF18 - 1</v>
      </c>
      <c r="AC93" s="67">
        <f t="shared" si="19"/>
        <v>1</v>
      </c>
      <c r="AD93" s="67">
        <f t="shared" si="20"/>
        <v>1</v>
      </c>
      <c r="AE93" s="67" t="str">
        <f t="shared" si="21"/>
        <v>H39AF18.</v>
      </c>
      <c r="AF93" s="67" t="str">
        <f t="shared" si="22"/>
        <v>H39AF18</v>
      </c>
      <c r="AG93" s="68"/>
      <c r="AH93" s="69"/>
      <c r="AI93" s="70"/>
      <c r="AJ93" s="22"/>
    </row>
    <row r="94" spans="1:36" s="23" customFormat="1" ht="300" customHeight="1" x14ac:dyDescent="0.2">
      <c r="A94" s="91"/>
      <c r="B94" s="187">
        <v>93</v>
      </c>
      <c r="C94" s="91"/>
      <c r="D94" s="91" t="s">
        <v>1776</v>
      </c>
      <c r="E94" s="93" t="s">
        <v>1777</v>
      </c>
      <c r="F94" s="108" t="s">
        <v>2004</v>
      </c>
      <c r="G94" s="108" t="s">
        <v>1804</v>
      </c>
      <c r="H94" s="177" t="s">
        <v>2234</v>
      </c>
      <c r="I94" s="178" t="s">
        <v>2232</v>
      </c>
      <c r="J94" s="179" t="s">
        <v>2233</v>
      </c>
      <c r="K94" s="179">
        <v>1</v>
      </c>
      <c r="L94" s="172">
        <v>43690</v>
      </c>
      <c r="M94" s="172">
        <v>43830</v>
      </c>
      <c r="N94" s="99">
        <f t="shared" si="31"/>
        <v>20</v>
      </c>
      <c r="O94" s="97" t="s">
        <v>1900</v>
      </c>
      <c r="P94" s="93"/>
      <c r="Q94" s="93" t="s">
        <v>2148</v>
      </c>
      <c r="R94" s="100">
        <f t="shared" si="23"/>
        <v>0</v>
      </c>
      <c r="S94" s="101">
        <f t="shared" si="24"/>
        <v>0</v>
      </c>
      <c r="T94" s="101">
        <f t="shared" si="25"/>
        <v>0</v>
      </c>
      <c r="U94" s="101">
        <f t="shared" si="26"/>
        <v>20</v>
      </c>
      <c r="V94" s="102"/>
      <c r="W94" s="103" t="str">
        <f t="shared" si="27"/>
        <v>VENCIDO</v>
      </c>
      <c r="X94" s="103" t="str">
        <f t="shared" si="29"/>
        <v/>
      </c>
      <c r="Y94" s="153" t="s">
        <v>1646</v>
      </c>
      <c r="Z94" s="153" t="str">
        <f t="shared" si="30"/>
        <v>H39AF18</v>
      </c>
      <c r="AA94" s="153">
        <f t="shared" si="28"/>
        <v>2</v>
      </c>
      <c r="AB94" s="153" t="str">
        <f t="shared" si="18"/>
        <v>H39AF18 - 2</v>
      </c>
      <c r="AC94" s="67">
        <f t="shared" si="19"/>
        <v>1</v>
      </c>
      <c r="AD94" s="67">
        <f t="shared" si="20"/>
        <v>1</v>
      </c>
      <c r="AE94" s="67" t="str">
        <f t="shared" si="21"/>
        <v>H39AF18.</v>
      </c>
      <c r="AF94" s="67" t="str">
        <f t="shared" si="22"/>
        <v>H39AF18</v>
      </c>
      <c r="AG94" s="68"/>
      <c r="AH94" s="69"/>
      <c r="AI94" s="70"/>
      <c r="AJ94" s="22"/>
    </row>
    <row r="95" spans="1:36" s="23" customFormat="1" ht="300" customHeight="1" x14ac:dyDescent="0.2">
      <c r="A95" s="91">
        <v>45</v>
      </c>
      <c r="B95" s="187">
        <v>94</v>
      </c>
      <c r="C95" s="91"/>
      <c r="D95" s="91" t="s">
        <v>1601</v>
      </c>
      <c r="E95" s="93" t="s">
        <v>1777</v>
      </c>
      <c r="F95" s="108" t="s">
        <v>1807</v>
      </c>
      <c r="G95" s="108" t="s">
        <v>1808</v>
      </c>
      <c r="H95" s="168" t="s">
        <v>2198</v>
      </c>
      <c r="I95" s="168" t="s">
        <v>2235</v>
      </c>
      <c r="J95" s="168" t="s">
        <v>1809</v>
      </c>
      <c r="K95" s="174">
        <v>1</v>
      </c>
      <c r="L95" s="172">
        <v>43709</v>
      </c>
      <c r="M95" s="172">
        <v>43830</v>
      </c>
      <c r="N95" s="99">
        <f t="shared" si="31"/>
        <v>17.285714285714285</v>
      </c>
      <c r="O95" s="97" t="s">
        <v>1900</v>
      </c>
      <c r="P95" s="93"/>
      <c r="Q95" s="93" t="s">
        <v>2148</v>
      </c>
      <c r="R95" s="100">
        <f t="shared" si="23"/>
        <v>0</v>
      </c>
      <c r="S95" s="101">
        <f t="shared" si="24"/>
        <v>0</v>
      </c>
      <c r="T95" s="101">
        <f t="shared" si="25"/>
        <v>0</v>
      </c>
      <c r="U95" s="101">
        <f t="shared" si="26"/>
        <v>17.285714285714285</v>
      </c>
      <c r="V95" s="102"/>
      <c r="W95" s="103" t="str">
        <f t="shared" si="27"/>
        <v>VENCIDO</v>
      </c>
      <c r="X95" s="103" t="str">
        <f t="shared" si="29"/>
        <v>VENCIDO</v>
      </c>
      <c r="Y95" s="153" t="s">
        <v>1646</v>
      </c>
      <c r="Z95" s="153" t="str">
        <f t="shared" si="30"/>
        <v>H40AF18</v>
      </c>
      <c r="AA95" s="153">
        <f t="shared" si="28"/>
        <v>1</v>
      </c>
      <c r="AB95" s="153" t="str">
        <f t="shared" si="18"/>
        <v>H40AF18 - 1</v>
      </c>
      <c r="AC95" s="67">
        <f t="shared" si="19"/>
        <v>1</v>
      </c>
      <c r="AD95" s="67">
        <f t="shared" si="20"/>
        <v>1</v>
      </c>
      <c r="AE95" s="67" t="str">
        <f t="shared" si="21"/>
        <v>H40AF18.</v>
      </c>
      <c r="AF95" s="67" t="str">
        <f t="shared" si="22"/>
        <v>H40AF18</v>
      </c>
      <c r="AG95" s="68"/>
      <c r="AH95" s="69"/>
      <c r="AI95" s="70"/>
      <c r="AJ95" s="22"/>
    </row>
    <row r="96" spans="1:36" s="23" customFormat="1" ht="300" customHeight="1" x14ac:dyDescent="0.2">
      <c r="A96" s="91">
        <v>46</v>
      </c>
      <c r="B96" s="187">
        <v>95</v>
      </c>
      <c r="C96" s="91"/>
      <c r="D96" s="109" t="s">
        <v>1107</v>
      </c>
      <c r="E96" s="93" t="s">
        <v>1777</v>
      </c>
      <c r="F96" s="108" t="s">
        <v>2005</v>
      </c>
      <c r="G96" s="108" t="s">
        <v>1810</v>
      </c>
      <c r="H96" s="106" t="s">
        <v>2181</v>
      </c>
      <c r="I96" s="105" t="s">
        <v>2182</v>
      </c>
      <c r="J96" s="105" t="s">
        <v>1677</v>
      </c>
      <c r="K96" s="105">
        <v>1</v>
      </c>
      <c r="L96" s="166">
        <v>43690</v>
      </c>
      <c r="M96" s="166">
        <v>44055</v>
      </c>
      <c r="N96" s="99">
        <f t="shared" si="31"/>
        <v>52.142857142857146</v>
      </c>
      <c r="O96" s="93" t="s">
        <v>738</v>
      </c>
      <c r="P96" s="93">
        <v>1</v>
      </c>
      <c r="Q96" s="93" t="s">
        <v>2148</v>
      </c>
      <c r="R96" s="100">
        <f t="shared" si="23"/>
        <v>100</v>
      </c>
      <c r="S96" s="101">
        <f t="shared" si="24"/>
        <v>52.142857142857146</v>
      </c>
      <c r="T96" s="101">
        <f t="shared" si="25"/>
        <v>0</v>
      </c>
      <c r="U96" s="101">
        <f t="shared" si="26"/>
        <v>0</v>
      </c>
      <c r="V96" s="102"/>
      <c r="W96" s="103" t="str">
        <f t="shared" si="27"/>
        <v>CUMPLIDO</v>
      </c>
      <c r="X96" s="103" t="str">
        <f t="shared" si="29"/>
        <v>CUMPLIDO</v>
      </c>
      <c r="Y96" s="153" t="s">
        <v>1646</v>
      </c>
      <c r="Z96" s="153" t="str">
        <f t="shared" si="30"/>
        <v>H41AF18</v>
      </c>
      <c r="AA96" s="153">
        <f t="shared" si="28"/>
        <v>1</v>
      </c>
      <c r="AB96" s="153" t="str">
        <f t="shared" si="18"/>
        <v>H41AF18 - 1</v>
      </c>
      <c r="AC96" s="67">
        <f t="shared" si="19"/>
        <v>5</v>
      </c>
      <c r="AD96" s="67">
        <f t="shared" si="20"/>
        <v>5</v>
      </c>
      <c r="AE96" s="67" t="str">
        <f t="shared" si="21"/>
        <v>H41AF18.</v>
      </c>
      <c r="AF96" s="67" t="str">
        <f t="shared" si="22"/>
        <v>H41AF18</v>
      </c>
      <c r="AG96" s="68"/>
      <c r="AH96" s="69"/>
      <c r="AI96" s="70"/>
      <c r="AJ96" s="22"/>
    </row>
    <row r="97" spans="1:36" s="23" customFormat="1" ht="300" customHeight="1" x14ac:dyDescent="0.2">
      <c r="A97" s="91"/>
      <c r="B97" s="187">
        <v>96</v>
      </c>
      <c r="C97" s="91"/>
      <c r="D97" s="109" t="s">
        <v>1107</v>
      </c>
      <c r="E97" s="93" t="s">
        <v>1777</v>
      </c>
      <c r="F97" s="108" t="s">
        <v>2006</v>
      </c>
      <c r="G97" s="108" t="s">
        <v>1810</v>
      </c>
      <c r="H97" s="106" t="s">
        <v>1812</v>
      </c>
      <c r="I97" s="106" t="s">
        <v>1813</v>
      </c>
      <c r="J97" s="106" t="s">
        <v>1814</v>
      </c>
      <c r="K97" s="105">
        <v>1</v>
      </c>
      <c r="L97" s="166">
        <v>43690</v>
      </c>
      <c r="M97" s="166">
        <v>43769</v>
      </c>
      <c r="N97" s="99">
        <f t="shared" si="31"/>
        <v>11.285714285714286</v>
      </c>
      <c r="O97" s="93" t="s">
        <v>738</v>
      </c>
      <c r="P97" s="93">
        <v>1</v>
      </c>
      <c r="Q97" s="93" t="s">
        <v>2148</v>
      </c>
      <c r="R97" s="100">
        <f t="shared" si="23"/>
        <v>100</v>
      </c>
      <c r="S97" s="101">
        <f t="shared" si="24"/>
        <v>11.285714285714286</v>
      </c>
      <c r="T97" s="101">
        <f t="shared" si="25"/>
        <v>11.285714285714286</v>
      </c>
      <c r="U97" s="101">
        <f t="shared" si="26"/>
        <v>11.285714285714286</v>
      </c>
      <c r="V97" s="102"/>
      <c r="W97" s="103" t="str">
        <f t="shared" si="27"/>
        <v>CUMPLIDO</v>
      </c>
      <c r="X97" s="103" t="str">
        <f t="shared" si="29"/>
        <v/>
      </c>
      <c r="Y97" s="153" t="s">
        <v>1646</v>
      </c>
      <c r="Z97" s="153" t="str">
        <f t="shared" si="30"/>
        <v>H41AF18</v>
      </c>
      <c r="AA97" s="153">
        <f t="shared" si="28"/>
        <v>2</v>
      </c>
      <c r="AB97" s="153" t="str">
        <f t="shared" si="18"/>
        <v>H41AF18 - 2</v>
      </c>
      <c r="AC97" s="67">
        <f t="shared" si="19"/>
        <v>5</v>
      </c>
      <c r="AD97" s="67">
        <f t="shared" si="20"/>
        <v>5</v>
      </c>
      <c r="AE97" s="67" t="str">
        <f t="shared" si="21"/>
        <v>H41AF18.</v>
      </c>
      <c r="AF97" s="67" t="str">
        <f t="shared" si="22"/>
        <v>H41AF18</v>
      </c>
      <c r="AG97" s="68"/>
      <c r="AH97" s="69"/>
      <c r="AI97" s="70"/>
      <c r="AJ97" s="22"/>
    </row>
    <row r="98" spans="1:36" s="23" customFormat="1" ht="300" customHeight="1" x14ac:dyDescent="0.2">
      <c r="A98" s="91">
        <v>47</v>
      </c>
      <c r="B98" s="187">
        <v>97</v>
      </c>
      <c r="C98" s="91"/>
      <c r="D98" s="109" t="s">
        <v>1601</v>
      </c>
      <c r="E98" s="93" t="s">
        <v>1777</v>
      </c>
      <c r="F98" s="108" t="s">
        <v>2007</v>
      </c>
      <c r="G98" s="108" t="s">
        <v>1815</v>
      </c>
      <c r="H98" s="106" t="s">
        <v>2183</v>
      </c>
      <c r="I98" s="105" t="s">
        <v>1811</v>
      </c>
      <c r="J98" s="105" t="s">
        <v>1677</v>
      </c>
      <c r="K98" s="105">
        <v>1</v>
      </c>
      <c r="L98" s="166">
        <v>43690</v>
      </c>
      <c r="M98" s="166">
        <v>44055</v>
      </c>
      <c r="N98" s="99">
        <f t="shared" si="31"/>
        <v>52.142857142857146</v>
      </c>
      <c r="O98" s="93" t="s">
        <v>738</v>
      </c>
      <c r="P98" s="93">
        <v>1</v>
      </c>
      <c r="Q98" s="93" t="s">
        <v>2148</v>
      </c>
      <c r="R98" s="100">
        <f t="shared" si="23"/>
        <v>100</v>
      </c>
      <c r="S98" s="101">
        <f t="shared" si="24"/>
        <v>52.142857142857146</v>
      </c>
      <c r="T98" s="101">
        <f t="shared" si="25"/>
        <v>0</v>
      </c>
      <c r="U98" s="101">
        <f t="shared" si="26"/>
        <v>0</v>
      </c>
      <c r="V98" s="102"/>
      <c r="W98" s="103" t="str">
        <f t="shared" si="27"/>
        <v>CUMPLIDO</v>
      </c>
      <c r="X98" s="103" t="str">
        <f t="shared" si="29"/>
        <v>CUMPLIDO</v>
      </c>
      <c r="Y98" s="153" t="s">
        <v>1646</v>
      </c>
      <c r="Z98" s="153" t="str">
        <f t="shared" si="30"/>
        <v>H42AF18</v>
      </c>
      <c r="AA98" s="153">
        <f t="shared" si="28"/>
        <v>1</v>
      </c>
      <c r="AB98" s="153" t="str">
        <f t="shared" si="18"/>
        <v>H42AF18 - 1</v>
      </c>
      <c r="AC98" s="67">
        <f t="shared" si="19"/>
        <v>5</v>
      </c>
      <c r="AD98" s="67">
        <f t="shared" si="20"/>
        <v>5</v>
      </c>
      <c r="AE98" s="67" t="str">
        <f t="shared" si="21"/>
        <v>H42AF18.</v>
      </c>
      <c r="AF98" s="67" t="str">
        <f t="shared" si="22"/>
        <v>H42AF18</v>
      </c>
      <c r="AG98" s="68"/>
      <c r="AH98" s="69"/>
      <c r="AI98" s="70"/>
      <c r="AJ98" s="22"/>
    </row>
    <row r="99" spans="1:36" s="23" customFormat="1" ht="300" customHeight="1" x14ac:dyDescent="0.2">
      <c r="A99" s="91"/>
      <c r="B99" s="187">
        <v>98</v>
      </c>
      <c r="C99" s="91"/>
      <c r="D99" s="109" t="s">
        <v>1601</v>
      </c>
      <c r="E99" s="93" t="s">
        <v>1777</v>
      </c>
      <c r="F99" s="108" t="s">
        <v>2008</v>
      </c>
      <c r="G99" s="108" t="s">
        <v>1815</v>
      </c>
      <c r="H99" s="106" t="s">
        <v>1816</v>
      </c>
      <c r="I99" s="106" t="s">
        <v>2184</v>
      </c>
      <c r="J99" s="105" t="s">
        <v>2185</v>
      </c>
      <c r="K99" s="105">
        <v>1</v>
      </c>
      <c r="L99" s="166">
        <v>43690</v>
      </c>
      <c r="M99" s="166">
        <v>43830</v>
      </c>
      <c r="N99" s="99">
        <f t="shared" si="31"/>
        <v>20</v>
      </c>
      <c r="O99" s="93" t="s">
        <v>738</v>
      </c>
      <c r="P99" s="93">
        <v>1</v>
      </c>
      <c r="Q99" s="93" t="s">
        <v>2148</v>
      </c>
      <c r="R99" s="100">
        <f t="shared" si="23"/>
        <v>100</v>
      </c>
      <c r="S99" s="101">
        <f t="shared" si="24"/>
        <v>20</v>
      </c>
      <c r="T99" s="101">
        <f t="shared" si="25"/>
        <v>20</v>
      </c>
      <c r="U99" s="101">
        <f t="shared" si="26"/>
        <v>20</v>
      </c>
      <c r="V99" s="102"/>
      <c r="W99" s="103" t="str">
        <f t="shared" si="27"/>
        <v>CUMPLIDO</v>
      </c>
      <c r="X99" s="103" t="str">
        <f t="shared" si="29"/>
        <v/>
      </c>
      <c r="Y99" s="153" t="s">
        <v>1646</v>
      </c>
      <c r="Z99" s="153" t="str">
        <f t="shared" si="30"/>
        <v>H42AF18</v>
      </c>
      <c r="AA99" s="153">
        <f t="shared" si="28"/>
        <v>2</v>
      </c>
      <c r="AB99" s="153" t="str">
        <f t="shared" si="18"/>
        <v>H42AF18 - 2</v>
      </c>
      <c r="AC99" s="67">
        <f t="shared" si="19"/>
        <v>5</v>
      </c>
      <c r="AD99" s="67">
        <f t="shared" si="20"/>
        <v>5</v>
      </c>
      <c r="AE99" s="67" t="str">
        <f t="shared" si="21"/>
        <v>H42AF18.</v>
      </c>
      <c r="AF99" s="67" t="str">
        <f t="shared" si="22"/>
        <v>H42AF18</v>
      </c>
      <c r="AG99" s="68"/>
      <c r="AH99" s="69"/>
      <c r="AI99" s="70"/>
      <c r="AJ99" s="22"/>
    </row>
    <row r="100" spans="1:36" s="23" customFormat="1" ht="300" customHeight="1" x14ac:dyDescent="0.2">
      <c r="A100" s="91">
        <v>48</v>
      </c>
      <c r="B100" s="187">
        <v>99</v>
      </c>
      <c r="C100" s="91"/>
      <c r="D100" s="109" t="s">
        <v>1107</v>
      </c>
      <c r="E100" s="93" t="s">
        <v>1777</v>
      </c>
      <c r="F100" s="108" t="s">
        <v>1817</v>
      </c>
      <c r="G100" s="108" t="s">
        <v>1818</v>
      </c>
      <c r="H100" s="106" t="s">
        <v>2178</v>
      </c>
      <c r="I100" s="106" t="s">
        <v>2179</v>
      </c>
      <c r="J100" s="105" t="s">
        <v>1252</v>
      </c>
      <c r="K100" s="105">
        <v>1</v>
      </c>
      <c r="L100" s="166">
        <v>43690</v>
      </c>
      <c r="M100" s="166">
        <v>43830</v>
      </c>
      <c r="N100" s="99">
        <f t="shared" si="31"/>
        <v>20</v>
      </c>
      <c r="O100" s="93" t="s">
        <v>738</v>
      </c>
      <c r="P100" s="93">
        <v>0.7</v>
      </c>
      <c r="Q100" s="93" t="s">
        <v>2148</v>
      </c>
      <c r="R100" s="100">
        <f t="shared" si="23"/>
        <v>70</v>
      </c>
      <c r="S100" s="101">
        <f t="shared" si="24"/>
        <v>14</v>
      </c>
      <c r="T100" s="101">
        <f t="shared" si="25"/>
        <v>14</v>
      </c>
      <c r="U100" s="101">
        <f t="shared" si="26"/>
        <v>20</v>
      </c>
      <c r="V100" s="102"/>
      <c r="W100" s="103" t="str">
        <f t="shared" si="27"/>
        <v>VENCIDO</v>
      </c>
      <c r="X100" s="103" t="str">
        <f t="shared" si="29"/>
        <v>VENCIDO</v>
      </c>
      <c r="Y100" s="153" t="s">
        <v>1646</v>
      </c>
      <c r="Z100" s="153" t="str">
        <f t="shared" si="30"/>
        <v>H43AF18</v>
      </c>
      <c r="AA100" s="153">
        <f t="shared" si="28"/>
        <v>1</v>
      </c>
      <c r="AB100" s="153" t="str">
        <f t="shared" si="18"/>
        <v>H43AF18 - 1</v>
      </c>
      <c r="AC100" s="67">
        <f t="shared" si="19"/>
        <v>1</v>
      </c>
      <c r="AD100" s="67">
        <f t="shared" si="20"/>
        <v>1</v>
      </c>
      <c r="AE100" s="67" t="str">
        <f t="shared" si="21"/>
        <v>H43AF18.</v>
      </c>
      <c r="AF100" s="67" t="str">
        <f t="shared" si="22"/>
        <v>H43AF18</v>
      </c>
      <c r="AG100" s="68"/>
      <c r="AH100" s="69"/>
      <c r="AI100" s="70"/>
      <c r="AJ100" s="22"/>
    </row>
    <row r="101" spans="1:36" s="23" customFormat="1" ht="300" customHeight="1" x14ac:dyDescent="0.2">
      <c r="A101" s="91">
        <v>49</v>
      </c>
      <c r="B101" s="187">
        <v>100</v>
      </c>
      <c r="C101" s="91"/>
      <c r="D101" s="109" t="s">
        <v>1107</v>
      </c>
      <c r="E101" s="93" t="s">
        <v>1777</v>
      </c>
      <c r="F101" s="108" t="s">
        <v>1819</v>
      </c>
      <c r="G101" s="108" t="s">
        <v>1820</v>
      </c>
      <c r="H101" s="106" t="s">
        <v>1821</v>
      </c>
      <c r="I101" s="106" t="s">
        <v>1822</v>
      </c>
      <c r="J101" s="105" t="s">
        <v>1252</v>
      </c>
      <c r="K101" s="105">
        <v>2</v>
      </c>
      <c r="L101" s="166">
        <v>43690</v>
      </c>
      <c r="M101" s="166">
        <v>43811</v>
      </c>
      <c r="N101" s="99">
        <f t="shared" si="31"/>
        <v>17.285714285714285</v>
      </c>
      <c r="O101" s="93" t="s">
        <v>738</v>
      </c>
      <c r="P101" s="93">
        <v>2</v>
      </c>
      <c r="Q101" s="93" t="s">
        <v>2148</v>
      </c>
      <c r="R101" s="100">
        <f t="shared" si="23"/>
        <v>100</v>
      </c>
      <c r="S101" s="101">
        <f t="shared" si="24"/>
        <v>17.285714285714285</v>
      </c>
      <c r="T101" s="101">
        <f t="shared" si="25"/>
        <v>17.285714285714285</v>
      </c>
      <c r="U101" s="101">
        <f t="shared" si="26"/>
        <v>17.285714285714285</v>
      </c>
      <c r="V101" s="102"/>
      <c r="W101" s="103" t="str">
        <f t="shared" si="27"/>
        <v>CUMPLIDO</v>
      </c>
      <c r="X101" s="103" t="str">
        <f t="shared" si="29"/>
        <v>CUMPLIDO</v>
      </c>
      <c r="Y101" s="153" t="s">
        <v>1646</v>
      </c>
      <c r="Z101" s="153" t="str">
        <f t="shared" si="30"/>
        <v>H44AF18</v>
      </c>
      <c r="AA101" s="153">
        <f t="shared" si="28"/>
        <v>1</v>
      </c>
      <c r="AB101" s="153" t="str">
        <f t="shared" si="18"/>
        <v>H44AF18 - 1</v>
      </c>
      <c r="AC101" s="67">
        <f t="shared" si="19"/>
        <v>5</v>
      </c>
      <c r="AD101" s="67">
        <f t="shared" si="20"/>
        <v>5</v>
      </c>
      <c r="AE101" s="67" t="str">
        <f t="shared" si="21"/>
        <v>H44AF18.</v>
      </c>
      <c r="AF101" s="67" t="str">
        <f t="shared" si="22"/>
        <v>H44AF18</v>
      </c>
      <c r="AG101" s="68"/>
      <c r="AH101" s="69"/>
      <c r="AI101" s="70"/>
      <c r="AJ101" s="22"/>
    </row>
    <row r="102" spans="1:36" s="23" customFormat="1" ht="300" customHeight="1" x14ac:dyDescent="0.2">
      <c r="A102" s="91">
        <v>50</v>
      </c>
      <c r="B102" s="187">
        <v>101</v>
      </c>
      <c r="C102" s="91"/>
      <c r="D102" s="91" t="s">
        <v>1107</v>
      </c>
      <c r="E102" s="93" t="s">
        <v>1777</v>
      </c>
      <c r="F102" s="108" t="s">
        <v>2009</v>
      </c>
      <c r="G102" s="108" t="s">
        <v>1823</v>
      </c>
      <c r="H102" s="168" t="s">
        <v>2238</v>
      </c>
      <c r="I102" s="171" t="s">
        <v>2236</v>
      </c>
      <c r="J102" s="200" t="s">
        <v>2237</v>
      </c>
      <c r="K102" s="176">
        <v>1</v>
      </c>
      <c r="L102" s="172">
        <v>43718</v>
      </c>
      <c r="M102" s="172">
        <v>44012</v>
      </c>
      <c r="N102" s="99">
        <f t="shared" si="31"/>
        <v>42</v>
      </c>
      <c r="O102" s="97" t="s">
        <v>1902</v>
      </c>
      <c r="P102" s="93"/>
      <c r="Q102" s="93" t="s">
        <v>2148</v>
      </c>
      <c r="R102" s="100">
        <f t="shared" si="23"/>
        <v>0</v>
      </c>
      <c r="S102" s="101">
        <f t="shared" si="24"/>
        <v>0</v>
      </c>
      <c r="T102" s="101">
        <f t="shared" si="25"/>
        <v>0</v>
      </c>
      <c r="U102" s="101">
        <f t="shared" si="26"/>
        <v>42</v>
      </c>
      <c r="V102" s="102"/>
      <c r="W102" s="103" t="str">
        <f t="shared" si="27"/>
        <v>VENCIDO</v>
      </c>
      <c r="X102" s="103" t="str">
        <f t="shared" si="29"/>
        <v>VENCIDO</v>
      </c>
      <c r="Y102" s="153" t="s">
        <v>1646</v>
      </c>
      <c r="Z102" s="153" t="str">
        <f t="shared" si="30"/>
        <v>H45AF18</v>
      </c>
      <c r="AA102" s="153">
        <f t="shared" si="28"/>
        <v>1</v>
      </c>
      <c r="AB102" s="153" t="str">
        <f t="shared" si="18"/>
        <v>H45AF18 - 1</v>
      </c>
      <c r="AC102" s="67">
        <f t="shared" si="19"/>
        <v>1</v>
      </c>
      <c r="AD102" s="67">
        <f t="shared" si="20"/>
        <v>1</v>
      </c>
      <c r="AE102" s="67" t="str">
        <f t="shared" si="21"/>
        <v>H45AF18.</v>
      </c>
      <c r="AF102" s="67" t="str">
        <f t="shared" si="22"/>
        <v>H45AF18</v>
      </c>
      <c r="AG102" s="68"/>
      <c r="AH102" s="69"/>
      <c r="AI102" s="70"/>
      <c r="AJ102" s="22"/>
    </row>
    <row r="103" spans="1:36" s="23" customFormat="1" ht="300" customHeight="1" x14ac:dyDescent="0.2">
      <c r="A103" s="91"/>
      <c r="B103" s="187">
        <v>102</v>
      </c>
      <c r="C103" s="91"/>
      <c r="D103" s="91" t="s">
        <v>1107</v>
      </c>
      <c r="E103" s="93" t="s">
        <v>1777</v>
      </c>
      <c r="F103" s="108" t="s">
        <v>2010</v>
      </c>
      <c r="G103" s="108" t="s">
        <v>1823</v>
      </c>
      <c r="H103" s="168" t="s">
        <v>1878</v>
      </c>
      <c r="I103" s="171" t="s">
        <v>2239</v>
      </c>
      <c r="J103" s="171" t="s">
        <v>2240</v>
      </c>
      <c r="K103" s="176">
        <v>1</v>
      </c>
      <c r="L103" s="172">
        <v>43690</v>
      </c>
      <c r="M103" s="172">
        <v>43830</v>
      </c>
      <c r="N103" s="99">
        <f t="shared" si="31"/>
        <v>20</v>
      </c>
      <c r="O103" s="97" t="s">
        <v>1902</v>
      </c>
      <c r="P103" s="93"/>
      <c r="Q103" s="93" t="s">
        <v>2148</v>
      </c>
      <c r="R103" s="100">
        <f t="shared" si="23"/>
        <v>0</v>
      </c>
      <c r="S103" s="101">
        <f t="shared" si="24"/>
        <v>0</v>
      </c>
      <c r="T103" s="101">
        <f t="shared" si="25"/>
        <v>0</v>
      </c>
      <c r="U103" s="101">
        <f t="shared" si="26"/>
        <v>20</v>
      </c>
      <c r="V103" s="102"/>
      <c r="W103" s="103" t="str">
        <f t="shared" si="27"/>
        <v>VENCIDO</v>
      </c>
      <c r="X103" s="103" t="str">
        <f t="shared" si="29"/>
        <v/>
      </c>
      <c r="Y103" s="153" t="s">
        <v>1646</v>
      </c>
      <c r="Z103" s="153" t="str">
        <f t="shared" si="30"/>
        <v>H45AF18</v>
      </c>
      <c r="AA103" s="153">
        <f t="shared" si="28"/>
        <v>2</v>
      </c>
      <c r="AB103" s="153" t="str">
        <f t="shared" si="18"/>
        <v>H45AF18 - 2</v>
      </c>
      <c r="AC103" s="67">
        <f t="shared" si="19"/>
        <v>1</v>
      </c>
      <c r="AD103" s="67">
        <f t="shared" si="20"/>
        <v>1</v>
      </c>
      <c r="AE103" s="67" t="str">
        <f t="shared" si="21"/>
        <v>H45AF18.</v>
      </c>
      <c r="AF103" s="67" t="str">
        <f t="shared" si="22"/>
        <v>H45AF18</v>
      </c>
      <c r="AG103" s="68"/>
      <c r="AH103" s="69"/>
      <c r="AI103" s="70"/>
      <c r="AJ103" s="22"/>
    </row>
    <row r="104" spans="1:36" s="23" customFormat="1" ht="300" customHeight="1" x14ac:dyDescent="0.2">
      <c r="A104" s="91"/>
      <c r="B104" s="187">
        <v>103</v>
      </c>
      <c r="C104" s="91"/>
      <c r="D104" s="109" t="s">
        <v>1107</v>
      </c>
      <c r="E104" s="93" t="s">
        <v>1777</v>
      </c>
      <c r="F104" s="108" t="s">
        <v>2011</v>
      </c>
      <c r="G104" s="108" t="s">
        <v>1823</v>
      </c>
      <c r="H104" s="168" t="s">
        <v>2241</v>
      </c>
      <c r="I104" s="168" t="s">
        <v>2242</v>
      </c>
      <c r="J104" s="176" t="s">
        <v>1824</v>
      </c>
      <c r="K104" s="180" t="s">
        <v>1825</v>
      </c>
      <c r="L104" s="172">
        <v>43690</v>
      </c>
      <c r="M104" s="172">
        <v>43830</v>
      </c>
      <c r="N104" s="99">
        <f t="shared" si="31"/>
        <v>20</v>
      </c>
      <c r="O104" s="93" t="s">
        <v>1902</v>
      </c>
      <c r="P104" s="93"/>
      <c r="Q104" s="93" t="s">
        <v>2148</v>
      </c>
      <c r="R104" s="100">
        <f t="shared" si="23"/>
        <v>0</v>
      </c>
      <c r="S104" s="101">
        <f t="shared" si="24"/>
        <v>0</v>
      </c>
      <c r="T104" s="101">
        <f t="shared" si="25"/>
        <v>0</v>
      </c>
      <c r="U104" s="101">
        <f t="shared" si="26"/>
        <v>20</v>
      </c>
      <c r="V104" s="102"/>
      <c r="W104" s="103" t="str">
        <f t="shared" si="27"/>
        <v>VENCIDO</v>
      </c>
      <c r="X104" s="103" t="str">
        <f t="shared" si="29"/>
        <v/>
      </c>
      <c r="Y104" s="153" t="s">
        <v>1646</v>
      </c>
      <c r="Z104" s="153" t="str">
        <f t="shared" si="30"/>
        <v>H45AF18</v>
      </c>
      <c r="AA104" s="153">
        <f t="shared" si="28"/>
        <v>3</v>
      </c>
      <c r="AB104" s="153" t="str">
        <f t="shared" si="18"/>
        <v>H45AF18 - 3</v>
      </c>
      <c r="AC104" s="67">
        <f t="shared" si="19"/>
        <v>1</v>
      </c>
      <c r="AD104" s="67">
        <f t="shared" si="20"/>
        <v>1</v>
      </c>
      <c r="AE104" s="67" t="str">
        <f t="shared" si="21"/>
        <v>H45AF18.</v>
      </c>
      <c r="AF104" s="67" t="str">
        <f t="shared" si="22"/>
        <v>H45AF18</v>
      </c>
      <c r="AG104" s="68"/>
      <c r="AH104" s="69"/>
      <c r="AI104" s="70"/>
      <c r="AJ104" s="22"/>
    </row>
    <row r="105" spans="1:36" s="23" customFormat="1" ht="300" customHeight="1" x14ac:dyDescent="0.2">
      <c r="A105" s="91">
        <v>51</v>
      </c>
      <c r="B105" s="187">
        <v>104</v>
      </c>
      <c r="C105" s="91"/>
      <c r="D105" s="91" t="s">
        <v>1107</v>
      </c>
      <c r="E105" s="93" t="s">
        <v>1777</v>
      </c>
      <c r="F105" s="108" t="s">
        <v>2012</v>
      </c>
      <c r="G105" s="108" t="s">
        <v>2213</v>
      </c>
      <c r="H105" s="168" t="s">
        <v>1827</v>
      </c>
      <c r="I105" s="171" t="s">
        <v>2215</v>
      </c>
      <c r="J105" s="171" t="s">
        <v>2214</v>
      </c>
      <c r="K105" s="176">
        <v>1</v>
      </c>
      <c r="L105" s="172">
        <v>43690</v>
      </c>
      <c r="M105" s="172">
        <v>43830</v>
      </c>
      <c r="N105" s="99">
        <f t="shared" si="31"/>
        <v>20</v>
      </c>
      <c r="O105" s="97" t="s">
        <v>1900</v>
      </c>
      <c r="P105" s="93">
        <v>1</v>
      </c>
      <c r="Q105" s="93" t="s">
        <v>2148</v>
      </c>
      <c r="R105" s="100">
        <f t="shared" si="23"/>
        <v>100</v>
      </c>
      <c r="S105" s="101">
        <f t="shared" si="24"/>
        <v>20</v>
      </c>
      <c r="T105" s="101">
        <f t="shared" si="25"/>
        <v>20</v>
      </c>
      <c r="U105" s="101">
        <f t="shared" si="26"/>
        <v>20</v>
      </c>
      <c r="V105" s="102"/>
      <c r="W105" s="103" t="str">
        <f t="shared" si="27"/>
        <v>CUMPLIDO</v>
      </c>
      <c r="X105" s="103" t="str">
        <f t="shared" si="29"/>
        <v>VENCIDO</v>
      </c>
      <c r="Y105" s="153" t="s">
        <v>1646</v>
      </c>
      <c r="Z105" s="153" t="str">
        <f t="shared" si="30"/>
        <v>H46AF18</v>
      </c>
      <c r="AA105" s="153">
        <f t="shared" si="28"/>
        <v>1</v>
      </c>
      <c r="AB105" s="153" t="str">
        <f t="shared" si="18"/>
        <v>H46AF18 - 1</v>
      </c>
      <c r="AC105" s="67">
        <f t="shared" si="19"/>
        <v>5</v>
      </c>
      <c r="AD105" s="67">
        <f t="shared" si="20"/>
        <v>1</v>
      </c>
      <c r="AE105" s="67" t="str">
        <f t="shared" si="21"/>
        <v>H46AF18.</v>
      </c>
      <c r="AF105" s="67" t="str">
        <f t="shared" si="22"/>
        <v>H46AF18</v>
      </c>
      <c r="AG105" s="68"/>
      <c r="AH105" s="69"/>
      <c r="AI105" s="70"/>
      <c r="AJ105" s="22"/>
    </row>
    <row r="106" spans="1:36" s="23" customFormat="1" ht="300" customHeight="1" x14ac:dyDescent="0.2">
      <c r="A106" s="91"/>
      <c r="B106" s="187">
        <v>105</v>
      </c>
      <c r="C106" s="91"/>
      <c r="D106" s="109" t="s">
        <v>1107</v>
      </c>
      <c r="E106" s="93" t="s">
        <v>1777</v>
      </c>
      <c r="F106" s="108" t="s">
        <v>2013</v>
      </c>
      <c r="G106" s="108" t="s">
        <v>1826</v>
      </c>
      <c r="H106" s="168" t="s">
        <v>1792</v>
      </c>
      <c r="I106" s="173" t="s">
        <v>1793</v>
      </c>
      <c r="J106" s="173" t="s">
        <v>1794</v>
      </c>
      <c r="K106" s="174">
        <v>8</v>
      </c>
      <c r="L106" s="172">
        <v>43718</v>
      </c>
      <c r="M106" s="172">
        <v>44012</v>
      </c>
      <c r="N106" s="99">
        <f t="shared" si="31"/>
        <v>42</v>
      </c>
      <c r="O106" s="93" t="s">
        <v>1900</v>
      </c>
      <c r="P106" s="93"/>
      <c r="Q106" s="93" t="s">
        <v>2148</v>
      </c>
      <c r="R106" s="100">
        <f t="shared" si="23"/>
        <v>0</v>
      </c>
      <c r="S106" s="101">
        <f t="shared" si="24"/>
        <v>0</v>
      </c>
      <c r="T106" s="101">
        <f t="shared" si="25"/>
        <v>0</v>
      </c>
      <c r="U106" s="101">
        <f t="shared" si="26"/>
        <v>42</v>
      </c>
      <c r="V106" s="102"/>
      <c r="W106" s="103" t="str">
        <f t="shared" si="27"/>
        <v>VENCIDO</v>
      </c>
      <c r="X106" s="103" t="str">
        <f t="shared" si="29"/>
        <v/>
      </c>
      <c r="Y106" s="153" t="s">
        <v>1646</v>
      </c>
      <c r="Z106" s="153" t="str">
        <f t="shared" si="30"/>
        <v>H46AF18</v>
      </c>
      <c r="AA106" s="153">
        <f t="shared" si="28"/>
        <v>2</v>
      </c>
      <c r="AB106" s="153" t="str">
        <f t="shared" si="18"/>
        <v>H46AF18 - 2</v>
      </c>
      <c r="AC106" s="67">
        <f t="shared" si="19"/>
        <v>1</v>
      </c>
      <c r="AD106" s="67">
        <f t="shared" si="20"/>
        <v>1</v>
      </c>
      <c r="AE106" s="67" t="str">
        <f t="shared" si="21"/>
        <v>H46AF18.</v>
      </c>
      <c r="AF106" s="67" t="str">
        <f t="shared" si="22"/>
        <v>H46AF18</v>
      </c>
      <c r="AG106" s="68"/>
      <c r="AH106" s="69"/>
      <c r="AI106" s="70"/>
      <c r="AJ106" s="22"/>
    </row>
    <row r="107" spans="1:36" s="23" customFormat="1" ht="300" customHeight="1" x14ac:dyDescent="0.2">
      <c r="A107" s="91">
        <v>52</v>
      </c>
      <c r="B107" s="187">
        <v>106</v>
      </c>
      <c r="C107" s="91"/>
      <c r="D107" s="109" t="s">
        <v>1107</v>
      </c>
      <c r="E107" s="93" t="s">
        <v>1777</v>
      </c>
      <c r="F107" s="108" t="s">
        <v>1828</v>
      </c>
      <c r="G107" s="108" t="s">
        <v>1829</v>
      </c>
      <c r="H107" s="106" t="s">
        <v>1830</v>
      </c>
      <c r="I107" s="106" t="s">
        <v>1831</v>
      </c>
      <c r="J107" s="105" t="s">
        <v>10</v>
      </c>
      <c r="K107" s="105">
        <v>1</v>
      </c>
      <c r="L107" s="166">
        <v>43690</v>
      </c>
      <c r="M107" s="166">
        <v>43830</v>
      </c>
      <c r="N107" s="99">
        <f t="shared" si="31"/>
        <v>20</v>
      </c>
      <c r="O107" s="93" t="s">
        <v>738</v>
      </c>
      <c r="P107" s="93"/>
      <c r="Q107" s="93" t="s">
        <v>2148</v>
      </c>
      <c r="R107" s="100">
        <f t="shared" si="23"/>
        <v>0</v>
      </c>
      <c r="S107" s="101">
        <f t="shared" si="24"/>
        <v>0</v>
      </c>
      <c r="T107" s="101">
        <f t="shared" si="25"/>
        <v>0</v>
      </c>
      <c r="U107" s="101">
        <f t="shared" si="26"/>
        <v>20</v>
      </c>
      <c r="V107" s="102"/>
      <c r="W107" s="103" t="str">
        <f t="shared" si="27"/>
        <v>VENCIDO</v>
      </c>
      <c r="X107" s="103" t="str">
        <f t="shared" si="29"/>
        <v>VENCIDO</v>
      </c>
      <c r="Y107" s="153" t="s">
        <v>1646</v>
      </c>
      <c r="Z107" s="153" t="str">
        <f t="shared" si="30"/>
        <v>H47AF18</v>
      </c>
      <c r="AA107" s="153">
        <f t="shared" si="28"/>
        <v>1</v>
      </c>
      <c r="AB107" s="153" t="str">
        <f t="shared" si="18"/>
        <v>H47AF18 - 1</v>
      </c>
      <c r="AC107" s="67">
        <f t="shared" si="19"/>
        <v>1</v>
      </c>
      <c r="AD107" s="67">
        <f t="shared" si="20"/>
        <v>1</v>
      </c>
      <c r="AE107" s="67" t="str">
        <f t="shared" si="21"/>
        <v>H47AF18.</v>
      </c>
      <c r="AF107" s="67" t="str">
        <f t="shared" si="22"/>
        <v>H47AF18</v>
      </c>
      <c r="AG107" s="68"/>
      <c r="AH107" s="69"/>
      <c r="AI107" s="70"/>
      <c r="AJ107" s="22"/>
    </row>
    <row r="108" spans="1:36" s="23" customFormat="1" ht="300" customHeight="1" x14ac:dyDescent="0.2">
      <c r="A108" s="91">
        <v>53</v>
      </c>
      <c r="B108" s="187">
        <v>107</v>
      </c>
      <c r="C108" s="91"/>
      <c r="D108" s="109" t="s">
        <v>1601</v>
      </c>
      <c r="E108" s="93" t="s">
        <v>1777</v>
      </c>
      <c r="F108" s="108" t="s">
        <v>2014</v>
      </c>
      <c r="G108" s="108" t="s">
        <v>1832</v>
      </c>
      <c r="H108" s="168" t="s">
        <v>2245</v>
      </c>
      <c r="I108" s="168" t="s">
        <v>2244</v>
      </c>
      <c r="J108" s="176" t="s">
        <v>2243</v>
      </c>
      <c r="K108" s="180" t="s">
        <v>1825</v>
      </c>
      <c r="L108" s="172">
        <v>43690</v>
      </c>
      <c r="M108" s="172">
        <v>43830</v>
      </c>
      <c r="N108" s="99">
        <f t="shared" si="31"/>
        <v>20</v>
      </c>
      <c r="O108" s="93" t="s">
        <v>1900</v>
      </c>
      <c r="P108" s="93"/>
      <c r="Q108" s="93" t="s">
        <v>2148</v>
      </c>
      <c r="R108" s="100">
        <f t="shared" si="23"/>
        <v>0</v>
      </c>
      <c r="S108" s="101">
        <f t="shared" si="24"/>
        <v>0</v>
      </c>
      <c r="T108" s="101">
        <f t="shared" si="25"/>
        <v>0</v>
      </c>
      <c r="U108" s="101">
        <f t="shared" si="26"/>
        <v>20</v>
      </c>
      <c r="V108" s="102"/>
      <c r="W108" s="103" t="str">
        <f t="shared" si="27"/>
        <v>VENCIDO</v>
      </c>
      <c r="X108" s="103" t="str">
        <f t="shared" si="29"/>
        <v>VENCIDO</v>
      </c>
      <c r="Y108" s="153" t="s">
        <v>1646</v>
      </c>
      <c r="Z108" s="153" t="str">
        <f t="shared" si="30"/>
        <v>H48AF18</v>
      </c>
      <c r="AA108" s="153">
        <f t="shared" si="28"/>
        <v>1</v>
      </c>
      <c r="AB108" s="153" t="str">
        <f t="shared" si="18"/>
        <v>H48AF18 - 1</v>
      </c>
      <c r="AC108" s="67">
        <f t="shared" si="19"/>
        <v>1</v>
      </c>
      <c r="AD108" s="67">
        <f t="shared" si="20"/>
        <v>1</v>
      </c>
      <c r="AE108" s="67" t="str">
        <f t="shared" si="21"/>
        <v>H48AF18.</v>
      </c>
      <c r="AF108" s="67" t="str">
        <f t="shared" si="22"/>
        <v>H48AF18</v>
      </c>
      <c r="AG108" s="68"/>
      <c r="AH108" s="69"/>
      <c r="AI108" s="70"/>
      <c r="AJ108" s="22"/>
    </row>
    <row r="109" spans="1:36" s="23" customFormat="1" ht="300" customHeight="1" x14ac:dyDescent="0.2">
      <c r="A109" s="91"/>
      <c r="B109" s="187">
        <v>108</v>
      </c>
      <c r="C109" s="91"/>
      <c r="D109" s="109" t="s">
        <v>1601</v>
      </c>
      <c r="E109" s="93" t="s">
        <v>1777</v>
      </c>
      <c r="F109" s="108" t="s">
        <v>2015</v>
      </c>
      <c r="G109" s="108" t="s">
        <v>1832</v>
      </c>
      <c r="H109" s="168" t="s">
        <v>1833</v>
      </c>
      <c r="I109" s="168" t="s">
        <v>1834</v>
      </c>
      <c r="J109" s="176" t="s">
        <v>10</v>
      </c>
      <c r="K109" s="180" t="s">
        <v>1825</v>
      </c>
      <c r="L109" s="172">
        <v>43690</v>
      </c>
      <c r="M109" s="172">
        <v>43830</v>
      </c>
      <c r="N109" s="99">
        <f t="shared" si="31"/>
        <v>20</v>
      </c>
      <c r="O109" s="93" t="s">
        <v>1900</v>
      </c>
      <c r="P109" s="93"/>
      <c r="Q109" s="93" t="s">
        <v>2148</v>
      </c>
      <c r="R109" s="100">
        <f t="shared" si="23"/>
        <v>0</v>
      </c>
      <c r="S109" s="101">
        <f t="shared" si="24"/>
        <v>0</v>
      </c>
      <c r="T109" s="101">
        <f t="shared" si="25"/>
        <v>0</v>
      </c>
      <c r="U109" s="101">
        <f t="shared" si="26"/>
        <v>20</v>
      </c>
      <c r="V109" s="102"/>
      <c r="W109" s="103" t="str">
        <f t="shared" si="27"/>
        <v>VENCIDO</v>
      </c>
      <c r="X109" s="103" t="str">
        <f t="shared" si="29"/>
        <v/>
      </c>
      <c r="Y109" s="153" t="s">
        <v>1646</v>
      </c>
      <c r="Z109" s="153" t="str">
        <f t="shared" si="30"/>
        <v>H48AF18</v>
      </c>
      <c r="AA109" s="153">
        <f t="shared" si="28"/>
        <v>2</v>
      </c>
      <c r="AB109" s="153" t="str">
        <f t="shared" si="18"/>
        <v>H48AF18 - 2</v>
      </c>
      <c r="AC109" s="67">
        <f t="shared" si="19"/>
        <v>1</v>
      </c>
      <c r="AD109" s="67">
        <f t="shared" si="20"/>
        <v>1</v>
      </c>
      <c r="AE109" s="67" t="str">
        <f t="shared" si="21"/>
        <v>H48AF18.</v>
      </c>
      <c r="AF109" s="67" t="str">
        <f t="shared" si="22"/>
        <v>H48AF18</v>
      </c>
      <c r="AG109" s="68"/>
      <c r="AH109" s="69"/>
      <c r="AI109" s="70"/>
      <c r="AJ109" s="22"/>
    </row>
    <row r="110" spans="1:36" s="23" customFormat="1" ht="300" customHeight="1" x14ac:dyDescent="0.2">
      <c r="A110" s="91">
        <v>54</v>
      </c>
      <c r="B110" s="187">
        <v>109</v>
      </c>
      <c r="C110" s="91"/>
      <c r="D110" s="109" t="s">
        <v>1601</v>
      </c>
      <c r="E110" s="93" t="s">
        <v>1777</v>
      </c>
      <c r="F110" s="108" t="s">
        <v>1835</v>
      </c>
      <c r="G110" s="108" t="s">
        <v>1836</v>
      </c>
      <c r="H110" s="108" t="s">
        <v>1837</v>
      </c>
      <c r="I110" s="108" t="s">
        <v>2246</v>
      </c>
      <c r="J110" s="93" t="s">
        <v>9</v>
      </c>
      <c r="K110" s="93">
        <v>1</v>
      </c>
      <c r="L110" s="112">
        <v>43690</v>
      </c>
      <c r="M110" s="112">
        <v>43708</v>
      </c>
      <c r="N110" s="99">
        <f t="shared" si="31"/>
        <v>2.5714285714285716</v>
      </c>
      <c r="O110" s="93" t="s">
        <v>1627</v>
      </c>
      <c r="P110" s="93">
        <v>1</v>
      </c>
      <c r="Q110" s="93" t="s">
        <v>2148</v>
      </c>
      <c r="R110" s="100">
        <f t="shared" si="23"/>
        <v>100</v>
      </c>
      <c r="S110" s="101">
        <f t="shared" si="24"/>
        <v>2.5714285714285716</v>
      </c>
      <c r="T110" s="101">
        <f t="shared" si="25"/>
        <v>2.5714285714285716</v>
      </c>
      <c r="U110" s="101">
        <f t="shared" si="26"/>
        <v>2.5714285714285716</v>
      </c>
      <c r="V110" s="102"/>
      <c r="W110" s="103" t="str">
        <f t="shared" si="27"/>
        <v>CUMPLIDO</v>
      </c>
      <c r="X110" s="103" t="str">
        <f t="shared" si="29"/>
        <v>CUMPLIDO</v>
      </c>
      <c r="Y110" s="153" t="s">
        <v>1646</v>
      </c>
      <c r="Z110" s="153" t="str">
        <f t="shared" si="30"/>
        <v>H49AF18</v>
      </c>
      <c r="AA110" s="153">
        <f t="shared" si="28"/>
        <v>1</v>
      </c>
      <c r="AB110" s="153" t="str">
        <f t="shared" si="18"/>
        <v>H49AF18 - 1</v>
      </c>
      <c r="AC110" s="67">
        <f t="shared" si="19"/>
        <v>5</v>
      </c>
      <c r="AD110" s="67">
        <f t="shared" si="20"/>
        <v>5</v>
      </c>
      <c r="AE110" s="67" t="str">
        <f t="shared" si="21"/>
        <v>H49AF18.</v>
      </c>
      <c r="AF110" s="67" t="str">
        <f t="shared" si="22"/>
        <v>H49AF18</v>
      </c>
      <c r="AG110" s="68"/>
      <c r="AH110" s="69"/>
      <c r="AI110" s="70"/>
      <c r="AJ110" s="22"/>
    </row>
    <row r="111" spans="1:36" s="23" customFormat="1" ht="300" customHeight="1" x14ac:dyDescent="0.2">
      <c r="A111" s="91">
        <v>55</v>
      </c>
      <c r="B111" s="187">
        <v>110</v>
      </c>
      <c r="C111" s="91"/>
      <c r="D111" s="109" t="s">
        <v>1776</v>
      </c>
      <c r="E111" s="93" t="s">
        <v>1777</v>
      </c>
      <c r="F111" s="108" t="s">
        <v>2016</v>
      </c>
      <c r="G111" s="108" t="s">
        <v>1838</v>
      </c>
      <c r="H111" s="108" t="s">
        <v>2248</v>
      </c>
      <c r="I111" s="108" t="s">
        <v>1839</v>
      </c>
      <c r="J111" s="108" t="s">
        <v>2247</v>
      </c>
      <c r="K111" s="93">
        <v>2</v>
      </c>
      <c r="L111" s="112">
        <v>43690</v>
      </c>
      <c r="M111" s="112">
        <v>44055</v>
      </c>
      <c r="N111" s="99">
        <f t="shared" si="31"/>
        <v>52.142857142857146</v>
      </c>
      <c r="O111" s="93" t="s">
        <v>1627</v>
      </c>
      <c r="P111" s="93"/>
      <c r="Q111" s="93" t="s">
        <v>2148</v>
      </c>
      <c r="R111" s="100">
        <f t="shared" si="23"/>
        <v>0</v>
      </c>
      <c r="S111" s="101">
        <f t="shared" si="24"/>
        <v>0</v>
      </c>
      <c r="T111" s="101">
        <f t="shared" si="25"/>
        <v>0</v>
      </c>
      <c r="U111" s="101">
        <f t="shared" si="26"/>
        <v>0</v>
      </c>
      <c r="V111" s="102"/>
      <c r="W111" s="103" t="str">
        <f t="shared" si="27"/>
        <v>EN TERMINO</v>
      </c>
      <c r="X111" s="103" t="str">
        <f t="shared" si="29"/>
        <v>VENCIDO</v>
      </c>
      <c r="Y111" s="153" t="s">
        <v>1646</v>
      </c>
      <c r="Z111" s="153" t="str">
        <f t="shared" si="30"/>
        <v>H50AF18</v>
      </c>
      <c r="AA111" s="153">
        <f t="shared" si="28"/>
        <v>1</v>
      </c>
      <c r="AB111" s="153" t="str">
        <f t="shared" si="18"/>
        <v>H50AF18 - 1</v>
      </c>
      <c r="AC111" s="67">
        <f t="shared" si="19"/>
        <v>3</v>
      </c>
      <c r="AD111" s="67">
        <f t="shared" si="20"/>
        <v>1</v>
      </c>
      <c r="AE111" s="67" t="str">
        <f t="shared" si="21"/>
        <v>H50AF18.</v>
      </c>
      <c r="AF111" s="67" t="str">
        <f t="shared" si="22"/>
        <v>H50AF18</v>
      </c>
      <c r="AG111" s="68"/>
      <c r="AH111" s="69"/>
      <c r="AI111" s="70"/>
      <c r="AJ111" s="22"/>
    </row>
    <row r="112" spans="1:36" s="23" customFormat="1" ht="300" customHeight="1" x14ac:dyDescent="0.2">
      <c r="A112" s="91"/>
      <c r="B112" s="187">
        <v>111</v>
      </c>
      <c r="C112" s="91"/>
      <c r="D112" s="109" t="s">
        <v>1776</v>
      </c>
      <c r="E112" s="93" t="s">
        <v>1777</v>
      </c>
      <c r="F112" s="108" t="s">
        <v>2017</v>
      </c>
      <c r="G112" s="108" t="s">
        <v>1838</v>
      </c>
      <c r="H112" s="108" t="s">
        <v>1840</v>
      </c>
      <c r="I112" s="108" t="s">
        <v>1841</v>
      </c>
      <c r="J112" s="93" t="s">
        <v>1842</v>
      </c>
      <c r="K112" s="93">
        <v>40</v>
      </c>
      <c r="L112" s="112">
        <v>43690</v>
      </c>
      <c r="M112" s="112">
        <v>44012</v>
      </c>
      <c r="N112" s="99">
        <f t="shared" si="31"/>
        <v>46</v>
      </c>
      <c r="O112" s="93" t="s">
        <v>1627</v>
      </c>
      <c r="P112" s="93">
        <v>22</v>
      </c>
      <c r="Q112" s="93" t="s">
        <v>2148</v>
      </c>
      <c r="R112" s="100">
        <f t="shared" si="23"/>
        <v>55.000000000000007</v>
      </c>
      <c r="S112" s="101">
        <f t="shared" si="24"/>
        <v>25.300000000000004</v>
      </c>
      <c r="T112" s="101">
        <f t="shared" si="25"/>
        <v>25.300000000000004</v>
      </c>
      <c r="U112" s="101">
        <f t="shared" si="26"/>
        <v>46</v>
      </c>
      <c r="V112" s="102"/>
      <c r="W112" s="103" t="str">
        <f t="shared" si="27"/>
        <v>VENCIDO</v>
      </c>
      <c r="X112" s="103" t="str">
        <f t="shared" si="29"/>
        <v/>
      </c>
      <c r="Y112" s="153" t="s">
        <v>1646</v>
      </c>
      <c r="Z112" s="153" t="str">
        <f t="shared" si="30"/>
        <v>H50AF18</v>
      </c>
      <c r="AA112" s="153">
        <f t="shared" si="28"/>
        <v>2</v>
      </c>
      <c r="AB112" s="153" t="str">
        <f t="shared" si="18"/>
        <v>H50AF18 - 2</v>
      </c>
      <c r="AC112" s="67">
        <f t="shared" si="19"/>
        <v>1</v>
      </c>
      <c r="AD112" s="67">
        <f t="shared" si="20"/>
        <v>1</v>
      </c>
      <c r="AE112" s="67" t="str">
        <f t="shared" si="21"/>
        <v>H50AF18.</v>
      </c>
      <c r="AF112" s="67" t="str">
        <f t="shared" si="22"/>
        <v>H50AF18</v>
      </c>
      <c r="AG112" s="68"/>
      <c r="AH112" s="69"/>
      <c r="AI112" s="70"/>
      <c r="AJ112" s="22"/>
    </row>
    <row r="113" spans="1:36" s="23" customFormat="1" ht="300" customHeight="1" x14ac:dyDescent="0.2">
      <c r="A113" s="91">
        <v>56</v>
      </c>
      <c r="B113" s="187">
        <v>112</v>
      </c>
      <c r="C113" s="91"/>
      <c r="D113" s="109" t="s">
        <v>1601</v>
      </c>
      <c r="E113" s="93" t="s">
        <v>1777</v>
      </c>
      <c r="F113" s="108" t="s">
        <v>2018</v>
      </c>
      <c r="G113" s="108" t="s">
        <v>1843</v>
      </c>
      <c r="H113" s="108" t="s">
        <v>2248</v>
      </c>
      <c r="I113" s="108" t="s">
        <v>1839</v>
      </c>
      <c r="J113" s="108" t="s">
        <v>2247</v>
      </c>
      <c r="K113" s="93">
        <v>2</v>
      </c>
      <c r="L113" s="112">
        <v>43690</v>
      </c>
      <c r="M113" s="112">
        <v>44055</v>
      </c>
      <c r="N113" s="99">
        <f t="shared" si="31"/>
        <v>52.142857142857146</v>
      </c>
      <c r="O113" s="93" t="s">
        <v>1627</v>
      </c>
      <c r="P113" s="93"/>
      <c r="Q113" s="93" t="s">
        <v>2148</v>
      </c>
      <c r="R113" s="100">
        <f t="shared" si="23"/>
        <v>0</v>
      </c>
      <c r="S113" s="101">
        <f t="shared" si="24"/>
        <v>0</v>
      </c>
      <c r="T113" s="101">
        <f t="shared" si="25"/>
        <v>0</v>
      </c>
      <c r="U113" s="101">
        <f t="shared" si="26"/>
        <v>0</v>
      </c>
      <c r="V113" s="102"/>
      <c r="W113" s="103" t="str">
        <f t="shared" si="27"/>
        <v>EN TERMINO</v>
      </c>
      <c r="X113" s="103" t="str">
        <f t="shared" si="29"/>
        <v>VENCIDO</v>
      </c>
      <c r="Y113" s="153" t="s">
        <v>1646</v>
      </c>
      <c r="Z113" s="153" t="str">
        <f t="shared" si="30"/>
        <v>H51AF18</v>
      </c>
      <c r="AA113" s="153">
        <f t="shared" si="28"/>
        <v>1</v>
      </c>
      <c r="AB113" s="153" t="str">
        <f t="shared" si="18"/>
        <v>H51AF18 - 1</v>
      </c>
      <c r="AC113" s="67">
        <f t="shared" si="19"/>
        <v>3</v>
      </c>
      <c r="AD113" s="67">
        <f t="shared" si="20"/>
        <v>1</v>
      </c>
      <c r="AE113" s="67" t="str">
        <f t="shared" si="21"/>
        <v>H51AF18.</v>
      </c>
      <c r="AF113" s="67" t="str">
        <f t="shared" si="22"/>
        <v>H51AF18</v>
      </c>
      <c r="AG113" s="68"/>
      <c r="AH113" s="69"/>
      <c r="AI113" s="70"/>
      <c r="AJ113" s="22"/>
    </row>
    <row r="114" spans="1:36" s="23" customFormat="1" ht="300" customHeight="1" x14ac:dyDescent="0.2">
      <c r="A114" s="91"/>
      <c r="B114" s="187">
        <v>113</v>
      </c>
      <c r="C114" s="91"/>
      <c r="D114" s="109" t="s">
        <v>1601</v>
      </c>
      <c r="E114" s="93" t="s">
        <v>1777</v>
      </c>
      <c r="F114" s="108" t="s">
        <v>2019</v>
      </c>
      <c r="G114" s="108" t="s">
        <v>1843</v>
      </c>
      <c r="H114" s="108" t="s">
        <v>1840</v>
      </c>
      <c r="I114" s="108" t="s">
        <v>1841</v>
      </c>
      <c r="J114" s="93" t="s">
        <v>1842</v>
      </c>
      <c r="K114" s="93">
        <v>40</v>
      </c>
      <c r="L114" s="112">
        <v>43690</v>
      </c>
      <c r="M114" s="112">
        <v>44012</v>
      </c>
      <c r="N114" s="99">
        <f t="shared" si="31"/>
        <v>46</v>
      </c>
      <c r="O114" s="93" t="s">
        <v>1627</v>
      </c>
      <c r="P114" s="93">
        <v>22</v>
      </c>
      <c r="Q114" s="93" t="s">
        <v>2148</v>
      </c>
      <c r="R114" s="100">
        <f t="shared" si="23"/>
        <v>55.000000000000007</v>
      </c>
      <c r="S114" s="101">
        <f t="shared" si="24"/>
        <v>25.300000000000004</v>
      </c>
      <c r="T114" s="101">
        <f t="shared" si="25"/>
        <v>25.300000000000004</v>
      </c>
      <c r="U114" s="101">
        <f t="shared" si="26"/>
        <v>46</v>
      </c>
      <c r="V114" s="102"/>
      <c r="W114" s="103" t="str">
        <f t="shared" si="27"/>
        <v>VENCIDO</v>
      </c>
      <c r="X114" s="103" t="str">
        <f t="shared" si="29"/>
        <v/>
      </c>
      <c r="Y114" s="153" t="s">
        <v>1646</v>
      </c>
      <c r="Z114" s="153" t="str">
        <f t="shared" si="30"/>
        <v>H51AF18</v>
      </c>
      <c r="AA114" s="153">
        <f t="shared" si="28"/>
        <v>2</v>
      </c>
      <c r="AB114" s="153" t="str">
        <f t="shared" si="18"/>
        <v>H51AF18 - 2</v>
      </c>
      <c r="AC114" s="67">
        <f t="shared" si="19"/>
        <v>1</v>
      </c>
      <c r="AD114" s="67">
        <f t="shared" si="20"/>
        <v>1</v>
      </c>
      <c r="AE114" s="67" t="str">
        <f t="shared" si="21"/>
        <v>H51AF18.</v>
      </c>
      <c r="AF114" s="67" t="str">
        <f t="shared" si="22"/>
        <v>H51AF18</v>
      </c>
      <c r="AG114" s="68"/>
      <c r="AH114" s="69"/>
      <c r="AI114" s="70"/>
      <c r="AJ114" s="22"/>
    </row>
    <row r="115" spans="1:36" s="23" customFormat="1" ht="300" customHeight="1" x14ac:dyDescent="0.2">
      <c r="A115" s="91">
        <v>57</v>
      </c>
      <c r="B115" s="187">
        <v>114</v>
      </c>
      <c r="C115" s="91"/>
      <c r="D115" s="109" t="s">
        <v>1107</v>
      </c>
      <c r="E115" s="93" t="s">
        <v>1777</v>
      </c>
      <c r="F115" s="108" t="s">
        <v>1844</v>
      </c>
      <c r="G115" s="108" t="s">
        <v>1845</v>
      </c>
      <c r="H115" s="110" t="s">
        <v>1846</v>
      </c>
      <c r="I115" s="110" t="s">
        <v>1847</v>
      </c>
      <c r="J115" s="110" t="s">
        <v>1848</v>
      </c>
      <c r="K115" s="109">
        <v>1</v>
      </c>
      <c r="L115" s="167">
        <v>43690</v>
      </c>
      <c r="M115" s="167">
        <v>44012</v>
      </c>
      <c r="N115" s="99">
        <f t="shared" si="31"/>
        <v>46</v>
      </c>
      <c r="O115" s="93" t="s">
        <v>1627</v>
      </c>
      <c r="P115" s="93"/>
      <c r="Q115" s="93" t="s">
        <v>2148</v>
      </c>
      <c r="R115" s="100">
        <f t="shared" si="23"/>
        <v>0</v>
      </c>
      <c r="S115" s="101">
        <f t="shared" si="24"/>
        <v>0</v>
      </c>
      <c r="T115" s="101">
        <f t="shared" si="25"/>
        <v>0</v>
      </c>
      <c r="U115" s="101">
        <f t="shared" si="26"/>
        <v>46</v>
      </c>
      <c r="V115" s="102"/>
      <c r="W115" s="103" t="str">
        <f t="shared" si="27"/>
        <v>VENCIDO</v>
      </c>
      <c r="X115" s="103" t="str">
        <f t="shared" si="29"/>
        <v>VENCIDO</v>
      </c>
      <c r="Y115" s="153" t="s">
        <v>1646</v>
      </c>
      <c r="Z115" s="153" t="str">
        <f t="shared" si="30"/>
        <v>H52AF18</v>
      </c>
      <c r="AA115" s="153">
        <f t="shared" si="28"/>
        <v>1</v>
      </c>
      <c r="AB115" s="153" t="str">
        <f t="shared" si="18"/>
        <v>H52AF18 - 1</v>
      </c>
      <c r="AC115" s="67">
        <f t="shared" si="19"/>
        <v>1</v>
      </c>
      <c r="AD115" s="67">
        <f t="shared" si="20"/>
        <v>1</v>
      </c>
      <c r="AE115" s="67" t="str">
        <f t="shared" si="21"/>
        <v>H52AF18.</v>
      </c>
      <c r="AF115" s="67" t="str">
        <f t="shared" si="22"/>
        <v>H52AF18</v>
      </c>
      <c r="AG115" s="68"/>
      <c r="AH115" s="69"/>
      <c r="AI115" s="70"/>
      <c r="AJ115" s="22"/>
    </row>
    <row r="116" spans="1:36" s="23" customFormat="1" ht="300" customHeight="1" x14ac:dyDescent="0.2">
      <c r="A116" s="91">
        <v>58</v>
      </c>
      <c r="B116" s="187">
        <v>115</v>
      </c>
      <c r="C116" s="91"/>
      <c r="D116" s="91" t="s">
        <v>1601</v>
      </c>
      <c r="E116" s="93" t="s">
        <v>1777</v>
      </c>
      <c r="F116" s="96" t="s">
        <v>1849</v>
      </c>
      <c r="G116" s="96" t="s">
        <v>1850</v>
      </c>
      <c r="H116" s="181" t="s">
        <v>1851</v>
      </c>
      <c r="I116" s="96" t="s">
        <v>1852</v>
      </c>
      <c r="J116" s="96" t="s">
        <v>1853</v>
      </c>
      <c r="K116" s="97">
        <v>1</v>
      </c>
      <c r="L116" s="98">
        <v>43690</v>
      </c>
      <c r="M116" s="98">
        <v>43830</v>
      </c>
      <c r="N116" s="99">
        <f t="shared" si="31"/>
        <v>20</v>
      </c>
      <c r="O116" s="97" t="s">
        <v>734</v>
      </c>
      <c r="P116" s="93"/>
      <c r="Q116" s="93" t="s">
        <v>2148</v>
      </c>
      <c r="R116" s="100">
        <f t="shared" si="23"/>
        <v>0</v>
      </c>
      <c r="S116" s="101">
        <f t="shared" si="24"/>
        <v>0</v>
      </c>
      <c r="T116" s="101">
        <f t="shared" si="25"/>
        <v>0</v>
      </c>
      <c r="U116" s="101">
        <f t="shared" si="26"/>
        <v>20</v>
      </c>
      <c r="V116" s="102"/>
      <c r="W116" s="103" t="str">
        <f t="shared" si="27"/>
        <v>VENCIDO</v>
      </c>
      <c r="X116" s="103" t="str">
        <f t="shared" si="29"/>
        <v>VENCIDO</v>
      </c>
      <c r="Y116" s="153" t="s">
        <v>1646</v>
      </c>
      <c r="Z116" s="153" t="str">
        <f t="shared" si="30"/>
        <v>H53AF18</v>
      </c>
      <c r="AA116" s="153">
        <f t="shared" si="28"/>
        <v>1</v>
      </c>
      <c r="AB116" s="153" t="str">
        <f t="shared" si="18"/>
        <v>H53AF18 - 1</v>
      </c>
      <c r="AC116" s="67">
        <f t="shared" si="19"/>
        <v>1</v>
      </c>
      <c r="AD116" s="67">
        <f t="shared" si="20"/>
        <v>1</v>
      </c>
      <c r="AE116" s="67" t="str">
        <f t="shared" si="21"/>
        <v>H53AF18.</v>
      </c>
      <c r="AF116" s="67" t="str">
        <f t="shared" si="22"/>
        <v>H53AF18</v>
      </c>
      <c r="AG116" s="68"/>
      <c r="AH116" s="69"/>
      <c r="AI116" s="70"/>
      <c r="AJ116" s="22"/>
    </row>
    <row r="117" spans="1:36" s="23" customFormat="1" ht="300" customHeight="1" x14ac:dyDescent="0.2">
      <c r="A117" s="91">
        <v>59</v>
      </c>
      <c r="B117" s="187">
        <v>116</v>
      </c>
      <c r="C117" s="91"/>
      <c r="D117" s="91" t="s">
        <v>1601</v>
      </c>
      <c r="E117" s="93" t="s">
        <v>1777</v>
      </c>
      <c r="F117" s="96" t="s">
        <v>1854</v>
      </c>
      <c r="G117" s="96" t="s">
        <v>1855</v>
      </c>
      <c r="H117" s="173" t="s">
        <v>1879</v>
      </c>
      <c r="I117" s="173" t="s">
        <v>1856</v>
      </c>
      <c r="J117" s="173" t="s">
        <v>1857</v>
      </c>
      <c r="K117" s="182">
        <v>1</v>
      </c>
      <c r="L117" s="183">
        <v>43690</v>
      </c>
      <c r="M117" s="183">
        <v>43830</v>
      </c>
      <c r="N117" s="99">
        <f t="shared" si="31"/>
        <v>20</v>
      </c>
      <c r="O117" s="97" t="s">
        <v>1900</v>
      </c>
      <c r="P117" s="93"/>
      <c r="Q117" s="93" t="s">
        <v>2148</v>
      </c>
      <c r="R117" s="100">
        <f t="shared" si="23"/>
        <v>0</v>
      </c>
      <c r="S117" s="101">
        <f t="shared" si="24"/>
        <v>0</v>
      </c>
      <c r="T117" s="101">
        <f t="shared" si="25"/>
        <v>0</v>
      </c>
      <c r="U117" s="101">
        <f t="shared" si="26"/>
        <v>20</v>
      </c>
      <c r="V117" s="102"/>
      <c r="W117" s="103" t="str">
        <f t="shared" si="27"/>
        <v>VENCIDO</v>
      </c>
      <c r="X117" s="103" t="str">
        <f t="shared" si="29"/>
        <v>VENCIDO</v>
      </c>
      <c r="Y117" s="153" t="s">
        <v>1646</v>
      </c>
      <c r="Z117" s="153" t="str">
        <f t="shared" si="30"/>
        <v xml:space="preserve">
H54AF18</v>
      </c>
      <c r="AA117" s="153">
        <f t="shared" si="28"/>
        <v>1</v>
      </c>
      <c r="AB117" s="153" t="str">
        <f t="shared" si="18"/>
        <v xml:space="preserve">
H54AF18 - 1</v>
      </c>
      <c r="AC117" s="67">
        <f t="shared" si="19"/>
        <v>1</v>
      </c>
      <c r="AD117" s="67">
        <f t="shared" si="20"/>
        <v>1</v>
      </c>
      <c r="AE117" s="67" t="str">
        <f t="shared" si="21"/>
        <v xml:space="preserve">
H54AF18.</v>
      </c>
      <c r="AF117" s="67" t="str">
        <f t="shared" si="22"/>
        <v xml:space="preserve">
H54AF18</v>
      </c>
      <c r="AG117" s="68"/>
      <c r="AH117" s="69"/>
      <c r="AI117" s="70"/>
      <c r="AJ117" s="22"/>
    </row>
    <row r="118" spans="1:36" s="23" customFormat="1" ht="300" customHeight="1" x14ac:dyDescent="0.2">
      <c r="A118" s="91">
        <v>60</v>
      </c>
      <c r="B118" s="187">
        <v>117</v>
      </c>
      <c r="C118" s="91"/>
      <c r="D118" s="91" t="s">
        <v>1858</v>
      </c>
      <c r="E118" s="93" t="s">
        <v>1777</v>
      </c>
      <c r="F118" s="96" t="s">
        <v>1859</v>
      </c>
      <c r="G118" s="96" t="s">
        <v>1860</v>
      </c>
      <c r="H118" s="173" t="s">
        <v>1880</v>
      </c>
      <c r="I118" s="173" t="s">
        <v>1881</v>
      </c>
      <c r="J118" s="173" t="s">
        <v>1861</v>
      </c>
      <c r="K118" s="185">
        <v>1</v>
      </c>
      <c r="L118" s="183">
        <v>43690</v>
      </c>
      <c r="M118" s="183">
        <v>43830</v>
      </c>
      <c r="N118" s="99">
        <f t="shared" si="31"/>
        <v>20</v>
      </c>
      <c r="O118" s="97" t="s">
        <v>1900</v>
      </c>
      <c r="P118" s="93"/>
      <c r="Q118" s="93" t="s">
        <v>2148</v>
      </c>
      <c r="R118" s="100">
        <f t="shared" si="23"/>
        <v>0</v>
      </c>
      <c r="S118" s="101">
        <f t="shared" si="24"/>
        <v>0</v>
      </c>
      <c r="T118" s="101">
        <f t="shared" si="25"/>
        <v>0</v>
      </c>
      <c r="U118" s="101">
        <f t="shared" si="26"/>
        <v>20</v>
      </c>
      <c r="V118" s="102"/>
      <c r="W118" s="103" t="str">
        <f t="shared" si="27"/>
        <v>VENCIDO</v>
      </c>
      <c r="X118" s="103" t="str">
        <f t="shared" si="29"/>
        <v>VENCIDO</v>
      </c>
      <c r="Y118" s="153" t="s">
        <v>1646</v>
      </c>
      <c r="Z118" s="153" t="str">
        <f t="shared" si="30"/>
        <v>H55AF18</v>
      </c>
      <c r="AA118" s="153">
        <f t="shared" si="28"/>
        <v>1</v>
      </c>
      <c r="AB118" s="153" t="str">
        <f t="shared" si="18"/>
        <v>H55AF18 - 1</v>
      </c>
      <c r="AC118" s="67">
        <f t="shared" si="19"/>
        <v>1</v>
      </c>
      <c r="AD118" s="67">
        <f t="shared" si="20"/>
        <v>1</v>
      </c>
      <c r="AE118" s="67" t="str">
        <f t="shared" si="21"/>
        <v>H55AF18.</v>
      </c>
      <c r="AF118" s="67" t="str">
        <f t="shared" si="22"/>
        <v>H55AF18</v>
      </c>
      <c r="AG118" s="68"/>
      <c r="AH118" s="69"/>
      <c r="AI118" s="70"/>
      <c r="AJ118" s="22"/>
    </row>
    <row r="119" spans="1:36" s="23" customFormat="1" ht="300" customHeight="1" x14ac:dyDescent="0.2">
      <c r="A119" s="91">
        <v>61</v>
      </c>
      <c r="B119" s="187">
        <v>118</v>
      </c>
      <c r="C119" s="91"/>
      <c r="D119" s="109" t="s">
        <v>1858</v>
      </c>
      <c r="E119" s="93" t="s">
        <v>1777</v>
      </c>
      <c r="F119" s="108" t="s">
        <v>1862</v>
      </c>
      <c r="G119" s="108" t="s">
        <v>1863</v>
      </c>
      <c r="H119" s="106" t="s">
        <v>1864</v>
      </c>
      <c r="I119" s="106" t="s">
        <v>1865</v>
      </c>
      <c r="J119" s="106" t="s">
        <v>745</v>
      </c>
      <c r="K119" s="105">
        <v>4</v>
      </c>
      <c r="L119" s="166">
        <v>43690</v>
      </c>
      <c r="M119" s="166">
        <v>44055</v>
      </c>
      <c r="N119" s="99">
        <f t="shared" si="31"/>
        <v>52.142857142857146</v>
      </c>
      <c r="O119" s="93" t="s">
        <v>738</v>
      </c>
      <c r="P119" s="93"/>
      <c r="Q119" s="93" t="s">
        <v>2148</v>
      </c>
      <c r="R119" s="100">
        <f t="shared" si="23"/>
        <v>0</v>
      </c>
      <c r="S119" s="101">
        <f t="shared" si="24"/>
        <v>0</v>
      </c>
      <c r="T119" s="101">
        <f t="shared" si="25"/>
        <v>0</v>
      </c>
      <c r="U119" s="101">
        <f t="shared" si="26"/>
        <v>0</v>
      </c>
      <c r="V119" s="102"/>
      <c r="W119" s="103" t="str">
        <f t="shared" si="27"/>
        <v>EN TERMINO</v>
      </c>
      <c r="X119" s="103" t="str">
        <f t="shared" si="29"/>
        <v>EN TERMINO</v>
      </c>
      <c r="Y119" s="153" t="s">
        <v>1646</v>
      </c>
      <c r="Z119" s="153" t="str">
        <f t="shared" si="30"/>
        <v>H56AF18</v>
      </c>
      <c r="AA119" s="153">
        <f t="shared" si="28"/>
        <v>1</v>
      </c>
      <c r="AB119" s="153" t="str">
        <f t="shared" si="18"/>
        <v>H56AF18 - 1</v>
      </c>
      <c r="AC119" s="67">
        <f t="shared" si="19"/>
        <v>3</v>
      </c>
      <c r="AD119" s="67">
        <f t="shared" si="20"/>
        <v>3</v>
      </c>
      <c r="AE119" s="67" t="str">
        <f t="shared" si="21"/>
        <v>H56AF18.</v>
      </c>
      <c r="AF119" s="67" t="str">
        <f t="shared" si="22"/>
        <v>H56AF18</v>
      </c>
      <c r="AG119" s="68"/>
      <c r="AH119" s="69"/>
      <c r="AI119" s="70"/>
      <c r="AJ119" s="22"/>
    </row>
    <row r="120" spans="1:36" s="23" customFormat="1" ht="300" customHeight="1" x14ac:dyDescent="0.2">
      <c r="A120" s="91">
        <v>62</v>
      </c>
      <c r="B120" s="187">
        <v>119</v>
      </c>
      <c r="C120" s="91"/>
      <c r="D120" s="109" t="s">
        <v>1107</v>
      </c>
      <c r="E120" s="93" t="s">
        <v>1777</v>
      </c>
      <c r="F120" s="108" t="s">
        <v>1866</v>
      </c>
      <c r="G120" s="108" t="s">
        <v>1867</v>
      </c>
      <c r="H120" s="110" t="s">
        <v>1868</v>
      </c>
      <c r="I120" s="110" t="s">
        <v>1869</v>
      </c>
      <c r="J120" s="110" t="s">
        <v>1870</v>
      </c>
      <c r="K120" s="109">
        <v>1</v>
      </c>
      <c r="L120" s="167">
        <v>43690</v>
      </c>
      <c r="M120" s="167">
        <v>43753</v>
      </c>
      <c r="N120" s="99">
        <f t="shared" si="31"/>
        <v>9</v>
      </c>
      <c r="O120" s="93" t="s">
        <v>696</v>
      </c>
      <c r="P120" s="93">
        <v>0.5</v>
      </c>
      <c r="Q120" s="93" t="s">
        <v>2148</v>
      </c>
      <c r="R120" s="100">
        <f t="shared" si="23"/>
        <v>50</v>
      </c>
      <c r="S120" s="101">
        <f t="shared" si="24"/>
        <v>4.5</v>
      </c>
      <c r="T120" s="101">
        <f t="shared" si="25"/>
        <v>4.5</v>
      </c>
      <c r="U120" s="101">
        <f t="shared" si="26"/>
        <v>9</v>
      </c>
      <c r="V120" s="102"/>
      <c r="W120" s="103" t="str">
        <f t="shared" si="27"/>
        <v>VENCIDO</v>
      </c>
      <c r="X120" s="103" t="str">
        <f t="shared" si="29"/>
        <v>VENCIDO</v>
      </c>
      <c r="Y120" s="153" t="s">
        <v>1646</v>
      </c>
      <c r="Z120" s="153" t="str">
        <f t="shared" si="30"/>
        <v>H57AF18</v>
      </c>
      <c r="AA120" s="153">
        <f t="shared" si="28"/>
        <v>1</v>
      </c>
      <c r="AB120" s="153" t="str">
        <f t="shared" si="18"/>
        <v>H57AF18 - 1</v>
      </c>
      <c r="AC120" s="67">
        <f t="shared" si="19"/>
        <v>1</v>
      </c>
      <c r="AD120" s="67">
        <f t="shared" si="20"/>
        <v>1</v>
      </c>
      <c r="AE120" s="67" t="str">
        <f t="shared" si="21"/>
        <v>H57AF18.</v>
      </c>
      <c r="AF120" s="67" t="str">
        <f t="shared" si="22"/>
        <v>H57AF18</v>
      </c>
      <c r="AG120" s="68"/>
      <c r="AH120" s="69"/>
      <c r="AI120" s="70"/>
      <c r="AJ120" s="22"/>
    </row>
    <row r="121" spans="1:36" s="23" customFormat="1" ht="300" customHeight="1" x14ac:dyDescent="0.2">
      <c r="A121" s="91">
        <v>63</v>
      </c>
      <c r="B121" s="187">
        <v>120</v>
      </c>
      <c r="C121" s="91">
        <v>61</v>
      </c>
      <c r="D121" s="91" t="s">
        <v>1106</v>
      </c>
      <c r="E121" s="93" t="s">
        <v>1777</v>
      </c>
      <c r="F121" s="96" t="s">
        <v>2020</v>
      </c>
      <c r="G121" s="96" t="s">
        <v>1871</v>
      </c>
      <c r="H121" s="96" t="s">
        <v>1872</v>
      </c>
      <c r="I121" s="96" t="s">
        <v>1882</v>
      </c>
      <c r="J121" s="96" t="s">
        <v>1873</v>
      </c>
      <c r="K121" s="97">
        <v>1</v>
      </c>
      <c r="L121" s="98">
        <v>43679</v>
      </c>
      <c r="M121" s="98">
        <v>43799</v>
      </c>
      <c r="N121" s="99">
        <f t="shared" si="31"/>
        <v>17.142857142857142</v>
      </c>
      <c r="O121" s="97" t="s">
        <v>1874</v>
      </c>
      <c r="P121" s="93">
        <v>0.1</v>
      </c>
      <c r="Q121" s="93" t="s">
        <v>2148</v>
      </c>
      <c r="R121" s="100">
        <f t="shared" si="23"/>
        <v>10</v>
      </c>
      <c r="S121" s="101">
        <f t="shared" si="24"/>
        <v>1.7142857142857142</v>
      </c>
      <c r="T121" s="101">
        <f t="shared" si="25"/>
        <v>1.7142857142857142</v>
      </c>
      <c r="U121" s="101">
        <f t="shared" si="26"/>
        <v>17.142857142857142</v>
      </c>
      <c r="V121" s="102"/>
      <c r="W121" s="103" t="str">
        <f t="shared" si="27"/>
        <v>VENCIDO</v>
      </c>
      <c r="X121" s="103" t="str">
        <f t="shared" si="29"/>
        <v>VENCIDO</v>
      </c>
      <c r="Y121" s="153" t="s">
        <v>1646</v>
      </c>
      <c r="Z121" s="153" t="str">
        <f t="shared" si="30"/>
        <v>H58AF18</v>
      </c>
      <c r="AA121" s="153">
        <f t="shared" si="28"/>
        <v>1</v>
      </c>
      <c r="AB121" s="153" t="str">
        <f t="shared" si="18"/>
        <v>H58AF18 - 1</v>
      </c>
      <c r="AC121" s="67">
        <f t="shared" si="19"/>
        <v>1</v>
      </c>
      <c r="AD121" s="67">
        <f t="shared" si="20"/>
        <v>1</v>
      </c>
      <c r="AE121" s="67" t="str">
        <f t="shared" si="21"/>
        <v>H58AF18.</v>
      </c>
      <c r="AF121" s="67" t="str">
        <f t="shared" si="22"/>
        <v>H58AF18</v>
      </c>
      <c r="AG121" s="68"/>
      <c r="AH121" s="69"/>
      <c r="AI121" s="70"/>
      <c r="AJ121" s="22"/>
    </row>
    <row r="122" spans="1:36" s="23" customFormat="1" ht="300" customHeight="1" x14ac:dyDescent="0.2">
      <c r="A122" s="91"/>
      <c r="B122" s="187">
        <v>121</v>
      </c>
      <c r="C122" s="91">
        <v>62</v>
      </c>
      <c r="D122" s="91" t="s">
        <v>1106</v>
      </c>
      <c r="E122" s="93" t="s">
        <v>1777</v>
      </c>
      <c r="F122" s="96" t="s">
        <v>2021</v>
      </c>
      <c r="G122" s="96" t="s">
        <v>1871</v>
      </c>
      <c r="H122" s="96" t="s">
        <v>1872</v>
      </c>
      <c r="I122" s="96" t="s">
        <v>1875</v>
      </c>
      <c r="J122" s="96" t="s">
        <v>1876</v>
      </c>
      <c r="K122" s="97">
        <v>2</v>
      </c>
      <c r="L122" s="98">
        <v>43800</v>
      </c>
      <c r="M122" s="98">
        <v>43830</v>
      </c>
      <c r="N122" s="99">
        <f t="shared" si="31"/>
        <v>4.2857142857142856</v>
      </c>
      <c r="O122" s="97" t="s">
        <v>1874</v>
      </c>
      <c r="P122" s="93"/>
      <c r="Q122" s="93" t="s">
        <v>2148</v>
      </c>
      <c r="R122" s="100">
        <f t="shared" si="23"/>
        <v>0</v>
      </c>
      <c r="S122" s="101">
        <f t="shared" si="24"/>
        <v>0</v>
      </c>
      <c r="T122" s="101">
        <f t="shared" si="25"/>
        <v>0</v>
      </c>
      <c r="U122" s="101">
        <f t="shared" si="26"/>
        <v>4.2857142857142856</v>
      </c>
      <c r="V122" s="102"/>
      <c r="W122" s="103" t="str">
        <f t="shared" si="27"/>
        <v>VENCIDO</v>
      </c>
      <c r="X122" s="103" t="str">
        <f t="shared" si="29"/>
        <v/>
      </c>
      <c r="Y122" s="153" t="s">
        <v>1646</v>
      </c>
      <c r="Z122" s="153" t="str">
        <f t="shared" si="30"/>
        <v>H58AF18</v>
      </c>
      <c r="AA122" s="153">
        <f t="shared" si="28"/>
        <v>2</v>
      </c>
      <c r="AB122" s="153" t="str">
        <f t="shared" si="18"/>
        <v>H58AF18 - 2</v>
      </c>
      <c r="AC122" s="67">
        <f t="shared" si="19"/>
        <v>1</v>
      </c>
      <c r="AD122" s="67">
        <f t="shared" si="20"/>
        <v>1</v>
      </c>
      <c r="AE122" s="67" t="str">
        <f t="shared" si="21"/>
        <v>H58AF18.</v>
      </c>
      <c r="AF122" s="67" t="str">
        <f t="shared" si="22"/>
        <v>H58AF18</v>
      </c>
      <c r="AG122" s="68"/>
      <c r="AH122" s="69"/>
      <c r="AI122" s="70"/>
      <c r="AJ122" s="22"/>
    </row>
    <row r="123" spans="1:36" s="158" customFormat="1" ht="300" customHeight="1" x14ac:dyDescent="0.2">
      <c r="A123" s="102">
        <v>64</v>
      </c>
      <c r="B123" s="187">
        <v>122</v>
      </c>
      <c r="C123" s="102"/>
      <c r="D123" s="102" t="s">
        <v>1600</v>
      </c>
      <c r="E123" s="105" t="s">
        <v>1529</v>
      </c>
      <c r="F123" s="94" t="s">
        <v>1631</v>
      </c>
      <c r="G123" s="94" t="s">
        <v>1603</v>
      </c>
      <c r="H123" s="96" t="s">
        <v>1604</v>
      </c>
      <c r="I123" s="96" t="s">
        <v>1605</v>
      </c>
      <c r="J123" s="97" t="s">
        <v>1480</v>
      </c>
      <c r="K123" s="97">
        <v>1</v>
      </c>
      <c r="L123" s="98">
        <v>43480</v>
      </c>
      <c r="M123" s="98">
        <v>43524</v>
      </c>
      <c r="N123" s="99">
        <f t="shared" si="31"/>
        <v>6.2857142857142856</v>
      </c>
      <c r="O123" s="97" t="s">
        <v>696</v>
      </c>
      <c r="P123" s="97">
        <v>0.4</v>
      </c>
      <c r="Q123" s="105" t="s">
        <v>2148</v>
      </c>
      <c r="R123" s="100">
        <f t="shared" si="23"/>
        <v>40</v>
      </c>
      <c r="S123" s="101">
        <f t="shared" si="24"/>
        <v>2.5142857142857142</v>
      </c>
      <c r="T123" s="101">
        <f t="shared" si="25"/>
        <v>2.5142857142857142</v>
      </c>
      <c r="U123" s="101">
        <f t="shared" si="26"/>
        <v>6.2857142857142856</v>
      </c>
      <c r="V123" s="102"/>
      <c r="W123" s="103" t="str">
        <f t="shared" si="27"/>
        <v>VENCIDO</v>
      </c>
      <c r="X123" s="103" t="str">
        <f t="shared" si="29"/>
        <v>VENCIDO</v>
      </c>
      <c r="Y123" s="153" t="s">
        <v>1630</v>
      </c>
      <c r="Z123" s="153" t="str">
        <f t="shared" si="30"/>
        <v>H1APCSMF18</v>
      </c>
      <c r="AA123" s="153">
        <f t="shared" si="28"/>
        <v>1</v>
      </c>
      <c r="AB123" s="153" t="str">
        <f t="shared" si="18"/>
        <v>H1APCSMF18 - 1</v>
      </c>
      <c r="AC123" s="67">
        <f t="shared" si="19"/>
        <v>1</v>
      </c>
      <c r="AD123" s="67">
        <f t="shared" si="20"/>
        <v>1</v>
      </c>
      <c r="AE123" s="67" t="str">
        <f t="shared" si="21"/>
        <v>H1APCSMF18.</v>
      </c>
      <c r="AF123" s="67" t="str">
        <f t="shared" si="22"/>
        <v>H1APCSMF18</v>
      </c>
      <c r="AG123" s="154"/>
      <c r="AH123" s="155"/>
      <c r="AI123" s="156"/>
      <c r="AJ123" s="157"/>
    </row>
    <row r="124" spans="1:36" s="158" customFormat="1" ht="306" customHeight="1" x14ac:dyDescent="0.2">
      <c r="A124" s="102">
        <v>65</v>
      </c>
      <c r="B124" s="187">
        <v>123</v>
      </c>
      <c r="C124" s="102"/>
      <c r="D124" s="102" t="s">
        <v>1601</v>
      </c>
      <c r="E124" s="105" t="s">
        <v>1529</v>
      </c>
      <c r="F124" s="106" t="s">
        <v>1632</v>
      </c>
      <c r="G124" s="106" t="s">
        <v>1606</v>
      </c>
      <c r="H124" s="107" t="s">
        <v>1607</v>
      </c>
      <c r="I124" s="107" t="s">
        <v>1473</v>
      </c>
      <c r="J124" s="97" t="s">
        <v>1480</v>
      </c>
      <c r="K124" s="97">
        <v>1</v>
      </c>
      <c r="L124" s="98">
        <v>43480</v>
      </c>
      <c r="M124" s="98">
        <v>43524</v>
      </c>
      <c r="N124" s="99">
        <f t="shared" si="31"/>
        <v>6.2857142857142856</v>
      </c>
      <c r="O124" s="97" t="s">
        <v>696</v>
      </c>
      <c r="P124" s="97">
        <v>0.4</v>
      </c>
      <c r="Q124" s="105" t="s">
        <v>2148</v>
      </c>
      <c r="R124" s="100">
        <f t="shared" si="23"/>
        <v>40</v>
      </c>
      <c r="S124" s="101">
        <f t="shared" si="24"/>
        <v>2.5142857142857142</v>
      </c>
      <c r="T124" s="101">
        <f t="shared" si="25"/>
        <v>2.5142857142857142</v>
      </c>
      <c r="U124" s="101">
        <f t="shared" si="26"/>
        <v>6.2857142857142856</v>
      </c>
      <c r="V124" s="102"/>
      <c r="W124" s="103" t="str">
        <f t="shared" si="27"/>
        <v>VENCIDO</v>
      </c>
      <c r="X124" s="103" t="str">
        <f t="shared" si="29"/>
        <v>VENCIDO</v>
      </c>
      <c r="Y124" s="153" t="s">
        <v>1630</v>
      </c>
      <c r="Z124" s="153" t="str">
        <f t="shared" si="30"/>
        <v>H2APCSMF18</v>
      </c>
      <c r="AA124" s="153">
        <f t="shared" si="28"/>
        <v>1</v>
      </c>
      <c r="AB124" s="153" t="str">
        <f t="shared" si="18"/>
        <v>H2APCSMF18 - 1</v>
      </c>
      <c r="AC124" s="67">
        <f t="shared" si="19"/>
        <v>1</v>
      </c>
      <c r="AD124" s="67">
        <f t="shared" si="20"/>
        <v>1</v>
      </c>
      <c r="AE124" s="67" t="str">
        <f t="shared" si="21"/>
        <v>H2APCSMF18.</v>
      </c>
      <c r="AF124" s="67" t="str">
        <f t="shared" si="22"/>
        <v>H2APCSMF18</v>
      </c>
      <c r="AG124" s="154"/>
      <c r="AH124" s="155"/>
      <c r="AI124" s="156"/>
      <c r="AJ124" s="157"/>
    </row>
    <row r="125" spans="1:36" s="158" customFormat="1" ht="300" customHeight="1" x14ac:dyDescent="0.2">
      <c r="A125" s="102">
        <v>66</v>
      </c>
      <c r="B125" s="187">
        <v>124</v>
      </c>
      <c r="C125" s="102"/>
      <c r="D125" s="102" t="s">
        <v>1601</v>
      </c>
      <c r="E125" s="105" t="s">
        <v>1624</v>
      </c>
      <c r="F125" s="108" t="s">
        <v>1633</v>
      </c>
      <c r="G125" s="108" t="s">
        <v>1608</v>
      </c>
      <c r="H125" s="96" t="s">
        <v>1609</v>
      </c>
      <c r="I125" s="96" t="s">
        <v>1610</v>
      </c>
      <c r="J125" s="97" t="s">
        <v>1611</v>
      </c>
      <c r="K125" s="97">
        <v>1</v>
      </c>
      <c r="L125" s="98">
        <v>43480</v>
      </c>
      <c r="M125" s="98">
        <v>43537</v>
      </c>
      <c r="N125" s="99">
        <f t="shared" si="31"/>
        <v>8.1428571428571423</v>
      </c>
      <c r="O125" s="97" t="s">
        <v>970</v>
      </c>
      <c r="P125" s="97">
        <v>1</v>
      </c>
      <c r="Q125" s="105" t="s">
        <v>2148</v>
      </c>
      <c r="R125" s="100">
        <f t="shared" si="23"/>
        <v>100</v>
      </c>
      <c r="S125" s="101">
        <f t="shared" si="24"/>
        <v>8.1428571428571423</v>
      </c>
      <c r="T125" s="101">
        <f t="shared" si="25"/>
        <v>8.1428571428571423</v>
      </c>
      <c r="U125" s="101">
        <f t="shared" si="26"/>
        <v>8.1428571428571423</v>
      </c>
      <c r="V125" s="102"/>
      <c r="W125" s="103" t="str">
        <f t="shared" si="27"/>
        <v>CUMPLIDO</v>
      </c>
      <c r="X125" s="103" t="str">
        <f t="shared" si="29"/>
        <v>CUMPLIDO</v>
      </c>
      <c r="Y125" s="153" t="s">
        <v>1630</v>
      </c>
      <c r="Z125" s="153" t="str">
        <f t="shared" si="30"/>
        <v>H3APCSMF18</v>
      </c>
      <c r="AA125" s="153">
        <f t="shared" si="28"/>
        <v>1</v>
      </c>
      <c r="AB125" s="153" t="str">
        <f t="shared" si="18"/>
        <v>H3APCSMF18 - 1</v>
      </c>
      <c r="AC125" s="67">
        <f t="shared" si="19"/>
        <v>5</v>
      </c>
      <c r="AD125" s="67">
        <f t="shared" si="20"/>
        <v>5</v>
      </c>
      <c r="AE125" s="67" t="str">
        <f t="shared" si="21"/>
        <v>H3APCSMF18.</v>
      </c>
      <c r="AF125" s="67" t="str">
        <f t="shared" si="22"/>
        <v>H3APCSMF18</v>
      </c>
      <c r="AG125" s="154"/>
      <c r="AH125" s="155"/>
      <c r="AI125" s="156"/>
      <c r="AJ125" s="157"/>
    </row>
    <row r="126" spans="1:36" s="158" customFormat="1" ht="300" customHeight="1" x14ac:dyDescent="0.2">
      <c r="A126" s="102">
        <v>67</v>
      </c>
      <c r="B126" s="187">
        <v>125</v>
      </c>
      <c r="C126" s="102"/>
      <c r="D126" s="102" t="s">
        <v>1602</v>
      </c>
      <c r="E126" s="105" t="s">
        <v>1625</v>
      </c>
      <c r="F126" s="108" t="s">
        <v>1634</v>
      </c>
      <c r="G126" s="108" t="s">
        <v>1612</v>
      </c>
      <c r="H126" s="96" t="s">
        <v>1613</v>
      </c>
      <c r="I126" s="96" t="s">
        <v>1614</v>
      </c>
      <c r="J126" s="97" t="s">
        <v>1615</v>
      </c>
      <c r="K126" s="97">
        <v>1</v>
      </c>
      <c r="L126" s="98">
        <v>43480</v>
      </c>
      <c r="M126" s="98">
        <v>43646</v>
      </c>
      <c r="N126" s="99">
        <f t="shared" si="31"/>
        <v>23.714285714285715</v>
      </c>
      <c r="O126" s="97" t="s">
        <v>1616</v>
      </c>
      <c r="P126" s="97">
        <v>0</v>
      </c>
      <c r="Q126" s="105" t="s">
        <v>2148</v>
      </c>
      <c r="R126" s="100">
        <f t="shared" si="23"/>
        <v>0</v>
      </c>
      <c r="S126" s="101">
        <f t="shared" si="24"/>
        <v>0</v>
      </c>
      <c r="T126" s="101">
        <f t="shared" si="25"/>
        <v>0</v>
      </c>
      <c r="U126" s="101">
        <f t="shared" si="26"/>
        <v>23.714285714285715</v>
      </c>
      <c r="V126" s="102"/>
      <c r="W126" s="103" t="str">
        <f t="shared" si="27"/>
        <v>VENCIDO</v>
      </c>
      <c r="X126" s="103" t="str">
        <f t="shared" si="29"/>
        <v>VENCIDO</v>
      </c>
      <c r="Y126" s="153" t="s">
        <v>1630</v>
      </c>
      <c r="Z126" s="153" t="str">
        <f t="shared" si="30"/>
        <v>H4APCSMF18</v>
      </c>
      <c r="AA126" s="153">
        <f t="shared" si="28"/>
        <v>1</v>
      </c>
      <c r="AB126" s="153" t="str">
        <f t="shared" si="18"/>
        <v>H4APCSMF18 - 1</v>
      </c>
      <c r="AC126" s="67">
        <f t="shared" si="19"/>
        <v>1</v>
      </c>
      <c r="AD126" s="67">
        <f t="shared" si="20"/>
        <v>1</v>
      </c>
      <c r="AE126" s="67" t="str">
        <f t="shared" si="21"/>
        <v>H4APCSMF18.</v>
      </c>
      <c r="AF126" s="67" t="str">
        <f t="shared" si="22"/>
        <v>H4APCSMF18</v>
      </c>
      <c r="AG126" s="154"/>
      <c r="AH126" s="155"/>
      <c r="AI126" s="156"/>
      <c r="AJ126" s="157"/>
    </row>
    <row r="127" spans="1:36" s="158" customFormat="1" ht="300" customHeight="1" x14ac:dyDescent="0.2">
      <c r="A127" s="102">
        <v>68</v>
      </c>
      <c r="B127" s="187">
        <v>126</v>
      </c>
      <c r="C127" s="102"/>
      <c r="D127" s="102" t="s">
        <v>1107</v>
      </c>
      <c r="E127" s="105" t="s">
        <v>1626</v>
      </c>
      <c r="F127" s="108" t="s">
        <v>1635</v>
      </c>
      <c r="G127" s="108" t="s">
        <v>1617</v>
      </c>
      <c r="H127" s="96" t="s">
        <v>1618</v>
      </c>
      <c r="I127" s="96" t="s">
        <v>1619</v>
      </c>
      <c r="J127" s="97" t="s">
        <v>1620</v>
      </c>
      <c r="K127" s="97">
        <v>1</v>
      </c>
      <c r="L127" s="98">
        <v>43480</v>
      </c>
      <c r="M127" s="98">
        <v>43524</v>
      </c>
      <c r="N127" s="99">
        <f t="shared" si="31"/>
        <v>6.2857142857142856</v>
      </c>
      <c r="O127" s="97" t="s">
        <v>696</v>
      </c>
      <c r="P127" s="97">
        <v>0</v>
      </c>
      <c r="Q127" s="105" t="s">
        <v>2148</v>
      </c>
      <c r="R127" s="100">
        <f t="shared" si="23"/>
        <v>0</v>
      </c>
      <c r="S127" s="101">
        <f t="shared" si="24"/>
        <v>0</v>
      </c>
      <c r="T127" s="101">
        <f t="shared" si="25"/>
        <v>0</v>
      </c>
      <c r="U127" s="101">
        <f t="shared" si="26"/>
        <v>6.2857142857142856</v>
      </c>
      <c r="V127" s="102"/>
      <c r="W127" s="103" t="str">
        <f t="shared" si="27"/>
        <v>VENCIDO</v>
      </c>
      <c r="X127" s="103" t="str">
        <f t="shared" si="29"/>
        <v>VENCIDO</v>
      </c>
      <c r="Y127" s="153" t="s">
        <v>1630</v>
      </c>
      <c r="Z127" s="153" t="str">
        <f t="shared" si="30"/>
        <v>H5APCSMF18</v>
      </c>
      <c r="AA127" s="153">
        <f t="shared" si="28"/>
        <v>1</v>
      </c>
      <c r="AB127" s="153" t="str">
        <f t="shared" si="18"/>
        <v>H5APCSMF18 - 1</v>
      </c>
      <c r="AC127" s="67">
        <f t="shared" si="19"/>
        <v>1</v>
      </c>
      <c r="AD127" s="67">
        <f t="shared" si="20"/>
        <v>1</v>
      </c>
      <c r="AE127" s="67" t="str">
        <f t="shared" si="21"/>
        <v>H5APCSMF18.</v>
      </c>
      <c r="AF127" s="67" t="str">
        <f t="shared" si="22"/>
        <v>H5APCSMF18</v>
      </c>
      <c r="AG127" s="154"/>
      <c r="AH127" s="155"/>
      <c r="AI127" s="156"/>
      <c r="AJ127" s="157"/>
    </row>
    <row r="128" spans="1:36" s="158" customFormat="1" ht="300" customHeight="1" x14ac:dyDescent="0.2">
      <c r="A128" s="102">
        <v>69</v>
      </c>
      <c r="B128" s="187">
        <v>127</v>
      </c>
      <c r="C128" s="102"/>
      <c r="D128" s="102" t="s">
        <v>1600</v>
      </c>
      <c r="E128" s="105" t="s">
        <v>1529</v>
      </c>
      <c r="F128" s="108" t="s">
        <v>1636</v>
      </c>
      <c r="G128" s="108" t="s">
        <v>1621</v>
      </c>
      <c r="H128" s="96" t="s">
        <v>1622</v>
      </c>
      <c r="I128" s="96" t="s">
        <v>1623</v>
      </c>
      <c r="J128" s="97" t="s">
        <v>1480</v>
      </c>
      <c r="K128" s="97">
        <v>1</v>
      </c>
      <c r="L128" s="98">
        <v>43480</v>
      </c>
      <c r="M128" s="98">
        <v>43524</v>
      </c>
      <c r="N128" s="99">
        <f t="shared" si="31"/>
        <v>6.2857142857142856</v>
      </c>
      <c r="O128" s="97" t="s">
        <v>696</v>
      </c>
      <c r="P128" s="97">
        <v>0.4</v>
      </c>
      <c r="Q128" s="105" t="s">
        <v>2148</v>
      </c>
      <c r="R128" s="100">
        <f t="shared" si="23"/>
        <v>40</v>
      </c>
      <c r="S128" s="101">
        <f t="shared" si="24"/>
        <v>2.5142857142857142</v>
      </c>
      <c r="T128" s="101">
        <f t="shared" si="25"/>
        <v>2.5142857142857142</v>
      </c>
      <c r="U128" s="101">
        <f t="shared" si="26"/>
        <v>6.2857142857142856</v>
      </c>
      <c r="V128" s="102"/>
      <c r="W128" s="103" t="str">
        <f t="shared" si="27"/>
        <v>VENCIDO</v>
      </c>
      <c r="X128" s="103" t="str">
        <f t="shared" si="29"/>
        <v>VENCIDO</v>
      </c>
      <c r="Y128" s="153" t="s">
        <v>1630</v>
      </c>
      <c r="Z128" s="153" t="str">
        <f t="shared" si="30"/>
        <v>H6APCSMF18</v>
      </c>
      <c r="AA128" s="153">
        <f t="shared" si="28"/>
        <v>1</v>
      </c>
      <c r="AB128" s="153" t="str">
        <f t="shared" si="18"/>
        <v>H6APCSMF18 - 1</v>
      </c>
      <c r="AC128" s="67">
        <f t="shared" si="19"/>
        <v>1</v>
      </c>
      <c r="AD128" s="67">
        <f t="shared" si="20"/>
        <v>1</v>
      </c>
      <c r="AE128" s="67" t="str">
        <f t="shared" si="21"/>
        <v>H6APCSMF18.</v>
      </c>
      <c r="AF128" s="67" t="str">
        <f t="shared" si="22"/>
        <v>H6APCSMF18</v>
      </c>
      <c r="AG128" s="154"/>
      <c r="AH128" s="155"/>
      <c r="AI128" s="156"/>
      <c r="AJ128" s="157"/>
    </row>
    <row r="129" spans="1:36" s="23" customFormat="1" ht="300" customHeight="1" x14ac:dyDescent="0.2">
      <c r="A129" s="102">
        <v>70</v>
      </c>
      <c r="B129" s="187">
        <v>128</v>
      </c>
      <c r="C129" s="102"/>
      <c r="D129" s="92" t="s">
        <v>1288</v>
      </c>
      <c r="E129" s="93" t="s">
        <v>1526</v>
      </c>
      <c r="F129" s="94" t="s">
        <v>1416</v>
      </c>
      <c r="G129" s="94" t="s">
        <v>1417</v>
      </c>
      <c r="H129" s="95" t="s">
        <v>1487</v>
      </c>
      <c r="I129" s="96" t="s">
        <v>1472</v>
      </c>
      <c r="J129" s="97" t="s">
        <v>1488</v>
      </c>
      <c r="K129" s="97">
        <v>1</v>
      </c>
      <c r="L129" s="98">
        <v>43467</v>
      </c>
      <c r="M129" s="98">
        <v>43524</v>
      </c>
      <c r="N129" s="99">
        <f t="shared" si="31"/>
        <v>8.1428571428571423</v>
      </c>
      <c r="O129" s="97" t="s">
        <v>856</v>
      </c>
      <c r="P129" s="97">
        <v>0</v>
      </c>
      <c r="Q129" s="97" t="s">
        <v>2148</v>
      </c>
      <c r="R129" s="100">
        <f t="shared" si="23"/>
        <v>0</v>
      </c>
      <c r="S129" s="101">
        <f t="shared" si="24"/>
        <v>0</v>
      </c>
      <c r="T129" s="101">
        <f t="shared" si="25"/>
        <v>0</v>
      </c>
      <c r="U129" s="101">
        <f t="shared" si="26"/>
        <v>8.1428571428571423</v>
      </c>
      <c r="V129" s="102"/>
      <c r="W129" s="103" t="str">
        <f t="shared" si="27"/>
        <v>VENCIDO</v>
      </c>
      <c r="X129" s="103" t="str">
        <f t="shared" si="29"/>
        <v>VENCIDO</v>
      </c>
      <c r="Y129" s="104" t="s">
        <v>1486</v>
      </c>
      <c r="Z129" s="153" t="str">
        <f t="shared" si="30"/>
        <v>H1ACSRT17</v>
      </c>
      <c r="AA129" s="153">
        <f t="shared" si="28"/>
        <v>1</v>
      </c>
      <c r="AB129" s="153" t="str">
        <f t="shared" si="18"/>
        <v>H1ACSRT17 - 1</v>
      </c>
      <c r="AC129" s="67">
        <f t="shared" si="19"/>
        <v>1</v>
      </c>
      <c r="AD129" s="67">
        <f t="shared" si="20"/>
        <v>1</v>
      </c>
      <c r="AE129" s="67" t="str">
        <f t="shared" si="21"/>
        <v>H1ACSRT17.</v>
      </c>
      <c r="AF129" s="67" t="str">
        <f t="shared" si="22"/>
        <v>H1ACSRT17</v>
      </c>
      <c r="AG129" s="68"/>
      <c r="AH129" s="69"/>
      <c r="AI129" s="70"/>
      <c r="AJ129" s="22"/>
    </row>
    <row r="130" spans="1:36" s="23" customFormat="1" ht="300" customHeight="1" x14ac:dyDescent="0.2">
      <c r="A130" s="102">
        <v>71</v>
      </c>
      <c r="B130" s="187">
        <v>129</v>
      </c>
      <c r="C130" s="102"/>
      <c r="D130" s="92" t="s">
        <v>1106</v>
      </c>
      <c r="E130" s="93" t="s">
        <v>1528</v>
      </c>
      <c r="F130" s="94" t="s">
        <v>1594</v>
      </c>
      <c r="G130" s="94" t="s">
        <v>1527</v>
      </c>
      <c r="H130" s="96" t="s">
        <v>1489</v>
      </c>
      <c r="I130" s="96" t="s">
        <v>1490</v>
      </c>
      <c r="J130" s="97" t="s">
        <v>1491</v>
      </c>
      <c r="K130" s="97">
        <v>1</v>
      </c>
      <c r="L130" s="98">
        <v>43467</v>
      </c>
      <c r="M130" s="98">
        <v>43524</v>
      </c>
      <c r="N130" s="99">
        <f t="shared" si="31"/>
        <v>8.1428571428571423</v>
      </c>
      <c r="O130" s="97" t="s">
        <v>856</v>
      </c>
      <c r="P130" s="97">
        <v>0</v>
      </c>
      <c r="Q130" s="97" t="s">
        <v>2148</v>
      </c>
      <c r="R130" s="100">
        <f t="shared" si="23"/>
        <v>0</v>
      </c>
      <c r="S130" s="101">
        <f t="shared" si="24"/>
        <v>0</v>
      </c>
      <c r="T130" s="101">
        <f t="shared" si="25"/>
        <v>0</v>
      </c>
      <c r="U130" s="101">
        <f t="shared" si="26"/>
        <v>8.1428571428571423</v>
      </c>
      <c r="V130" s="102"/>
      <c r="W130" s="103" t="str">
        <f t="shared" si="27"/>
        <v>VENCIDO</v>
      </c>
      <c r="X130" s="103" t="str">
        <f t="shared" si="29"/>
        <v>VENCIDO</v>
      </c>
      <c r="Y130" s="104" t="s">
        <v>1486</v>
      </c>
      <c r="Z130" s="153" t="str">
        <f t="shared" si="30"/>
        <v>H2ACSRT17</v>
      </c>
      <c r="AA130" s="153">
        <f t="shared" si="28"/>
        <v>1</v>
      </c>
      <c r="AB130" s="153" t="str">
        <f t="shared" si="18"/>
        <v>H2ACSRT17 - 1</v>
      </c>
      <c r="AC130" s="67">
        <f t="shared" si="19"/>
        <v>1</v>
      </c>
      <c r="AD130" s="67">
        <f t="shared" si="20"/>
        <v>1</v>
      </c>
      <c r="AE130" s="67" t="str">
        <f t="shared" si="21"/>
        <v>H2ACSRT17.</v>
      </c>
      <c r="AF130" s="67" t="str">
        <f t="shared" si="22"/>
        <v>H2ACSRT17</v>
      </c>
      <c r="AG130" s="68"/>
      <c r="AH130" s="69"/>
      <c r="AI130" s="70"/>
      <c r="AJ130" s="22"/>
    </row>
    <row r="131" spans="1:36" s="23" customFormat="1" ht="300" customHeight="1" x14ac:dyDescent="0.2">
      <c r="A131" s="102">
        <v>72</v>
      </c>
      <c r="B131" s="187">
        <v>130</v>
      </c>
      <c r="C131" s="102"/>
      <c r="D131" s="92" t="s">
        <v>1106</v>
      </c>
      <c r="E131" s="93" t="s">
        <v>1529</v>
      </c>
      <c r="F131" s="94" t="s">
        <v>1418</v>
      </c>
      <c r="G131" s="94" t="s">
        <v>1419</v>
      </c>
      <c r="H131" s="96" t="s">
        <v>1489</v>
      </c>
      <c r="I131" s="96" t="s">
        <v>1492</v>
      </c>
      <c r="J131" s="97" t="s">
        <v>1491</v>
      </c>
      <c r="K131" s="97">
        <v>1</v>
      </c>
      <c r="L131" s="98">
        <v>43467</v>
      </c>
      <c r="M131" s="98">
        <v>43524</v>
      </c>
      <c r="N131" s="99">
        <f t="shared" si="31"/>
        <v>8.1428571428571423</v>
      </c>
      <c r="O131" s="97" t="s">
        <v>856</v>
      </c>
      <c r="P131" s="97">
        <v>0</v>
      </c>
      <c r="Q131" s="97" t="s">
        <v>2148</v>
      </c>
      <c r="R131" s="100">
        <f t="shared" si="23"/>
        <v>0</v>
      </c>
      <c r="S131" s="101">
        <f t="shared" si="24"/>
        <v>0</v>
      </c>
      <c r="T131" s="101">
        <f t="shared" si="25"/>
        <v>0</v>
      </c>
      <c r="U131" s="101">
        <f t="shared" si="26"/>
        <v>8.1428571428571423</v>
      </c>
      <c r="V131" s="102"/>
      <c r="W131" s="103" t="str">
        <f t="shared" si="27"/>
        <v>VENCIDO</v>
      </c>
      <c r="X131" s="103" t="str">
        <f t="shared" si="29"/>
        <v>VENCIDO</v>
      </c>
      <c r="Y131" s="104" t="s">
        <v>1486</v>
      </c>
      <c r="Z131" s="153" t="str">
        <f t="shared" si="30"/>
        <v>H3ACSRT17</v>
      </c>
      <c r="AA131" s="153">
        <f t="shared" si="28"/>
        <v>1</v>
      </c>
      <c r="AB131" s="153" t="str">
        <f t="shared" ref="AB131:AB194" si="32">CONCATENATE(Z131," - ",AA131)</f>
        <v>H3ACSRT17 - 1</v>
      </c>
      <c r="AC131" s="67">
        <f t="shared" ref="AC131:AC194" si="33">IF(W131="VENCIDO",1,IF(W131="PRÓXIMO A VENCER",2,IF(W131="EN TERMINO",3,IF(W131="CON AVANCE",4,IF(W131="CUMPLIDO",5,)))))</f>
        <v>1</v>
      </c>
      <c r="AD131" s="67">
        <f t="shared" ref="AD131:AD194" si="34">IF(AA132=AA131+1,MIN(AC131,AD132),AC131)</f>
        <v>1</v>
      </c>
      <c r="AE131" s="67" t="str">
        <f t="shared" ref="AE131:AE194" si="35">IF(A131&lt;&gt;"",MID(F131,1,FIND(" ",F131,1)-1),AE130)</f>
        <v>H3ACSRT17.</v>
      </c>
      <c r="AF131" s="67" t="str">
        <f t="shared" ref="AF131:AF194" si="36">IFERROR(MID(AE131,1,FIND(".",AE131,1)-1),AE131)</f>
        <v>H3ACSRT17</v>
      </c>
      <c r="AG131" s="68"/>
      <c r="AH131" s="69"/>
      <c r="AI131" s="70"/>
      <c r="AJ131" s="22"/>
    </row>
    <row r="132" spans="1:36" s="23" customFormat="1" ht="300" customHeight="1" x14ac:dyDescent="0.2">
      <c r="A132" s="102">
        <v>73</v>
      </c>
      <c r="B132" s="187">
        <v>131</v>
      </c>
      <c r="C132" s="102"/>
      <c r="D132" s="92" t="s">
        <v>1106</v>
      </c>
      <c r="E132" s="93" t="s">
        <v>1530</v>
      </c>
      <c r="F132" s="94" t="s">
        <v>1420</v>
      </c>
      <c r="G132" s="94" t="s">
        <v>1506</v>
      </c>
      <c r="H132" s="96" t="s">
        <v>1493</v>
      </c>
      <c r="I132" s="96" t="s">
        <v>1494</v>
      </c>
      <c r="J132" s="97" t="s">
        <v>1488</v>
      </c>
      <c r="K132" s="97">
        <v>1</v>
      </c>
      <c r="L132" s="98">
        <v>43467</v>
      </c>
      <c r="M132" s="98">
        <v>43524</v>
      </c>
      <c r="N132" s="99">
        <f t="shared" si="31"/>
        <v>8.1428571428571423</v>
      </c>
      <c r="O132" s="97" t="s">
        <v>856</v>
      </c>
      <c r="P132" s="97">
        <v>0</v>
      </c>
      <c r="Q132" s="97" t="s">
        <v>2148</v>
      </c>
      <c r="R132" s="100">
        <f t="shared" ref="R132:R195" si="37">IF(P132/K132&gt;1,100,+P132/K132*100)</f>
        <v>0</v>
      </c>
      <c r="S132" s="101">
        <f t="shared" ref="S132:S195" si="38">+N132*R132/100</f>
        <v>0</v>
      </c>
      <c r="T132" s="101">
        <f t="shared" ref="T132:T195" si="39">IF(M132&lt;=$AH$1,S132,0)</f>
        <v>0</v>
      </c>
      <c r="U132" s="101">
        <f t="shared" ref="U132:U195" si="40">IF($AH$1&gt;=M132,N132,0)</f>
        <v>8.1428571428571423</v>
      </c>
      <c r="V132" s="102"/>
      <c r="W132" s="103" t="str">
        <f t="shared" ref="W132:W195" si="41">IF(R132=100,"CUMPLIDO",IF(M132-$AH$1&lt;0,"VENCIDO",IF(M132-$AH$1&lt;=30,"PRÓXIMO A VENCER",IF(R132&gt;0,"CON AVANCE","EN TERMINO"))))</f>
        <v>VENCIDO</v>
      </c>
      <c r="X132" s="103" t="str">
        <f t="shared" si="29"/>
        <v>VENCIDO</v>
      </c>
      <c r="Y132" s="104" t="s">
        <v>1486</v>
      </c>
      <c r="Z132" s="153" t="str">
        <f t="shared" si="30"/>
        <v>H4ACSRT17</v>
      </c>
      <c r="AA132" s="153">
        <f t="shared" ref="AA132:AA195" si="42">IF(A132&lt;&gt;"",1,AA131+1)</f>
        <v>1</v>
      </c>
      <c r="AB132" s="153" t="str">
        <f t="shared" si="32"/>
        <v>H4ACSRT17 - 1</v>
      </c>
      <c r="AC132" s="67">
        <f t="shared" si="33"/>
        <v>1</v>
      </c>
      <c r="AD132" s="67">
        <f t="shared" si="34"/>
        <v>1</v>
      </c>
      <c r="AE132" s="67" t="str">
        <f t="shared" si="35"/>
        <v>H4ACSRT17.</v>
      </c>
      <c r="AF132" s="67" t="str">
        <f t="shared" si="36"/>
        <v>H4ACSRT17</v>
      </c>
      <c r="AG132" s="68"/>
      <c r="AH132" s="69"/>
      <c r="AI132" s="70"/>
      <c r="AJ132" s="22"/>
    </row>
    <row r="133" spans="1:36" s="23" customFormat="1" ht="300" customHeight="1" x14ac:dyDescent="0.2">
      <c r="A133" s="102">
        <v>74</v>
      </c>
      <c r="B133" s="187">
        <v>132</v>
      </c>
      <c r="C133" s="102"/>
      <c r="D133" s="105" t="s">
        <v>1107</v>
      </c>
      <c r="E133" s="93" t="s">
        <v>1532</v>
      </c>
      <c r="F133" s="106" t="s">
        <v>1531</v>
      </c>
      <c r="G133" s="106" t="s">
        <v>1421</v>
      </c>
      <c r="H133" s="107" t="s">
        <v>1512</v>
      </c>
      <c r="I133" s="107" t="s">
        <v>1518</v>
      </c>
      <c r="J133" s="97" t="s">
        <v>1519</v>
      </c>
      <c r="K133" s="97">
        <v>1</v>
      </c>
      <c r="L133" s="98">
        <v>43467</v>
      </c>
      <c r="M133" s="98">
        <v>43524</v>
      </c>
      <c r="N133" s="99">
        <f t="shared" ref="N133:N159" si="43">(+M133-L133)/7</f>
        <v>8.1428571428571423</v>
      </c>
      <c r="O133" s="97" t="s">
        <v>856</v>
      </c>
      <c r="P133" s="97">
        <v>0</v>
      </c>
      <c r="Q133" s="97" t="s">
        <v>2148</v>
      </c>
      <c r="R133" s="100">
        <f t="shared" si="37"/>
        <v>0</v>
      </c>
      <c r="S133" s="101">
        <f t="shared" si="38"/>
        <v>0</v>
      </c>
      <c r="T133" s="101">
        <f t="shared" si="39"/>
        <v>0</v>
      </c>
      <c r="U133" s="101">
        <f t="shared" si="40"/>
        <v>8.1428571428571423</v>
      </c>
      <c r="V133" s="102"/>
      <c r="W133" s="103" t="str">
        <f t="shared" si="41"/>
        <v>VENCIDO</v>
      </c>
      <c r="X133" s="103" t="str">
        <f t="shared" ref="X133:X196" si="44">IF(A133&lt;&gt;"",IF(AD133=1,"VENCIDO",IF(AD133=2,"PRÓXIMO A VENCER",IF(AD133=3,"EN TERMINO",IF(AD133=4,"CON AVANCE",IF(AD133=5,"CUMPLIDO",))))),"")</f>
        <v>VENCIDO</v>
      </c>
      <c r="Y133" s="104" t="s">
        <v>1486</v>
      </c>
      <c r="Z133" s="153" t="str">
        <f t="shared" ref="Z133:Z196" si="45">AF133</f>
        <v>H5ACSRT17</v>
      </c>
      <c r="AA133" s="153">
        <f t="shared" si="42"/>
        <v>1</v>
      </c>
      <c r="AB133" s="153" t="str">
        <f t="shared" si="32"/>
        <v>H5ACSRT17 - 1</v>
      </c>
      <c r="AC133" s="67">
        <f t="shared" si="33"/>
        <v>1</v>
      </c>
      <c r="AD133" s="67">
        <f t="shared" si="34"/>
        <v>1</v>
      </c>
      <c r="AE133" s="67" t="str">
        <f t="shared" si="35"/>
        <v>H5ACSRT17.</v>
      </c>
      <c r="AF133" s="67" t="str">
        <f t="shared" si="36"/>
        <v>H5ACSRT17</v>
      </c>
      <c r="AG133" s="68"/>
      <c r="AH133" s="69"/>
      <c r="AI133" s="70"/>
      <c r="AJ133" s="22"/>
    </row>
    <row r="134" spans="1:36" s="23" customFormat="1" ht="300" customHeight="1" x14ac:dyDescent="0.2">
      <c r="A134" s="102">
        <v>75</v>
      </c>
      <c r="B134" s="187">
        <v>133</v>
      </c>
      <c r="C134" s="102"/>
      <c r="D134" s="105" t="s">
        <v>1106</v>
      </c>
      <c r="E134" s="93" t="s">
        <v>1534</v>
      </c>
      <c r="F134" s="106" t="s">
        <v>1533</v>
      </c>
      <c r="G134" s="106" t="s">
        <v>1422</v>
      </c>
      <c r="H134" s="107" t="s">
        <v>1487</v>
      </c>
      <c r="I134" s="107" t="s">
        <v>1495</v>
      </c>
      <c r="J134" s="97" t="s">
        <v>1488</v>
      </c>
      <c r="K134" s="97">
        <v>1</v>
      </c>
      <c r="L134" s="98">
        <v>43467</v>
      </c>
      <c r="M134" s="98">
        <v>43524</v>
      </c>
      <c r="N134" s="99">
        <f t="shared" si="43"/>
        <v>8.1428571428571423</v>
      </c>
      <c r="O134" s="97" t="s">
        <v>856</v>
      </c>
      <c r="P134" s="97">
        <v>0</v>
      </c>
      <c r="Q134" s="97" t="s">
        <v>2148</v>
      </c>
      <c r="R134" s="100">
        <f t="shared" si="37"/>
        <v>0</v>
      </c>
      <c r="S134" s="101">
        <f t="shared" si="38"/>
        <v>0</v>
      </c>
      <c r="T134" s="101">
        <f t="shared" si="39"/>
        <v>0</v>
      </c>
      <c r="U134" s="101">
        <f t="shared" si="40"/>
        <v>8.1428571428571423</v>
      </c>
      <c r="V134" s="102"/>
      <c r="W134" s="103" t="str">
        <f t="shared" si="41"/>
        <v>VENCIDO</v>
      </c>
      <c r="X134" s="103" t="str">
        <f t="shared" si="44"/>
        <v>VENCIDO</v>
      </c>
      <c r="Y134" s="104" t="s">
        <v>1486</v>
      </c>
      <c r="Z134" s="153" t="str">
        <f t="shared" si="45"/>
        <v>H6ACSRT17</v>
      </c>
      <c r="AA134" s="153">
        <f t="shared" si="42"/>
        <v>1</v>
      </c>
      <c r="AB134" s="153" t="str">
        <f t="shared" si="32"/>
        <v>H6ACSRT17 - 1</v>
      </c>
      <c r="AC134" s="67">
        <f t="shared" si="33"/>
        <v>1</v>
      </c>
      <c r="AD134" s="67">
        <f t="shared" si="34"/>
        <v>1</v>
      </c>
      <c r="AE134" s="67" t="str">
        <f t="shared" si="35"/>
        <v>H6ACSRT17.</v>
      </c>
      <c r="AF134" s="67" t="str">
        <f t="shared" si="36"/>
        <v>H6ACSRT17</v>
      </c>
      <c r="AG134" s="68"/>
      <c r="AH134" s="69"/>
      <c r="AI134" s="70"/>
      <c r="AJ134" s="22"/>
    </row>
    <row r="135" spans="1:36" s="23" customFormat="1" ht="300" customHeight="1" x14ac:dyDescent="0.2">
      <c r="A135" s="91">
        <v>76</v>
      </c>
      <c r="B135" s="187">
        <v>134</v>
      </c>
      <c r="C135" s="102"/>
      <c r="D135" s="105" t="s">
        <v>1106</v>
      </c>
      <c r="E135" s="93" t="s">
        <v>1535</v>
      </c>
      <c r="F135" s="106" t="s">
        <v>1423</v>
      </c>
      <c r="G135" s="106" t="s">
        <v>1424</v>
      </c>
      <c r="H135" s="107" t="s">
        <v>1511</v>
      </c>
      <c r="I135" s="107" t="s">
        <v>1520</v>
      </c>
      <c r="J135" s="97" t="s">
        <v>1491</v>
      </c>
      <c r="K135" s="97">
        <v>2</v>
      </c>
      <c r="L135" s="98">
        <v>43467</v>
      </c>
      <c r="M135" s="98">
        <v>43524</v>
      </c>
      <c r="N135" s="99">
        <f t="shared" si="43"/>
        <v>8.1428571428571423</v>
      </c>
      <c r="O135" s="97" t="s">
        <v>856</v>
      </c>
      <c r="P135" s="97">
        <v>0</v>
      </c>
      <c r="Q135" s="97" t="s">
        <v>2148</v>
      </c>
      <c r="R135" s="100">
        <f t="shared" si="37"/>
        <v>0</v>
      </c>
      <c r="S135" s="101">
        <f t="shared" si="38"/>
        <v>0</v>
      </c>
      <c r="T135" s="101">
        <f t="shared" si="39"/>
        <v>0</v>
      </c>
      <c r="U135" s="101">
        <f t="shared" si="40"/>
        <v>8.1428571428571423</v>
      </c>
      <c r="V135" s="102"/>
      <c r="W135" s="103" t="str">
        <f t="shared" si="41"/>
        <v>VENCIDO</v>
      </c>
      <c r="X135" s="103" t="str">
        <f t="shared" si="44"/>
        <v>VENCIDO</v>
      </c>
      <c r="Y135" s="104" t="s">
        <v>1486</v>
      </c>
      <c r="Z135" s="153" t="str">
        <f t="shared" si="45"/>
        <v>H7ACSRT17</v>
      </c>
      <c r="AA135" s="153">
        <f t="shared" si="42"/>
        <v>1</v>
      </c>
      <c r="AB135" s="153" t="str">
        <f t="shared" si="32"/>
        <v>H7ACSRT17 - 1</v>
      </c>
      <c r="AC135" s="67">
        <f t="shared" si="33"/>
        <v>1</v>
      </c>
      <c r="AD135" s="67">
        <f t="shared" si="34"/>
        <v>1</v>
      </c>
      <c r="AE135" s="67" t="str">
        <f t="shared" si="35"/>
        <v>H7ACSRT17.</v>
      </c>
      <c r="AF135" s="67" t="str">
        <f t="shared" si="36"/>
        <v>H7ACSRT17</v>
      </c>
      <c r="AG135" s="68"/>
      <c r="AH135" s="69"/>
      <c r="AI135" s="70"/>
      <c r="AJ135" s="22"/>
    </row>
    <row r="136" spans="1:36" s="23" customFormat="1" ht="300" customHeight="1" x14ac:dyDescent="0.2">
      <c r="A136" s="102">
        <v>77</v>
      </c>
      <c r="B136" s="187">
        <v>135</v>
      </c>
      <c r="C136" s="102"/>
      <c r="D136" s="92" t="s">
        <v>1106</v>
      </c>
      <c r="E136" s="93" t="s">
        <v>1538</v>
      </c>
      <c r="F136" s="94" t="s">
        <v>1537</v>
      </c>
      <c r="G136" s="106" t="s">
        <v>1425</v>
      </c>
      <c r="H136" s="96" t="s">
        <v>1489</v>
      </c>
      <c r="I136" s="96" t="s">
        <v>1492</v>
      </c>
      <c r="J136" s="97" t="s">
        <v>1491</v>
      </c>
      <c r="K136" s="97">
        <v>1</v>
      </c>
      <c r="L136" s="98">
        <v>43467</v>
      </c>
      <c r="M136" s="98">
        <v>43524</v>
      </c>
      <c r="N136" s="99">
        <f t="shared" si="43"/>
        <v>8.1428571428571423</v>
      </c>
      <c r="O136" s="97" t="s">
        <v>856</v>
      </c>
      <c r="P136" s="97">
        <v>0</v>
      </c>
      <c r="Q136" s="97" t="s">
        <v>2148</v>
      </c>
      <c r="R136" s="100">
        <f t="shared" si="37"/>
        <v>0</v>
      </c>
      <c r="S136" s="101">
        <f t="shared" si="38"/>
        <v>0</v>
      </c>
      <c r="T136" s="101">
        <f t="shared" si="39"/>
        <v>0</v>
      </c>
      <c r="U136" s="101">
        <f t="shared" si="40"/>
        <v>8.1428571428571423</v>
      </c>
      <c r="V136" s="102"/>
      <c r="W136" s="103" t="str">
        <f t="shared" si="41"/>
        <v>VENCIDO</v>
      </c>
      <c r="X136" s="103" t="str">
        <f t="shared" si="44"/>
        <v>VENCIDO</v>
      </c>
      <c r="Y136" s="104" t="s">
        <v>1486</v>
      </c>
      <c r="Z136" s="153" t="str">
        <f t="shared" si="45"/>
        <v>H8ACSRT17</v>
      </c>
      <c r="AA136" s="153">
        <f t="shared" si="42"/>
        <v>1</v>
      </c>
      <c r="AB136" s="153" t="str">
        <f t="shared" si="32"/>
        <v>H8ACSRT17 - 1</v>
      </c>
      <c r="AC136" s="67">
        <f t="shared" si="33"/>
        <v>1</v>
      </c>
      <c r="AD136" s="67">
        <f t="shared" si="34"/>
        <v>1</v>
      </c>
      <c r="AE136" s="67" t="str">
        <f t="shared" si="35"/>
        <v>H8ACSRT17.</v>
      </c>
      <c r="AF136" s="67" t="str">
        <f t="shared" si="36"/>
        <v>H8ACSRT17</v>
      </c>
      <c r="AG136" s="68"/>
      <c r="AH136" s="69"/>
      <c r="AI136" s="70"/>
      <c r="AJ136" s="22"/>
    </row>
    <row r="137" spans="1:36" s="23" customFormat="1" ht="300" customHeight="1" x14ac:dyDescent="0.2">
      <c r="A137" s="102">
        <v>78</v>
      </c>
      <c r="B137" s="187">
        <v>136</v>
      </c>
      <c r="C137" s="102"/>
      <c r="D137" s="92" t="s">
        <v>1106</v>
      </c>
      <c r="E137" s="93" t="s">
        <v>1539</v>
      </c>
      <c r="F137" s="108" t="s">
        <v>1536</v>
      </c>
      <c r="G137" s="108" t="s">
        <v>1426</v>
      </c>
      <c r="H137" s="96" t="s">
        <v>1468</v>
      </c>
      <c r="I137" s="96" t="s">
        <v>1473</v>
      </c>
      <c r="J137" s="97" t="s">
        <v>1488</v>
      </c>
      <c r="K137" s="97">
        <v>1</v>
      </c>
      <c r="L137" s="98">
        <v>43467</v>
      </c>
      <c r="M137" s="98">
        <v>43524</v>
      </c>
      <c r="N137" s="99">
        <f t="shared" si="43"/>
        <v>8.1428571428571423</v>
      </c>
      <c r="O137" s="97" t="s">
        <v>856</v>
      </c>
      <c r="P137" s="97">
        <v>0</v>
      </c>
      <c r="Q137" s="97" t="s">
        <v>2148</v>
      </c>
      <c r="R137" s="100">
        <f t="shared" si="37"/>
        <v>0</v>
      </c>
      <c r="S137" s="101">
        <f t="shared" si="38"/>
        <v>0</v>
      </c>
      <c r="T137" s="101">
        <f t="shared" si="39"/>
        <v>0</v>
      </c>
      <c r="U137" s="101">
        <f t="shared" si="40"/>
        <v>8.1428571428571423</v>
      </c>
      <c r="V137" s="102"/>
      <c r="W137" s="103" t="str">
        <f t="shared" si="41"/>
        <v>VENCIDO</v>
      </c>
      <c r="X137" s="103" t="str">
        <f t="shared" si="44"/>
        <v>VENCIDO</v>
      </c>
      <c r="Y137" s="104" t="s">
        <v>1486</v>
      </c>
      <c r="Z137" s="153" t="str">
        <f t="shared" si="45"/>
        <v>H9ACSRT17</v>
      </c>
      <c r="AA137" s="153">
        <f t="shared" si="42"/>
        <v>1</v>
      </c>
      <c r="AB137" s="153" t="str">
        <f t="shared" si="32"/>
        <v>H9ACSRT17 - 1</v>
      </c>
      <c r="AC137" s="67">
        <f t="shared" si="33"/>
        <v>1</v>
      </c>
      <c r="AD137" s="67">
        <f t="shared" si="34"/>
        <v>1</v>
      </c>
      <c r="AE137" s="67" t="str">
        <f t="shared" si="35"/>
        <v>H9ACSRT17.</v>
      </c>
      <c r="AF137" s="67" t="str">
        <f t="shared" si="36"/>
        <v>H9ACSRT17</v>
      </c>
      <c r="AG137" s="68"/>
      <c r="AH137" s="69"/>
      <c r="AI137" s="70"/>
      <c r="AJ137" s="22"/>
    </row>
    <row r="138" spans="1:36" s="23" customFormat="1" ht="300" customHeight="1" x14ac:dyDescent="0.2">
      <c r="A138" s="102">
        <v>79</v>
      </c>
      <c r="B138" s="187">
        <v>137</v>
      </c>
      <c r="C138" s="102"/>
      <c r="D138" s="92" t="s">
        <v>1106</v>
      </c>
      <c r="E138" s="93" t="s">
        <v>1529</v>
      </c>
      <c r="F138" s="108" t="s">
        <v>1427</v>
      </c>
      <c r="G138" s="108" t="s">
        <v>1428</v>
      </c>
      <c r="H138" s="96" t="s">
        <v>1496</v>
      </c>
      <c r="I138" s="96" t="s">
        <v>1474</v>
      </c>
      <c r="J138" s="97" t="s">
        <v>1497</v>
      </c>
      <c r="K138" s="97">
        <v>1</v>
      </c>
      <c r="L138" s="98">
        <v>43467</v>
      </c>
      <c r="M138" s="98">
        <v>43524</v>
      </c>
      <c r="N138" s="99">
        <f t="shared" si="43"/>
        <v>8.1428571428571423</v>
      </c>
      <c r="O138" s="97" t="s">
        <v>856</v>
      </c>
      <c r="P138" s="97">
        <v>0</v>
      </c>
      <c r="Q138" s="97" t="s">
        <v>2148</v>
      </c>
      <c r="R138" s="100">
        <f t="shared" si="37"/>
        <v>0</v>
      </c>
      <c r="S138" s="101">
        <f t="shared" si="38"/>
        <v>0</v>
      </c>
      <c r="T138" s="101">
        <f t="shared" si="39"/>
        <v>0</v>
      </c>
      <c r="U138" s="101">
        <f t="shared" si="40"/>
        <v>8.1428571428571423</v>
      </c>
      <c r="V138" s="102"/>
      <c r="W138" s="103" t="str">
        <f t="shared" si="41"/>
        <v>VENCIDO</v>
      </c>
      <c r="X138" s="103" t="str">
        <f t="shared" si="44"/>
        <v>VENCIDO</v>
      </c>
      <c r="Y138" s="104" t="s">
        <v>1486</v>
      </c>
      <c r="Z138" s="153" t="str">
        <f t="shared" si="45"/>
        <v>H10ACSRT17</v>
      </c>
      <c r="AA138" s="153">
        <f t="shared" si="42"/>
        <v>1</v>
      </c>
      <c r="AB138" s="153" t="str">
        <f t="shared" si="32"/>
        <v>H10ACSRT17 - 1</v>
      </c>
      <c r="AC138" s="67">
        <f t="shared" si="33"/>
        <v>1</v>
      </c>
      <c r="AD138" s="67">
        <f t="shared" si="34"/>
        <v>1</v>
      </c>
      <c r="AE138" s="67" t="str">
        <f t="shared" si="35"/>
        <v>H10ACSRT17.</v>
      </c>
      <c r="AF138" s="67" t="str">
        <f t="shared" si="36"/>
        <v>H10ACSRT17</v>
      </c>
      <c r="AG138" s="68"/>
      <c r="AH138" s="69"/>
      <c r="AI138" s="70"/>
      <c r="AJ138" s="22"/>
    </row>
    <row r="139" spans="1:36" s="23" customFormat="1" ht="300" customHeight="1" x14ac:dyDescent="0.2">
      <c r="A139" s="102">
        <v>80</v>
      </c>
      <c r="B139" s="187">
        <v>138</v>
      </c>
      <c r="C139" s="102"/>
      <c r="D139" s="92" t="s">
        <v>1107</v>
      </c>
      <c r="E139" s="93" t="s">
        <v>1540</v>
      </c>
      <c r="F139" s="108" t="s">
        <v>1429</v>
      </c>
      <c r="G139" s="108" t="s">
        <v>1430</v>
      </c>
      <c r="H139" s="96" t="s">
        <v>1513</v>
      </c>
      <c r="I139" s="96" t="s">
        <v>1521</v>
      </c>
      <c r="J139" s="97" t="s">
        <v>1480</v>
      </c>
      <c r="K139" s="97">
        <v>2</v>
      </c>
      <c r="L139" s="98">
        <v>43467</v>
      </c>
      <c r="M139" s="98">
        <v>43524</v>
      </c>
      <c r="N139" s="99">
        <f t="shared" si="43"/>
        <v>8.1428571428571423</v>
      </c>
      <c r="O139" s="97" t="s">
        <v>856</v>
      </c>
      <c r="P139" s="97">
        <v>0</v>
      </c>
      <c r="Q139" s="97" t="s">
        <v>2148</v>
      </c>
      <c r="R139" s="100">
        <f t="shared" si="37"/>
        <v>0</v>
      </c>
      <c r="S139" s="101">
        <f t="shared" si="38"/>
        <v>0</v>
      </c>
      <c r="T139" s="101">
        <f t="shared" si="39"/>
        <v>0</v>
      </c>
      <c r="U139" s="101">
        <f t="shared" si="40"/>
        <v>8.1428571428571423</v>
      </c>
      <c r="V139" s="102"/>
      <c r="W139" s="103" t="str">
        <f t="shared" si="41"/>
        <v>VENCIDO</v>
      </c>
      <c r="X139" s="103" t="str">
        <f t="shared" si="44"/>
        <v>VENCIDO</v>
      </c>
      <c r="Y139" s="104" t="s">
        <v>1486</v>
      </c>
      <c r="Z139" s="153" t="str">
        <f t="shared" si="45"/>
        <v>H11ACSRT17</v>
      </c>
      <c r="AA139" s="153">
        <f t="shared" si="42"/>
        <v>1</v>
      </c>
      <c r="AB139" s="153" t="str">
        <f t="shared" si="32"/>
        <v>H11ACSRT17 - 1</v>
      </c>
      <c r="AC139" s="67">
        <f t="shared" si="33"/>
        <v>1</v>
      </c>
      <c r="AD139" s="67">
        <f t="shared" si="34"/>
        <v>1</v>
      </c>
      <c r="AE139" s="67" t="str">
        <f t="shared" si="35"/>
        <v>H11ACSRT17.</v>
      </c>
      <c r="AF139" s="67" t="str">
        <f t="shared" si="36"/>
        <v>H11ACSRT17</v>
      </c>
      <c r="AG139" s="68"/>
      <c r="AH139" s="69"/>
      <c r="AI139" s="70"/>
      <c r="AJ139" s="22"/>
    </row>
    <row r="140" spans="1:36" s="23" customFormat="1" ht="300" customHeight="1" x14ac:dyDescent="0.2">
      <c r="A140" s="102">
        <v>81</v>
      </c>
      <c r="B140" s="187">
        <v>139</v>
      </c>
      <c r="C140" s="102"/>
      <c r="D140" s="92" t="s">
        <v>1106</v>
      </c>
      <c r="E140" s="93" t="s">
        <v>1541</v>
      </c>
      <c r="F140" s="108" t="s">
        <v>1431</v>
      </c>
      <c r="G140" s="108" t="s">
        <v>1432</v>
      </c>
      <c r="H140" s="96" t="s">
        <v>1514</v>
      </c>
      <c r="I140" s="96" t="s">
        <v>1521</v>
      </c>
      <c r="J140" s="97" t="s">
        <v>1480</v>
      </c>
      <c r="K140" s="97">
        <v>2</v>
      </c>
      <c r="L140" s="98">
        <v>43467</v>
      </c>
      <c r="M140" s="98">
        <v>43524</v>
      </c>
      <c r="N140" s="99">
        <f t="shared" si="43"/>
        <v>8.1428571428571423</v>
      </c>
      <c r="O140" s="97" t="s">
        <v>856</v>
      </c>
      <c r="P140" s="97">
        <v>0</v>
      </c>
      <c r="Q140" s="97" t="s">
        <v>2148</v>
      </c>
      <c r="R140" s="100">
        <f t="shared" si="37"/>
        <v>0</v>
      </c>
      <c r="S140" s="101">
        <f t="shared" si="38"/>
        <v>0</v>
      </c>
      <c r="T140" s="101">
        <f t="shared" si="39"/>
        <v>0</v>
      </c>
      <c r="U140" s="101">
        <f t="shared" si="40"/>
        <v>8.1428571428571423</v>
      </c>
      <c r="V140" s="102"/>
      <c r="W140" s="103" t="str">
        <f t="shared" si="41"/>
        <v>VENCIDO</v>
      </c>
      <c r="X140" s="103" t="str">
        <f t="shared" si="44"/>
        <v>VENCIDO</v>
      </c>
      <c r="Y140" s="104" t="s">
        <v>1486</v>
      </c>
      <c r="Z140" s="153" t="str">
        <f t="shared" si="45"/>
        <v>H12ACSRT17</v>
      </c>
      <c r="AA140" s="153">
        <f t="shared" si="42"/>
        <v>1</v>
      </c>
      <c r="AB140" s="153" t="str">
        <f t="shared" si="32"/>
        <v>H12ACSRT17 - 1</v>
      </c>
      <c r="AC140" s="67">
        <f t="shared" si="33"/>
        <v>1</v>
      </c>
      <c r="AD140" s="67">
        <f t="shared" si="34"/>
        <v>1</v>
      </c>
      <c r="AE140" s="67" t="str">
        <f t="shared" si="35"/>
        <v>H12ACSRT17.</v>
      </c>
      <c r="AF140" s="67" t="str">
        <f t="shared" si="36"/>
        <v>H12ACSRT17</v>
      </c>
      <c r="AG140" s="68"/>
      <c r="AH140" s="69"/>
      <c r="AI140" s="70"/>
      <c r="AJ140" s="22"/>
    </row>
    <row r="141" spans="1:36" s="23" customFormat="1" ht="300" customHeight="1" x14ac:dyDescent="0.2">
      <c r="A141" s="91">
        <v>82</v>
      </c>
      <c r="B141" s="187">
        <v>140</v>
      </c>
      <c r="C141" s="102"/>
      <c r="D141" s="92" t="s">
        <v>1107</v>
      </c>
      <c r="E141" s="93" t="s">
        <v>1541</v>
      </c>
      <c r="F141" s="108" t="s">
        <v>1433</v>
      </c>
      <c r="G141" s="108" t="s">
        <v>1434</v>
      </c>
      <c r="H141" s="96" t="s">
        <v>1498</v>
      </c>
      <c r="I141" s="96" t="s">
        <v>1475</v>
      </c>
      <c r="J141" s="97" t="s">
        <v>1480</v>
      </c>
      <c r="K141" s="97">
        <v>1</v>
      </c>
      <c r="L141" s="98">
        <v>43467</v>
      </c>
      <c r="M141" s="98">
        <v>43524</v>
      </c>
      <c r="N141" s="99">
        <f t="shared" si="43"/>
        <v>8.1428571428571423</v>
      </c>
      <c r="O141" s="97" t="s">
        <v>856</v>
      </c>
      <c r="P141" s="97">
        <v>0</v>
      </c>
      <c r="Q141" s="97" t="s">
        <v>2148</v>
      </c>
      <c r="R141" s="100">
        <f t="shared" si="37"/>
        <v>0</v>
      </c>
      <c r="S141" s="101">
        <f t="shared" si="38"/>
        <v>0</v>
      </c>
      <c r="T141" s="101">
        <f t="shared" si="39"/>
        <v>0</v>
      </c>
      <c r="U141" s="101">
        <f t="shared" si="40"/>
        <v>8.1428571428571423</v>
      </c>
      <c r="V141" s="102"/>
      <c r="W141" s="103" t="str">
        <f t="shared" si="41"/>
        <v>VENCIDO</v>
      </c>
      <c r="X141" s="103" t="str">
        <f t="shared" si="44"/>
        <v>VENCIDO</v>
      </c>
      <c r="Y141" s="104" t="s">
        <v>1486</v>
      </c>
      <c r="Z141" s="153" t="str">
        <f t="shared" si="45"/>
        <v>H13ACSRT17</v>
      </c>
      <c r="AA141" s="153">
        <f t="shared" si="42"/>
        <v>1</v>
      </c>
      <c r="AB141" s="153" t="str">
        <f t="shared" si="32"/>
        <v>H13ACSRT17 - 1</v>
      </c>
      <c r="AC141" s="67">
        <f t="shared" si="33"/>
        <v>1</v>
      </c>
      <c r="AD141" s="67">
        <f t="shared" si="34"/>
        <v>1</v>
      </c>
      <c r="AE141" s="67" t="str">
        <f t="shared" si="35"/>
        <v>H13ACSRT17.</v>
      </c>
      <c r="AF141" s="67" t="str">
        <f t="shared" si="36"/>
        <v>H13ACSRT17</v>
      </c>
      <c r="AG141" s="68"/>
      <c r="AH141" s="69"/>
      <c r="AI141" s="70"/>
      <c r="AJ141" s="22"/>
    </row>
    <row r="142" spans="1:36" s="23" customFormat="1" ht="300" customHeight="1" x14ac:dyDescent="0.2">
      <c r="A142" s="91">
        <v>83</v>
      </c>
      <c r="B142" s="187">
        <v>141</v>
      </c>
      <c r="C142" s="102"/>
      <c r="D142" s="105" t="s">
        <v>1106</v>
      </c>
      <c r="E142" s="93" t="s">
        <v>1542</v>
      </c>
      <c r="F142" s="106" t="s">
        <v>1435</v>
      </c>
      <c r="G142" s="106" t="s">
        <v>1552</v>
      </c>
      <c r="H142" s="107" t="s">
        <v>1499</v>
      </c>
      <c r="I142" s="107" t="s">
        <v>1490</v>
      </c>
      <c r="J142" s="97" t="s">
        <v>1491</v>
      </c>
      <c r="K142" s="97">
        <v>1</v>
      </c>
      <c r="L142" s="98">
        <v>43467</v>
      </c>
      <c r="M142" s="98">
        <v>43524</v>
      </c>
      <c r="N142" s="99">
        <f t="shared" si="43"/>
        <v>8.1428571428571423</v>
      </c>
      <c r="O142" s="97" t="s">
        <v>856</v>
      </c>
      <c r="P142" s="97">
        <v>0</v>
      </c>
      <c r="Q142" s="97" t="s">
        <v>2148</v>
      </c>
      <c r="R142" s="100">
        <f t="shared" si="37"/>
        <v>0</v>
      </c>
      <c r="S142" s="101">
        <f t="shared" si="38"/>
        <v>0</v>
      </c>
      <c r="T142" s="101">
        <f t="shared" si="39"/>
        <v>0</v>
      </c>
      <c r="U142" s="101">
        <f t="shared" si="40"/>
        <v>8.1428571428571423</v>
      </c>
      <c r="V142" s="102"/>
      <c r="W142" s="103" t="str">
        <f t="shared" si="41"/>
        <v>VENCIDO</v>
      </c>
      <c r="X142" s="103" t="str">
        <f t="shared" si="44"/>
        <v>VENCIDO</v>
      </c>
      <c r="Y142" s="104" t="s">
        <v>1486</v>
      </c>
      <c r="Z142" s="153" t="str">
        <f t="shared" si="45"/>
        <v>H14ACSRT17</v>
      </c>
      <c r="AA142" s="153">
        <f t="shared" si="42"/>
        <v>1</v>
      </c>
      <c r="AB142" s="153" t="str">
        <f t="shared" si="32"/>
        <v>H14ACSRT17 - 1</v>
      </c>
      <c r="AC142" s="67">
        <f t="shared" si="33"/>
        <v>1</v>
      </c>
      <c r="AD142" s="67">
        <f t="shared" si="34"/>
        <v>1</v>
      </c>
      <c r="AE142" s="67" t="str">
        <f t="shared" si="35"/>
        <v>H14ACSRT17.</v>
      </c>
      <c r="AF142" s="67" t="str">
        <f t="shared" si="36"/>
        <v>H14ACSRT17</v>
      </c>
      <c r="AG142" s="68"/>
      <c r="AH142" s="69"/>
      <c r="AI142" s="70"/>
      <c r="AJ142" s="22"/>
    </row>
    <row r="143" spans="1:36" s="23" customFormat="1" ht="300" customHeight="1" x14ac:dyDescent="0.2">
      <c r="A143" s="91">
        <v>84</v>
      </c>
      <c r="B143" s="187">
        <v>142</v>
      </c>
      <c r="C143" s="102"/>
      <c r="D143" s="92" t="s">
        <v>1107</v>
      </c>
      <c r="E143" s="93" t="s">
        <v>1529</v>
      </c>
      <c r="F143" s="94" t="s">
        <v>1436</v>
      </c>
      <c r="G143" s="108" t="s">
        <v>1437</v>
      </c>
      <c r="H143" s="96" t="s">
        <v>1499</v>
      </c>
      <c r="I143" s="96" t="s">
        <v>1490</v>
      </c>
      <c r="J143" s="97" t="s">
        <v>1491</v>
      </c>
      <c r="K143" s="97">
        <v>1</v>
      </c>
      <c r="L143" s="98">
        <v>43467</v>
      </c>
      <c r="M143" s="98">
        <v>43524</v>
      </c>
      <c r="N143" s="99">
        <f t="shared" si="43"/>
        <v>8.1428571428571423</v>
      </c>
      <c r="O143" s="97" t="s">
        <v>856</v>
      </c>
      <c r="P143" s="97">
        <v>0</v>
      </c>
      <c r="Q143" s="97" t="s">
        <v>2148</v>
      </c>
      <c r="R143" s="100">
        <f t="shared" si="37"/>
        <v>0</v>
      </c>
      <c r="S143" s="101">
        <f t="shared" si="38"/>
        <v>0</v>
      </c>
      <c r="T143" s="101">
        <f t="shared" si="39"/>
        <v>0</v>
      </c>
      <c r="U143" s="101">
        <f t="shared" si="40"/>
        <v>8.1428571428571423</v>
      </c>
      <c r="V143" s="102"/>
      <c r="W143" s="103" t="str">
        <f t="shared" si="41"/>
        <v>VENCIDO</v>
      </c>
      <c r="X143" s="103" t="str">
        <f t="shared" si="44"/>
        <v>VENCIDO</v>
      </c>
      <c r="Y143" s="104" t="s">
        <v>1486</v>
      </c>
      <c r="Z143" s="153" t="str">
        <f t="shared" si="45"/>
        <v>H15ACSRT17</v>
      </c>
      <c r="AA143" s="153">
        <f t="shared" si="42"/>
        <v>1</v>
      </c>
      <c r="AB143" s="153" t="str">
        <f t="shared" si="32"/>
        <v>H15ACSRT17 - 1</v>
      </c>
      <c r="AC143" s="67">
        <f t="shared" si="33"/>
        <v>1</v>
      </c>
      <c r="AD143" s="67">
        <f t="shared" si="34"/>
        <v>1</v>
      </c>
      <c r="AE143" s="67" t="str">
        <f t="shared" si="35"/>
        <v>H15ACSRT17.</v>
      </c>
      <c r="AF143" s="67" t="str">
        <f t="shared" si="36"/>
        <v>H15ACSRT17</v>
      </c>
      <c r="AG143" s="68"/>
      <c r="AH143" s="69"/>
      <c r="AI143" s="70"/>
      <c r="AJ143" s="22"/>
    </row>
    <row r="144" spans="1:36" s="23" customFormat="1" ht="300" customHeight="1" x14ac:dyDescent="0.2">
      <c r="A144" s="91">
        <v>85</v>
      </c>
      <c r="B144" s="187">
        <v>143</v>
      </c>
      <c r="C144" s="102"/>
      <c r="D144" s="92" t="s">
        <v>1106</v>
      </c>
      <c r="E144" s="93" t="s">
        <v>1542</v>
      </c>
      <c r="F144" s="94" t="s">
        <v>2212</v>
      </c>
      <c r="G144" s="108" t="s">
        <v>1438</v>
      </c>
      <c r="H144" s="96" t="s">
        <v>1469</v>
      </c>
      <c r="I144" s="96" t="s">
        <v>1476</v>
      </c>
      <c r="J144" s="97" t="s">
        <v>1491</v>
      </c>
      <c r="K144" s="97">
        <v>1</v>
      </c>
      <c r="L144" s="98">
        <v>43467</v>
      </c>
      <c r="M144" s="98">
        <v>43524</v>
      </c>
      <c r="N144" s="99">
        <f t="shared" si="43"/>
        <v>8.1428571428571423</v>
      </c>
      <c r="O144" s="97" t="s">
        <v>856</v>
      </c>
      <c r="P144" s="97">
        <v>0</v>
      </c>
      <c r="Q144" s="97" t="s">
        <v>2148</v>
      </c>
      <c r="R144" s="100">
        <f t="shared" si="37"/>
        <v>0</v>
      </c>
      <c r="S144" s="101">
        <f t="shared" si="38"/>
        <v>0</v>
      </c>
      <c r="T144" s="101">
        <f t="shared" si="39"/>
        <v>0</v>
      </c>
      <c r="U144" s="101">
        <f t="shared" si="40"/>
        <v>8.1428571428571423</v>
      </c>
      <c r="V144" s="102"/>
      <c r="W144" s="103" t="str">
        <f t="shared" si="41"/>
        <v>VENCIDO</v>
      </c>
      <c r="X144" s="103" t="str">
        <f t="shared" si="44"/>
        <v>VENCIDO</v>
      </c>
      <c r="Y144" s="104" t="s">
        <v>1486</v>
      </c>
      <c r="Z144" s="153" t="str">
        <f t="shared" si="45"/>
        <v>H16ACSRT17</v>
      </c>
      <c r="AA144" s="153">
        <f t="shared" si="42"/>
        <v>1</v>
      </c>
      <c r="AB144" s="153" t="str">
        <f t="shared" si="32"/>
        <v>H16ACSRT17 - 1</v>
      </c>
      <c r="AC144" s="67">
        <f t="shared" si="33"/>
        <v>1</v>
      </c>
      <c r="AD144" s="67">
        <f t="shared" si="34"/>
        <v>1</v>
      </c>
      <c r="AE144" s="67" t="str">
        <f t="shared" si="35"/>
        <v>H16ACSRT17.</v>
      </c>
      <c r="AF144" s="67" t="str">
        <f t="shared" si="36"/>
        <v>H16ACSRT17</v>
      </c>
      <c r="AG144" s="68"/>
      <c r="AH144" s="69"/>
      <c r="AI144" s="70"/>
      <c r="AJ144" s="22"/>
    </row>
    <row r="145" spans="1:42" s="23" customFormat="1" ht="300" customHeight="1" x14ac:dyDescent="0.2">
      <c r="A145" s="91">
        <v>86</v>
      </c>
      <c r="B145" s="187">
        <v>144</v>
      </c>
      <c r="C145" s="102"/>
      <c r="D145" s="105" t="s">
        <v>1107</v>
      </c>
      <c r="E145" s="93" t="s">
        <v>1543</v>
      </c>
      <c r="F145" s="106" t="s">
        <v>1439</v>
      </c>
      <c r="G145" s="106" t="s">
        <v>1440</v>
      </c>
      <c r="H145" s="107" t="s">
        <v>1500</v>
      </c>
      <c r="I145" s="107" t="s">
        <v>1501</v>
      </c>
      <c r="J145" s="97" t="s">
        <v>1491</v>
      </c>
      <c r="K145" s="97">
        <v>1</v>
      </c>
      <c r="L145" s="98">
        <v>43467</v>
      </c>
      <c r="M145" s="98">
        <v>43524</v>
      </c>
      <c r="N145" s="99">
        <f t="shared" si="43"/>
        <v>8.1428571428571423</v>
      </c>
      <c r="O145" s="97" t="s">
        <v>856</v>
      </c>
      <c r="P145" s="97">
        <v>0</v>
      </c>
      <c r="Q145" s="97" t="s">
        <v>2148</v>
      </c>
      <c r="R145" s="100">
        <f t="shared" si="37"/>
        <v>0</v>
      </c>
      <c r="S145" s="101">
        <f t="shared" si="38"/>
        <v>0</v>
      </c>
      <c r="T145" s="101">
        <f t="shared" si="39"/>
        <v>0</v>
      </c>
      <c r="U145" s="101">
        <f t="shared" si="40"/>
        <v>8.1428571428571423</v>
      </c>
      <c r="V145" s="102"/>
      <c r="W145" s="103" t="str">
        <f t="shared" si="41"/>
        <v>VENCIDO</v>
      </c>
      <c r="X145" s="103" t="str">
        <f t="shared" si="44"/>
        <v>VENCIDO</v>
      </c>
      <c r="Y145" s="104" t="s">
        <v>1486</v>
      </c>
      <c r="Z145" s="153" t="str">
        <f t="shared" si="45"/>
        <v>H17ACSRT17</v>
      </c>
      <c r="AA145" s="153">
        <f t="shared" si="42"/>
        <v>1</v>
      </c>
      <c r="AB145" s="153" t="str">
        <f t="shared" si="32"/>
        <v>H17ACSRT17 - 1</v>
      </c>
      <c r="AC145" s="67">
        <f t="shared" si="33"/>
        <v>1</v>
      </c>
      <c r="AD145" s="67">
        <f t="shared" si="34"/>
        <v>1</v>
      </c>
      <c r="AE145" s="67" t="str">
        <f t="shared" si="35"/>
        <v>H17ACSRT17.</v>
      </c>
      <c r="AF145" s="67" t="str">
        <f t="shared" si="36"/>
        <v>H17ACSRT17</v>
      </c>
      <c r="AG145" s="68"/>
      <c r="AH145" s="69"/>
      <c r="AI145" s="70"/>
      <c r="AJ145" s="22"/>
    </row>
    <row r="146" spans="1:42" s="23" customFormat="1" ht="300" customHeight="1" x14ac:dyDescent="0.2">
      <c r="A146" s="91">
        <v>87</v>
      </c>
      <c r="B146" s="187">
        <v>145</v>
      </c>
      <c r="C146" s="102"/>
      <c r="D146" s="109" t="s">
        <v>1106</v>
      </c>
      <c r="E146" s="93" t="s">
        <v>1529</v>
      </c>
      <c r="F146" s="110" t="s">
        <v>1441</v>
      </c>
      <c r="G146" s="110" t="s">
        <v>1442</v>
      </c>
      <c r="H146" s="96" t="s">
        <v>1470</v>
      </c>
      <c r="I146" s="96" t="s">
        <v>1477</v>
      </c>
      <c r="J146" s="97" t="s">
        <v>1481</v>
      </c>
      <c r="K146" s="97">
        <v>1</v>
      </c>
      <c r="L146" s="98">
        <v>43467</v>
      </c>
      <c r="M146" s="98">
        <v>43524</v>
      </c>
      <c r="N146" s="99">
        <f t="shared" si="43"/>
        <v>8.1428571428571423</v>
      </c>
      <c r="O146" s="97" t="s">
        <v>406</v>
      </c>
      <c r="P146" s="97">
        <v>0</v>
      </c>
      <c r="Q146" s="97" t="s">
        <v>2148</v>
      </c>
      <c r="R146" s="100">
        <f t="shared" si="37"/>
        <v>0</v>
      </c>
      <c r="S146" s="101">
        <f t="shared" si="38"/>
        <v>0</v>
      </c>
      <c r="T146" s="101">
        <f t="shared" si="39"/>
        <v>0</v>
      </c>
      <c r="U146" s="101">
        <f t="shared" si="40"/>
        <v>8.1428571428571423</v>
      </c>
      <c r="V146" s="102"/>
      <c r="W146" s="103" t="str">
        <f t="shared" si="41"/>
        <v>VENCIDO</v>
      </c>
      <c r="X146" s="103" t="str">
        <f t="shared" si="44"/>
        <v>VENCIDO</v>
      </c>
      <c r="Y146" s="104" t="s">
        <v>1486</v>
      </c>
      <c r="Z146" s="153" t="str">
        <f t="shared" si="45"/>
        <v>H18ACSRT17</v>
      </c>
      <c r="AA146" s="153">
        <f t="shared" si="42"/>
        <v>1</v>
      </c>
      <c r="AB146" s="153" t="str">
        <f t="shared" si="32"/>
        <v>H18ACSRT17 - 1</v>
      </c>
      <c r="AC146" s="67">
        <f t="shared" si="33"/>
        <v>1</v>
      </c>
      <c r="AD146" s="67">
        <f t="shared" si="34"/>
        <v>1</v>
      </c>
      <c r="AE146" s="67" t="str">
        <f t="shared" si="35"/>
        <v>H18ACSRT17.</v>
      </c>
      <c r="AF146" s="67" t="str">
        <f t="shared" si="36"/>
        <v>H18ACSRT17</v>
      </c>
      <c r="AG146" s="68"/>
      <c r="AH146" s="69"/>
      <c r="AI146" s="70"/>
      <c r="AJ146" s="22"/>
    </row>
    <row r="147" spans="1:42" s="23" customFormat="1" ht="300" customHeight="1" x14ac:dyDescent="0.2">
      <c r="A147" s="91">
        <v>88</v>
      </c>
      <c r="B147" s="187">
        <v>146</v>
      </c>
      <c r="C147" s="102"/>
      <c r="D147" s="105" t="s">
        <v>1106</v>
      </c>
      <c r="E147" s="93" t="s">
        <v>1544</v>
      </c>
      <c r="F147" s="106" t="s">
        <v>1443</v>
      </c>
      <c r="G147" s="106" t="s">
        <v>1444</v>
      </c>
      <c r="H147" s="107" t="s">
        <v>1487</v>
      </c>
      <c r="I147" s="107" t="s">
        <v>1502</v>
      </c>
      <c r="J147" s="97" t="s">
        <v>1491</v>
      </c>
      <c r="K147" s="97">
        <v>1</v>
      </c>
      <c r="L147" s="98">
        <v>43467</v>
      </c>
      <c r="M147" s="98">
        <v>43524</v>
      </c>
      <c r="N147" s="99">
        <f t="shared" si="43"/>
        <v>8.1428571428571423</v>
      </c>
      <c r="O147" s="97" t="s">
        <v>856</v>
      </c>
      <c r="P147" s="97">
        <v>0</v>
      </c>
      <c r="Q147" s="97" t="s">
        <v>2148</v>
      </c>
      <c r="R147" s="100">
        <f t="shared" si="37"/>
        <v>0</v>
      </c>
      <c r="S147" s="101">
        <f t="shared" si="38"/>
        <v>0</v>
      </c>
      <c r="T147" s="101">
        <f t="shared" si="39"/>
        <v>0</v>
      </c>
      <c r="U147" s="101">
        <f t="shared" si="40"/>
        <v>8.1428571428571423</v>
      </c>
      <c r="V147" s="102"/>
      <c r="W147" s="103" t="str">
        <f t="shared" si="41"/>
        <v>VENCIDO</v>
      </c>
      <c r="X147" s="103" t="str">
        <f t="shared" si="44"/>
        <v>VENCIDO</v>
      </c>
      <c r="Y147" s="104" t="s">
        <v>1486</v>
      </c>
      <c r="Z147" s="153" t="str">
        <f t="shared" si="45"/>
        <v>H19ACSRT17</v>
      </c>
      <c r="AA147" s="153">
        <f t="shared" si="42"/>
        <v>1</v>
      </c>
      <c r="AB147" s="153" t="str">
        <f t="shared" si="32"/>
        <v>H19ACSRT17 - 1</v>
      </c>
      <c r="AC147" s="67">
        <f t="shared" si="33"/>
        <v>1</v>
      </c>
      <c r="AD147" s="67">
        <f t="shared" si="34"/>
        <v>1</v>
      </c>
      <c r="AE147" s="67" t="str">
        <f t="shared" si="35"/>
        <v>H19ACSRT17.</v>
      </c>
      <c r="AF147" s="67" t="str">
        <f t="shared" si="36"/>
        <v>H19ACSRT17</v>
      </c>
      <c r="AG147" s="68"/>
      <c r="AH147" s="69"/>
      <c r="AI147" s="70"/>
      <c r="AJ147" s="22"/>
    </row>
    <row r="148" spans="1:42" s="23" customFormat="1" ht="300" customHeight="1" x14ac:dyDescent="0.2">
      <c r="A148" s="91">
        <v>89</v>
      </c>
      <c r="B148" s="187">
        <v>147</v>
      </c>
      <c r="C148" s="102"/>
      <c r="D148" s="92" t="s">
        <v>1106</v>
      </c>
      <c r="E148" s="93" t="s">
        <v>1542</v>
      </c>
      <c r="F148" s="94" t="s">
        <v>1445</v>
      </c>
      <c r="G148" s="94" t="s">
        <v>1446</v>
      </c>
      <c r="H148" s="107" t="s">
        <v>1514</v>
      </c>
      <c r="I148" s="96" t="s">
        <v>1521</v>
      </c>
      <c r="J148" s="97" t="s">
        <v>1480</v>
      </c>
      <c r="K148" s="97">
        <v>2</v>
      </c>
      <c r="L148" s="98">
        <v>43467</v>
      </c>
      <c r="M148" s="98">
        <v>43524</v>
      </c>
      <c r="N148" s="99">
        <f t="shared" si="43"/>
        <v>8.1428571428571423</v>
      </c>
      <c r="O148" s="97" t="s">
        <v>856</v>
      </c>
      <c r="P148" s="97">
        <v>0</v>
      </c>
      <c r="Q148" s="97" t="s">
        <v>2148</v>
      </c>
      <c r="R148" s="100">
        <f t="shared" si="37"/>
        <v>0</v>
      </c>
      <c r="S148" s="101">
        <f t="shared" si="38"/>
        <v>0</v>
      </c>
      <c r="T148" s="101">
        <f t="shared" si="39"/>
        <v>0</v>
      </c>
      <c r="U148" s="101">
        <f t="shared" si="40"/>
        <v>8.1428571428571423</v>
      </c>
      <c r="V148" s="102"/>
      <c r="W148" s="103" t="str">
        <f t="shared" si="41"/>
        <v>VENCIDO</v>
      </c>
      <c r="X148" s="103" t="str">
        <f t="shared" si="44"/>
        <v>VENCIDO</v>
      </c>
      <c r="Y148" s="104" t="s">
        <v>1486</v>
      </c>
      <c r="Z148" s="153" t="str">
        <f t="shared" si="45"/>
        <v>H20ACSRT17</v>
      </c>
      <c r="AA148" s="153">
        <f t="shared" si="42"/>
        <v>1</v>
      </c>
      <c r="AB148" s="153" t="str">
        <f t="shared" si="32"/>
        <v>H20ACSRT17 - 1</v>
      </c>
      <c r="AC148" s="67">
        <f t="shared" si="33"/>
        <v>1</v>
      </c>
      <c r="AD148" s="67">
        <f t="shared" si="34"/>
        <v>1</v>
      </c>
      <c r="AE148" s="67" t="str">
        <f t="shared" si="35"/>
        <v>H20ACSRT17.</v>
      </c>
      <c r="AF148" s="67" t="str">
        <f t="shared" si="36"/>
        <v>H20ACSRT17</v>
      </c>
      <c r="AG148" s="68"/>
      <c r="AH148" s="69"/>
      <c r="AI148" s="70"/>
      <c r="AJ148" s="22"/>
    </row>
    <row r="149" spans="1:42" s="23" customFormat="1" ht="300" customHeight="1" x14ac:dyDescent="0.2">
      <c r="A149" s="91">
        <v>90</v>
      </c>
      <c r="B149" s="187">
        <v>148</v>
      </c>
      <c r="C149" s="102"/>
      <c r="D149" s="105" t="s">
        <v>1106</v>
      </c>
      <c r="E149" s="93" t="s">
        <v>1545</v>
      </c>
      <c r="F149" s="106" t="s">
        <v>1447</v>
      </c>
      <c r="G149" s="106" t="s">
        <v>1448</v>
      </c>
      <c r="H149" s="107" t="s">
        <v>1503</v>
      </c>
      <c r="I149" s="107" t="s">
        <v>1504</v>
      </c>
      <c r="J149" s="102" t="s">
        <v>1482</v>
      </c>
      <c r="K149" s="102">
        <v>12</v>
      </c>
      <c r="L149" s="98">
        <v>43467</v>
      </c>
      <c r="M149" s="98">
        <v>43827</v>
      </c>
      <c r="N149" s="99">
        <f t="shared" si="43"/>
        <v>51.428571428571431</v>
      </c>
      <c r="O149" s="97" t="s">
        <v>856</v>
      </c>
      <c r="P149" s="97">
        <v>0</v>
      </c>
      <c r="Q149" s="97" t="s">
        <v>2148</v>
      </c>
      <c r="R149" s="100">
        <f t="shared" si="37"/>
        <v>0</v>
      </c>
      <c r="S149" s="101">
        <f t="shared" si="38"/>
        <v>0</v>
      </c>
      <c r="T149" s="101">
        <f t="shared" si="39"/>
        <v>0</v>
      </c>
      <c r="U149" s="101">
        <f t="shared" si="40"/>
        <v>51.428571428571431</v>
      </c>
      <c r="V149" s="102"/>
      <c r="W149" s="103" t="str">
        <f t="shared" si="41"/>
        <v>VENCIDO</v>
      </c>
      <c r="X149" s="103" t="str">
        <f t="shared" si="44"/>
        <v>VENCIDO</v>
      </c>
      <c r="Y149" s="104" t="s">
        <v>1486</v>
      </c>
      <c r="Z149" s="153" t="str">
        <f t="shared" si="45"/>
        <v>H21ACSRT17</v>
      </c>
      <c r="AA149" s="153">
        <f t="shared" si="42"/>
        <v>1</v>
      </c>
      <c r="AB149" s="153" t="str">
        <f t="shared" si="32"/>
        <v>H21ACSRT17 - 1</v>
      </c>
      <c r="AC149" s="67">
        <f t="shared" si="33"/>
        <v>1</v>
      </c>
      <c r="AD149" s="67">
        <f t="shared" si="34"/>
        <v>1</v>
      </c>
      <c r="AE149" s="67" t="str">
        <f t="shared" si="35"/>
        <v>H21ACSRT17.</v>
      </c>
      <c r="AF149" s="67" t="str">
        <f t="shared" si="36"/>
        <v>H21ACSRT17</v>
      </c>
      <c r="AG149" s="68"/>
      <c r="AH149" s="69"/>
      <c r="AI149" s="70"/>
      <c r="AJ149" s="22"/>
    </row>
    <row r="150" spans="1:42" s="23" customFormat="1" ht="300" customHeight="1" x14ac:dyDescent="0.2">
      <c r="A150" s="91">
        <v>91</v>
      </c>
      <c r="B150" s="187">
        <v>149</v>
      </c>
      <c r="C150" s="102"/>
      <c r="D150" s="92" t="s">
        <v>1106</v>
      </c>
      <c r="E150" s="93" t="s">
        <v>1546</v>
      </c>
      <c r="F150" s="94" t="s">
        <v>1449</v>
      </c>
      <c r="G150" s="94" t="s">
        <v>1450</v>
      </c>
      <c r="H150" s="96" t="s">
        <v>1471</v>
      </c>
      <c r="I150" s="96" t="s">
        <v>1507</v>
      </c>
      <c r="J150" s="102" t="s">
        <v>1482</v>
      </c>
      <c r="K150" s="102">
        <v>12</v>
      </c>
      <c r="L150" s="98">
        <v>43467</v>
      </c>
      <c r="M150" s="98">
        <v>43827</v>
      </c>
      <c r="N150" s="99">
        <f t="shared" si="43"/>
        <v>51.428571428571431</v>
      </c>
      <c r="O150" s="97" t="s">
        <v>406</v>
      </c>
      <c r="P150" s="97">
        <v>0</v>
      </c>
      <c r="Q150" s="97" t="s">
        <v>2148</v>
      </c>
      <c r="R150" s="100">
        <f t="shared" si="37"/>
        <v>0</v>
      </c>
      <c r="S150" s="101">
        <f t="shared" si="38"/>
        <v>0</v>
      </c>
      <c r="T150" s="101">
        <f t="shared" si="39"/>
        <v>0</v>
      </c>
      <c r="U150" s="101">
        <f t="shared" si="40"/>
        <v>51.428571428571431</v>
      </c>
      <c r="V150" s="102"/>
      <c r="W150" s="103" t="str">
        <f t="shared" si="41"/>
        <v>VENCIDO</v>
      </c>
      <c r="X150" s="103" t="str">
        <f t="shared" si="44"/>
        <v>VENCIDO</v>
      </c>
      <c r="Y150" s="104" t="s">
        <v>1486</v>
      </c>
      <c r="Z150" s="153" t="str">
        <f t="shared" si="45"/>
        <v>H22ACSRT17</v>
      </c>
      <c r="AA150" s="153">
        <f t="shared" si="42"/>
        <v>1</v>
      </c>
      <c r="AB150" s="153" t="str">
        <f t="shared" si="32"/>
        <v>H22ACSRT17 - 1</v>
      </c>
      <c r="AC150" s="67">
        <f t="shared" si="33"/>
        <v>1</v>
      </c>
      <c r="AD150" s="67">
        <f t="shared" si="34"/>
        <v>1</v>
      </c>
      <c r="AE150" s="67" t="str">
        <f t="shared" si="35"/>
        <v>H22ACSRT17.</v>
      </c>
      <c r="AF150" s="67" t="str">
        <f t="shared" si="36"/>
        <v>H22ACSRT17</v>
      </c>
      <c r="AG150" s="68"/>
      <c r="AH150" s="69"/>
      <c r="AI150" s="70"/>
      <c r="AJ150" s="22"/>
    </row>
    <row r="151" spans="1:42" s="23" customFormat="1" ht="300" customHeight="1" x14ac:dyDescent="0.2">
      <c r="A151" s="91">
        <v>92</v>
      </c>
      <c r="B151" s="187">
        <v>150</v>
      </c>
      <c r="C151" s="102"/>
      <c r="D151" s="92" t="s">
        <v>1107</v>
      </c>
      <c r="E151" s="93" t="s">
        <v>1547</v>
      </c>
      <c r="F151" s="94" t="s">
        <v>1451</v>
      </c>
      <c r="G151" s="94" t="s">
        <v>1452</v>
      </c>
      <c r="H151" s="96" t="s">
        <v>1508</v>
      </c>
      <c r="I151" s="96" t="s">
        <v>1522</v>
      </c>
      <c r="J151" s="97" t="s">
        <v>1483</v>
      </c>
      <c r="K151" s="111">
        <v>1</v>
      </c>
      <c r="L151" s="98">
        <v>43527</v>
      </c>
      <c r="M151" s="98">
        <v>43830</v>
      </c>
      <c r="N151" s="99">
        <f t="shared" si="43"/>
        <v>43.285714285714285</v>
      </c>
      <c r="O151" s="97" t="s">
        <v>856</v>
      </c>
      <c r="P151" s="97">
        <v>0</v>
      </c>
      <c r="Q151" s="97" t="s">
        <v>2148</v>
      </c>
      <c r="R151" s="100">
        <f t="shared" si="37"/>
        <v>0</v>
      </c>
      <c r="S151" s="101">
        <f t="shared" si="38"/>
        <v>0</v>
      </c>
      <c r="T151" s="101">
        <f t="shared" si="39"/>
        <v>0</v>
      </c>
      <c r="U151" s="101">
        <f t="shared" si="40"/>
        <v>43.285714285714285</v>
      </c>
      <c r="V151" s="102"/>
      <c r="W151" s="103" t="str">
        <f t="shared" si="41"/>
        <v>VENCIDO</v>
      </c>
      <c r="X151" s="103" t="str">
        <f t="shared" si="44"/>
        <v>VENCIDO</v>
      </c>
      <c r="Y151" s="104" t="s">
        <v>1486</v>
      </c>
      <c r="Z151" s="153" t="str">
        <f t="shared" si="45"/>
        <v>H23ACSRT17</v>
      </c>
      <c r="AA151" s="153">
        <f t="shared" si="42"/>
        <v>1</v>
      </c>
      <c r="AB151" s="153" t="str">
        <f t="shared" si="32"/>
        <v>H23ACSRT17 - 1</v>
      </c>
      <c r="AC151" s="67">
        <f t="shared" si="33"/>
        <v>1</v>
      </c>
      <c r="AD151" s="67">
        <f t="shared" si="34"/>
        <v>1</v>
      </c>
      <c r="AE151" s="67" t="str">
        <f t="shared" si="35"/>
        <v>H23ACSRT17.</v>
      </c>
      <c r="AF151" s="67" t="str">
        <f t="shared" si="36"/>
        <v>H23ACSRT17</v>
      </c>
      <c r="AG151" s="68"/>
      <c r="AH151" s="69"/>
      <c r="AI151" s="70"/>
      <c r="AJ151" s="22"/>
    </row>
    <row r="152" spans="1:42" s="23" customFormat="1" ht="300" customHeight="1" x14ac:dyDescent="0.2">
      <c r="A152" s="91">
        <v>93</v>
      </c>
      <c r="B152" s="187">
        <v>151</v>
      </c>
      <c r="C152" s="102"/>
      <c r="D152" s="105" t="s">
        <v>1106</v>
      </c>
      <c r="E152" s="93" t="s">
        <v>1548</v>
      </c>
      <c r="F152" s="106" t="s">
        <v>1453</v>
      </c>
      <c r="G152" s="106" t="s">
        <v>1454</v>
      </c>
      <c r="H152" s="107" t="s">
        <v>1509</v>
      </c>
      <c r="I152" s="107" t="s">
        <v>1523</v>
      </c>
      <c r="J152" s="102" t="s">
        <v>1484</v>
      </c>
      <c r="K152" s="97">
        <v>1</v>
      </c>
      <c r="L152" s="98">
        <v>43467</v>
      </c>
      <c r="M152" s="98">
        <v>43524</v>
      </c>
      <c r="N152" s="99">
        <f t="shared" si="43"/>
        <v>8.1428571428571423</v>
      </c>
      <c r="O152" s="97" t="s">
        <v>856</v>
      </c>
      <c r="P152" s="97">
        <v>0</v>
      </c>
      <c r="Q152" s="97" t="s">
        <v>2148</v>
      </c>
      <c r="R152" s="100">
        <f t="shared" si="37"/>
        <v>0</v>
      </c>
      <c r="S152" s="101">
        <f t="shared" si="38"/>
        <v>0</v>
      </c>
      <c r="T152" s="101">
        <f t="shared" si="39"/>
        <v>0</v>
      </c>
      <c r="U152" s="101">
        <f t="shared" si="40"/>
        <v>8.1428571428571423</v>
      </c>
      <c r="V152" s="102"/>
      <c r="W152" s="103" t="str">
        <f t="shared" si="41"/>
        <v>VENCIDO</v>
      </c>
      <c r="X152" s="103" t="str">
        <f t="shared" si="44"/>
        <v>VENCIDO</v>
      </c>
      <c r="Y152" s="104" t="s">
        <v>1486</v>
      </c>
      <c r="Z152" s="153" t="str">
        <f t="shared" si="45"/>
        <v>H24ACSRT17</v>
      </c>
      <c r="AA152" s="153">
        <f t="shared" si="42"/>
        <v>1</v>
      </c>
      <c r="AB152" s="153" t="str">
        <f t="shared" si="32"/>
        <v>H24ACSRT17 - 1</v>
      </c>
      <c r="AC152" s="67">
        <f t="shared" si="33"/>
        <v>1</v>
      </c>
      <c r="AD152" s="67">
        <f t="shared" si="34"/>
        <v>1</v>
      </c>
      <c r="AE152" s="67" t="str">
        <f t="shared" si="35"/>
        <v>H24ACSRT17.</v>
      </c>
      <c r="AF152" s="67" t="str">
        <f t="shared" si="36"/>
        <v>H24ACSRT17</v>
      </c>
      <c r="AG152" s="68"/>
      <c r="AH152" s="69"/>
      <c r="AI152" s="70"/>
      <c r="AJ152" s="22"/>
    </row>
    <row r="153" spans="1:42" s="23" customFormat="1" ht="300" customHeight="1" x14ac:dyDescent="0.2">
      <c r="A153" s="91">
        <v>94</v>
      </c>
      <c r="B153" s="187">
        <v>152</v>
      </c>
      <c r="C153" s="102"/>
      <c r="D153" s="92" t="s">
        <v>1106</v>
      </c>
      <c r="E153" s="93" t="s">
        <v>1549</v>
      </c>
      <c r="F153" s="94" t="s">
        <v>1455</v>
      </c>
      <c r="G153" s="94" t="s">
        <v>1456</v>
      </c>
      <c r="H153" s="96" t="s">
        <v>1510</v>
      </c>
      <c r="I153" s="96" t="s">
        <v>1524</v>
      </c>
      <c r="J153" s="97" t="s">
        <v>1485</v>
      </c>
      <c r="K153" s="97">
        <v>1</v>
      </c>
      <c r="L153" s="98">
        <v>43467</v>
      </c>
      <c r="M153" s="98">
        <v>43830</v>
      </c>
      <c r="N153" s="99">
        <f t="shared" si="43"/>
        <v>51.857142857142854</v>
      </c>
      <c r="O153" s="97" t="s">
        <v>856</v>
      </c>
      <c r="P153" s="97">
        <v>0</v>
      </c>
      <c r="Q153" s="97" t="s">
        <v>2148</v>
      </c>
      <c r="R153" s="100">
        <f t="shared" si="37"/>
        <v>0</v>
      </c>
      <c r="S153" s="101">
        <f t="shared" si="38"/>
        <v>0</v>
      </c>
      <c r="T153" s="101">
        <f t="shared" si="39"/>
        <v>0</v>
      </c>
      <c r="U153" s="101">
        <f t="shared" si="40"/>
        <v>51.857142857142854</v>
      </c>
      <c r="V153" s="102"/>
      <c r="W153" s="103" t="str">
        <f t="shared" si="41"/>
        <v>VENCIDO</v>
      </c>
      <c r="X153" s="103" t="str">
        <f t="shared" si="44"/>
        <v>VENCIDO</v>
      </c>
      <c r="Y153" s="104" t="s">
        <v>1486</v>
      </c>
      <c r="Z153" s="153" t="str">
        <f t="shared" si="45"/>
        <v>H25ACSRT17</v>
      </c>
      <c r="AA153" s="153">
        <f t="shared" si="42"/>
        <v>1</v>
      </c>
      <c r="AB153" s="153" t="str">
        <f t="shared" si="32"/>
        <v>H25ACSRT17 - 1</v>
      </c>
      <c r="AC153" s="67">
        <f t="shared" si="33"/>
        <v>1</v>
      </c>
      <c r="AD153" s="67">
        <f t="shared" si="34"/>
        <v>1</v>
      </c>
      <c r="AE153" s="67" t="str">
        <f t="shared" si="35"/>
        <v>H25ACSRT17.</v>
      </c>
      <c r="AF153" s="67" t="str">
        <f t="shared" si="36"/>
        <v>H25ACSRT17</v>
      </c>
      <c r="AG153" s="68"/>
      <c r="AH153" s="69"/>
      <c r="AI153" s="70"/>
      <c r="AJ153" s="22"/>
    </row>
    <row r="154" spans="1:42" s="23" customFormat="1" ht="300" customHeight="1" x14ac:dyDescent="0.2">
      <c r="A154" s="91">
        <v>95</v>
      </c>
      <c r="B154" s="187">
        <v>153</v>
      </c>
      <c r="C154" s="102"/>
      <c r="D154" s="92" t="s">
        <v>1107</v>
      </c>
      <c r="E154" s="93" t="s">
        <v>1550</v>
      </c>
      <c r="F154" s="108" t="s">
        <v>1457</v>
      </c>
      <c r="G154" s="108" t="s">
        <v>1458</v>
      </c>
      <c r="H154" s="96" t="s">
        <v>1515</v>
      </c>
      <c r="I154" s="96" t="s">
        <v>1478</v>
      </c>
      <c r="J154" s="97" t="s">
        <v>1480</v>
      </c>
      <c r="K154" s="97">
        <v>2</v>
      </c>
      <c r="L154" s="98">
        <v>43467</v>
      </c>
      <c r="M154" s="98">
        <v>43524</v>
      </c>
      <c r="N154" s="99">
        <f t="shared" si="43"/>
        <v>8.1428571428571423</v>
      </c>
      <c r="O154" s="97" t="s">
        <v>856</v>
      </c>
      <c r="P154" s="97">
        <v>0</v>
      </c>
      <c r="Q154" s="97" t="s">
        <v>2148</v>
      </c>
      <c r="R154" s="100">
        <f t="shared" si="37"/>
        <v>0</v>
      </c>
      <c r="S154" s="101">
        <f t="shared" si="38"/>
        <v>0</v>
      </c>
      <c r="T154" s="101">
        <f t="shared" si="39"/>
        <v>0</v>
      </c>
      <c r="U154" s="101">
        <f t="shared" si="40"/>
        <v>8.1428571428571423</v>
      </c>
      <c r="V154" s="102"/>
      <c r="W154" s="103" t="str">
        <f t="shared" si="41"/>
        <v>VENCIDO</v>
      </c>
      <c r="X154" s="103" t="str">
        <f t="shared" si="44"/>
        <v>VENCIDO</v>
      </c>
      <c r="Y154" s="104" t="s">
        <v>1486</v>
      </c>
      <c r="Z154" s="153" t="str">
        <f t="shared" si="45"/>
        <v>H26ACSRT17</v>
      </c>
      <c r="AA154" s="153">
        <f t="shared" si="42"/>
        <v>1</v>
      </c>
      <c r="AB154" s="153" t="str">
        <f t="shared" si="32"/>
        <v>H26ACSRT17 - 1</v>
      </c>
      <c r="AC154" s="67">
        <f t="shared" si="33"/>
        <v>1</v>
      </c>
      <c r="AD154" s="67">
        <f t="shared" si="34"/>
        <v>1</v>
      </c>
      <c r="AE154" s="67" t="str">
        <f t="shared" si="35"/>
        <v>H26ACSRT17.</v>
      </c>
      <c r="AF154" s="67" t="str">
        <f t="shared" si="36"/>
        <v>H26ACSRT17</v>
      </c>
      <c r="AG154" s="68"/>
      <c r="AH154" s="69"/>
      <c r="AI154" s="70"/>
      <c r="AJ154" s="22"/>
    </row>
    <row r="155" spans="1:42" s="23" customFormat="1" ht="300" customHeight="1" x14ac:dyDescent="0.2">
      <c r="A155" s="91">
        <v>96</v>
      </c>
      <c r="B155" s="187">
        <v>154</v>
      </c>
      <c r="C155" s="102"/>
      <c r="D155" s="92" t="s">
        <v>1107</v>
      </c>
      <c r="E155" s="93" t="s">
        <v>1547</v>
      </c>
      <c r="F155" s="108" t="s">
        <v>1459</v>
      </c>
      <c r="G155" s="108" t="s">
        <v>1460</v>
      </c>
      <c r="H155" s="95" t="s">
        <v>1516</v>
      </c>
      <c r="I155" s="96" t="s">
        <v>1525</v>
      </c>
      <c r="J155" s="97" t="s">
        <v>1480</v>
      </c>
      <c r="K155" s="97">
        <v>2</v>
      </c>
      <c r="L155" s="98">
        <v>43467</v>
      </c>
      <c r="M155" s="98">
        <v>43524</v>
      </c>
      <c r="N155" s="99">
        <f t="shared" si="43"/>
        <v>8.1428571428571423</v>
      </c>
      <c r="O155" s="97" t="s">
        <v>856</v>
      </c>
      <c r="P155" s="97">
        <v>0</v>
      </c>
      <c r="Q155" s="97" t="s">
        <v>2148</v>
      </c>
      <c r="R155" s="100">
        <f t="shared" si="37"/>
        <v>0</v>
      </c>
      <c r="S155" s="101">
        <f t="shared" si="38"/>
        <v>0</v>
      </c>
      <c r="T155" s="101">
        <f t="shared" si="39"/>
        <v>0</v>
      </c>
      <c r="U155" s="101">
        <f t="shared" si="40"/>
        <v>8.1428571428571423</v>
      </c>
      <c r="V155" s="102"/>
      <c r="W155" s="103" t="str">
        <f t="shared" si="41"/>
        <v>VENCIDO</v>
      </c>
      <c r="X155" s="103" t="str">
        <f t="shared" si="44"/>
        <v>VENCIDO</v>
      </c>
      <c r="Y155" s="104" t="s">
        <v>1486</v>
      </c>
      <c r="Z155" s="153" t="str">
        <f t="shared" si="45"/>
        <v>H27ACSRT17</v>
      </c>
      <c r="AA155" s="153">
        <f t="shared" si="42"/>
        <v>1</v>
      </c>
      <c r="AB155" s="153" t="str">
        <f t="shared" si="32"/>
        <v>H27ACSRT17 - 1</v>
      </c>
      <c r="AC155" s="67">
        <f t="shared" si="33"/>
        <v>1</v>
      </c>
      <c r="AD155" s="67">
        <f t="shared" si="34"/>
        <v>1</v>
      </c>
      <c r="AE155" s="67" t="str">
        <f t="shared" si="35"/>
        <v>H27ACSRT17.</v>
      </c>
      <c r="AF155" s="67" t="str">
        <f t="shared" si="36"/>
        <v>H27ACSRT17</v>
      </c>
      <c r="AG155" s="68"/>
      <c r="AH155" s="69"/>
      <c r="AI155" s="70"/>
      <c r="AJ155" s="22"/>
    </row>
    <row r="156" spans="1:42" s="23" customFormat="1" ht="300" customHeight="1" x14ac:dyDescent="0.2">
      <c r="A156" s="91">
        <v>97</v>
      </c>
      <c r="B156" s="187">
        <v>155</v>
      </c>
      <c r="C156" s="102"/>
      <c r="D156" s="92" t="s">
        <v>1106</v>
      </c>
      <c r="E156" s="93" t="s">
        <v>1551</v>
      </c>
      <c r="F156" s="108" t="s">
        <v>1461</v>
      </c>
      <c r="G156" s="108" t="s">
        <v>1517</v>
      </c>
      <c r="H156" s="96" t="s">
        <v>1471</v>
      </c>
      <c r="I156" s="96" t="s">
        <v>1507</v>
      </c>
      <c r="J156" s="102" t="s">
        <v>1482</v>
      </c>
      <c r="K156" s="102">
        <v>12</v>
      </c>
      <c r="L156" s="98">
        <v>43467</v>
      </c>
      <c r="M156" s="98">
        <v>43827</v>
      </c>
      <c r="N156" s="99">
        <f t="shared" si="43"/>
        <v>51.428571428571431</v>
      </c>
      <c r="O156" s="97" t="s">
        <v>406</v>
      </c>
      <c r="P156" s="97">
        <v>2.4</v>
      </c>
      <c r="Q156" s="97" t="s">
        <v>2148</v>
      </c>
      <c r="R156" s="100">
        <f t="shared" si="37"/>
        <v>20</v>
      </c>
      <c r="S156" s="101">
        <f t="shared" si="38"/>
        <v>10.285714285714286</v>
      </c>
      <c r="T156" s="101">
        <f t="shared" si="39"/>
        <v>10.285714285714286</v>
      </c>
      <c r="U156" s="101">
        <f t="shared" si="40"/>
        <v>51.428571428571431</v>
      </c>
      <c r="V156" s="102"/>
      <c r="W156" s="103" t="str">
        <f t="shared" si="41"/>
        <v>VENCIDO</v>
      </c>
      <c r="X156" s="103" t="str">
        <f t="shared" si="44"/>
        <v>VENCIDO</v>
      </c>
      <c r="Y156" s="104" t="s">
        <v>1486</v>
      </c>
      <c r="Z156" s="153" t="str">
        <f t="shared" si="45"/>
        <v>H28ACSRT17</v>
      </c>
      <c r="AA156" s="153">
        <f t="shared" si="42"/>
        <v>1</v>
      </c>
      <c r="AB156" s="153" t="str">
        <f t="shared" si="32"/>
        <v>H28ACSRT17 - 1</v>
      </c>
      <c r="AC156" s="67">
        <f t="shared" si="33"/>
        <v>1</v>
      </c>
      <c r="AD156" s="67">
        <f t="shared" si="34"/>
        <v>1</v>
      </c>
      <c r="AE156" s="67" t="str">
        <f t="shared" si="35"/>
        <v>H28ACSRT17.</v>
      </c>
      <c r="AF156" s="67" t="str">
        <f t="shared" si="36"/>
        <v>H28ACSRT17</v>
      </c>
      <c r="AG156" s="68"/>
      <c r="AH156" s="69"/>
      <c r="AI156" s="70"/>
      <c r="AJ156" s="22"/>
    </row>
    <row r="157" spans="1:42" s="23" customFormat="1" ht="300" customHeight="1" x14ac:dyDescent="0.2">
      <c r="A157" s="91">
        <v>98</v>
      </c>
      <c r="B157" s="187">
        <v>156</v>
      </c>
      <c r="C157" s="102"/>
      <c r="D157" s="92" t="s">
        <v>1106</v>
      </c>
      <c r="E157" s="93" t="s">
        <v>1529</v>
      </c>
      <c r="F157" s="108" t="s">
        <v>1462</v>
      </c>
      <c r="G157" s="108" t="s">
        <v>1463</v>
      </c>
      <c r="H157" s="96" t="s">
        <v>1469</v>
      </c>
      <c r="I157" s="96" t="s">
        <v>1479</v>
      </c>
      <c r="J157" s="97" t="s">
        <v>1491</v>
      </c>
      <c r="K157" s="97">
        <v>1</v>
      </c>
      <c r="L157" s="98">
        <v>43467</v>
      </c>
      <c r="M157" s="98">
        <v>43524</v>
      </c>
      <c r="N157" s="99">
        <f t="shared" si="43"/>
        <v>8.1428571428571423</v>
      </c>
      <c r="O157" s="97" t="s">
        <v>856</v>
      </c>
      <c r="P157" s="97">
        <v>0</v>
      </c>
      <c r="Q157" s="97" t="s">
        <v>2148</v>
      </c>
      <c r="R157" s="100">
        <f t="shared" si="37"/>
        <v>0</v>
      </c>
      <c r="S157" s="101">
        <f t="shared" si="38"/>
        <v>0</v>
      </c>
      <c r="T157" s="101">
        <f t="shared" si="39"/>
        <v>0</v>
      </c>
      <c r="U157" s="101">
        <f t="shared" si="40"/>
        <v>8.1428571428571423</v>
      </c>
      <c r="V157" s="102"/>
      <c r="W157" s="103" t="str">
        <f t="shared" si="41"/>
        <v>VENCIDO</v>
      </c>
      <c r="X157" s="103" t="str">
        <f t="shared" si="44"/>
        <v>VENCIDO</v>
      </c>
      <c r="Y157" s="104" t="s">
        <v>1486</v>
      </c>
      <c r="Z157" s="153" t="str">
        <f t="shared" si="45"/>
        <v>H29ACSRT17</v>
      </c>
      <c r="AA157" s="153">
        <f t="shared" si="42"/>
        <v>1</v>
      </c>
      <c r="AB157" s="153" t="str">
        <f t="shared" si="32"/>
        <v>H29ACSRT17 - 1</v>
      </c>
      <c r="AC157" s="67">
        <f t="shared" si="33"/>
        <v>1</v>
      </c>
      <c r="AD157" s="67">
        <f t="shared" si="34"/>
        <v>1</v>
      </c>
      <c r="AE157" s="67" t="str">
        <f t="shared" si="35"/>
        <v>H29ACSRT17.</v>
      </c>
      <c r="AF157" s="67" t="str">
        <f t="shared" si="36"/>
        <v>H29ACSRT17</v>
      </c>
      <c r="AG157" s="68"/>
      <c r="AH157" s="69"/>
      <c r="AI157" s="70"/>
      <c r="AJ157" s="22"/>
    </row>
    <row r="158" spans="1:42" s="23" customFormat="1" ht="300" customHeight="1" x14ac:dyDescent="0.2">
      <c r="A158" s="91">
        <v>99</v>
      </c>
      <c r="B158" s="187">
        <v>157</v>
      </c>
      <c r="C158" s="102"/>
      <c r="D158" s="92" t="s">
        <v>1107</v>
      </c>
      <c r="E158" s="93" t="s">
        <v>1543</v>
      </c>
      <c r="F158" s="108" t="s">
        <v>1464</v>
      </c>
      <c r="G158" s="108" t="s">
        <v>1465</v>
      </c>
      <c r="H158" s="96" t="s">
        <v>1471</v>
      </c>
      <c r="I158" s="96" t="s">
        <v>1507</v>
      </c>
      <c r="J158" s="102" t="s">
        <v>1482</v>
      </c>
      <c r="K158" s="102">
        <v>12</v>
      </c>
      <c r="L158" s="98">
        <v>43467</v>
      </c>
      <c r="M158" s="98">
        <v>43827</v>
      </c>
      <c r="N158" s="99">
        <f t="shared" si="43"/>
        <v>51.428571428571431</v>
      </c>
      <c r="O158" s="97" t="s">
        <v>406</v>
      </c>
      <c r="P158" s="97">
        <v>12</v>
      </c>
      <c r="Q158" s="97" t="s">
        <v>2148</v>
      </c>
      <c r="R158" s="100">
        <f t="shared" si="37"/>
        <v>100</v>
      </c>
      <c r="S158" s="101">
        <f t="shared" si="38"/>
        <v>51.428571428571431</v>
      </c>
      <c r="T158" s="101">
        <f t="shared" si="39"/>
        <v>51.428571428571431</v>
      </c>
      <c r="U158" s="101">
        <f t="shared" si="40"/>
        <v>51.428571428571431</v>
      </c>
      <c r="V158" s="102"/>
      <c r="W158" s="103" t="str">
        <f t="shared" si="41"/>
        <v>CUMPLIDO</v>
      </c>
      <c r="X158" s="103" t="str">
        <f t="shared" si="44"/>
        <v>CUMPLIDO</v>
      </c>
      <c r="Y158" s="104" t="s">
        <v>1486</v>
      </c>
      <c r="Z158" s="153" t="str">
        <f t="shared" si="45"/>
        <v>H30ACSRT17</v>
      </c>
      <c r="AA158" s="153">
        <f t="shared" si="42"/>
        <v>1</v>
      </c>
      <c r="AB158" s="153" t="str">
        <f t="shared" si="32"/>
        <v>H30ACSRT17 - 1</v>
      </c>
      <c r="AC158" s="67">
        <f t="shared" si="33"/>
        <v>5</v>
      </c>
      <c r="AD158" s="67">
        <f t="shared" si="34"/>
        <v>5</v>
      </c>
      <c r="AE158" s="67" t="str">
        <f t="shared" si="35"/>
        <v>H30ACSRT17.</v>
      </c>
      <c r="AF158" s="67" t="str">
        <f t="shared" si="36"/>
        <v>H30ACSRT17</v>
      </c>
      <c r="AG158" s="68"/>
      <c r="AH158" s="69"/>
      <c r="AI158" s="70"/>
      <c r="AJ158" s="22"/>
    </row>
    <row r="159" spans="1:42" s="23" customFormat="1" ht="300" customHeight="1" x14ac:dyDescent="0.2">
      <c r="A159" s="91">
        <v>100</v>
      </c>
      <c r="B159" s="187">
        <v>158</v>
      </c>
      <c r="C159" s="102"/>
      <c r="D159" s="92" t="s">
        <v>1107</v>
      </c>
      <c r="E159" s="93" t="s">
        <v>1542</v>
      </c>
      <c r="F159" s="108" t="s">
        <v>1466</v>
      </c>
      <c r="G159" s="108" t="s">
        <v>1467</v>
      </c>
      <c r="H159" s="96" t="s">
        <v>1499</v>
      </c>
      <c r="I159" s="96" t="s">
        <v>1505</v>
      </c>
      <c r="J159" s="97" t="s">
        <v>1491</v>
      </c>
      <c r="K159" s="97">
        <v>1</v>
      </c>
      <c r="L159" s="98">
        <v>43467</v>
      </c>
      <c r="M159" s="98">
        <v>43524</v>
      </c>
      <c r="N159" s="99">
        <f t="shared" si="43"/>
        <v>8.1428571428571423</v>
      </c>
      <c r="O159" s="97" t="s">
        <v>856</v>
      </c>
      <c r="P159" s="97">
        <v>0</v>
      </c>
      <c r="Q159" s="97" t="s">
        <v>2148</v>
      </c>
      <c r="R159" s="100">
        <f t="shared" si="37"/>
        <v>0</v>
      </c>
      <c r="S159" s="101">
        <f t="shared" si="38"/>
        <v>0</v>
      </c>
      <c r="T159" s="101">
        <f t="shared" si="39"/>
        <v>0</v>
      </c>
      <c r="U159" s="101">
        <f t="shared" si="40"/>
        <v>8.1428571428571423</v>
      </c>
      <c r="V159" s="102"/>
      <c r="W159" s="103" t="str">
        <f t="shared" si="41"/>
        <v>VENCIDO</v>
      </c>
      <c r="X159" s="103" t="str">
        <f t="shared" si="44"/>
        <v>VENCIDO</v>
      </c>
      <c r="Y159" s="104" t="s">
        <v>1486</v>
      </c>
      <c r="Z159" s="153" t="str">
        <f t="shared" si="45"/>
        <v>H31ACSRT17</v>
      </c>
      <c r="AA159" s="153">
        <f t="shared" si="42"/>
        <v>1</v>
      </c>
      <c r="AB159" s="153" t="str">
        <f t="shared" si="32"/>
        <v>H31ACSRT17 - 1</v>
      </c>
      <c r="AC159" s="67">
        <f t="shared" si="33"/>
        <v>1</v>
      </c>
      <c r="AD159" s="67">
        <f t="shared" si="34"/>
        <v>1</v>
      </c>
      <c r="AE159" s="67" t="str">
        <f t="shared" si="35"/>
        <v>H31ACSRT17.</v>
      </c>
      <c r="AF159" s="67" t="str">
        <f t="shared" si="36"/>
        <v>H31ACSRT17</v>
      </c>
      <c r="AG159" s="68"/>
      <c r="AH159" s="69"/>
      <c r="AI159" s="70"/>
      <c r="AJ159" s="22"/>
    </row>
    <row r="160" spans="1:42" s="66" customFormat="1" ht="300" customHeight="1" x14ac:dyDescent="0.2">
      <c r="A160" s="91">
        <v>101</v>
      </c>
      <c r="B160" s="187">
        <v>159</v>
      </c>
      <c r="C160" s="102"/>
      <c r="D160" s="91" t="s">
        <v>1287</v>
      </c>
      <c r="E160" s="93" t="s">
        <v>20</v>
      </c>
      <c r="F160" s="108" t="s">
        <v>1637</v>
      </c>
      <c r="G160" s="108" t="s">
        <v>1390</v>
      </c>
      <c r="H160" s="108" t="s">
        <v>1401</v>
      </c>
      <c r="I160" s="108" t="s">
        <v>1402</v>
      </c>
      <c r="J160" s="93" t="s">
        <v>1398</v>
      </c>
      <c r="K160" s="93">
        <v>4</v>
      </c>
      <c r="L160" s="112">
        <v>43361</v>
      </c>
      <c r="M160" s="112">
        <v>43434</v>
      </c>
      <c r="N160" s="99">
        <f t="shared" ref="N160:N167" si="46">(+M160-L160)/7</f>
        <v>10.428571428571429</v>
      </c>
      <c r="O160" s="97" t="s">
        <v>1399</v>
      </c>
      <c r="P160" s="93">
        <v>4</v>
      </c>
      <c r="Q160" s="93" t="s">
        <v>1415</v>
      </c>
      <c r="R160" s="100">
        <f t="shared" si="37"/>
        <v>100</v>
      </c>
      <c r="S160" s="101">
        <f t="shared" si="38"/>
        <v>10.428571428571429</v>
      </c>
      <c r="T160" s="101">
        <f t="shared" si="39"/>
        <v>10.428571428571429</v>
      </c>
      <c r="U160" s="101">
        <f t="shared" si="40"/>
        <v>10.428571428571429</v>
      </c>
      <c r="V160" s="102"/>
      <c r="W160" s="103" t="str">
        <f t="shared" si="41"/>
        <v>CUMPLIDO</v>
      </c>
      <c r="X160" s="103" t="str">
        <f t="shared" si="44"/>
        <v>CUMPLIDO</v>
      </c>
      <c r="Y160" s="104" t="s">
        <v>1394</v>
      </c>
      <c r="Z160" s="153" t="str">
        <f t="shared" si="45"/>
        <v>H1DP17</v>
      </c>
      <c r="AA160" s="153">
        <f t="shared" si="42"/>
        <v>1</v>
      </c>
      <c r="AB160" s="153" t="str">
        <f t="shared" si="32"/>
        <v>H1DP17 - 1</v>
      </c>
      <c r="AC160" s="67">
        <f t="shared" si="33"/>
        <v>5</v>
      </c>
      <c r="AD160" s="67">
        <f t="shared" si="34"/>
        <v>5</v>
      </c>
      <c r="AE160" s="67" t="str">
        <f t="shared" si="35"/>
        <v>H1DP17.</v>
      </c>
      <c r="AF160" s="67" t="str">
        <f t="shared" si="36"/>
        <v>H1DP17</v>
      </c>
      <c r="AG160" s="68"/>
      <c r="AH160" s="69"/>
      <c r="AI160" s="70"/>
      <c r="AJ160" s="22"/>
      <c r="AK160" s="23"/>
      <c r="AL160" s="23"/>
      <c r="AM160" s="23"/>
      <c r="AN160" s="23"/>
      <c r="AO160" s="23"/>
      <c r="AP160" s="23"/>
    </row>
    <row r="161" spans="1:42" s="66" customFormat="1" ht="300" customHeight="1" x14ac:dyDescent="0.2">
      <c r="A161" s="91">
        <v>102</v>
      </c>
      <c r="B161" s="187">
        <v>160</v>
      </c>
      <c r="C161" s="102"/>
      <c r="D161" s="91" t="s">
        <v>1287</v>
      </c>
      <c r="E161" s="93" t="s">
        <v>20</v>
      </c>
      <c r="F161" s="108" t="s">
        <v>1638</v>
      </c>
      <c r="G161" s="108" t="s">
        <v>1390</v>
      </c>
      <c r="H161" s="108" t="s">
        <v>2085</v>
      </c>
      <c r="I161" s="108" t="s">
        <v>2084</v>
      </c>
      <c r="J161" s="93" t="s">
        <v>2156</v>
      </c>
      <c r="K161" s="93">
        <v>1</v>
      </c>
      <c r="L161" s="112">
        <v>43858</v>
      </c>
      <c r="M161" s="112">
        <v>44165</v>
      </c>
      <c r="N161" s="99">
        <f t="shared" si="46"/>
        <v>43.857142857142854</v>
      </c>
      <c r="O161" s="97" t="s">
        <v>1399</v>
      </c>
      <c r="P161" s="97">
        <v>0</v>
      </c>
      <c r="Q161" s="93" t="s">
        <v>2148</v>
      </c>
      <c r="R161" s="100">
        <f t="shared" si="37"/>
        <v>0</v>
      </c>
      <c r="S161" s="101">
        <f t="shared" si="38"/>
        <v>0</v>
      </c>
      <c r="T161" s="101">
        <f t="shared" si="39"/>
        <v>0</v>
      </c>
      <c r="U161" s="101">
        <f t="shared" si="40"/>
        <v>0</v>
      </c>
      <c r="V161" s="102"/>
      <c r="W161" s="103" t="str">
        <f t="shared" si="41"/>
        <v>EN TERMINO</v>
      </c>
      <c r="X161" s="103" t="str">
        <f t="shared" si="44"/>
        <v>EN TERMINO</v>
      </c>
      <c r="Y161" s="104" t="s">
        <v>1394</v>
      </c>
      <c r="Z161" s="153" t="str">
        <f t="shared" si="45"/>
        <v>H2DP17</v>
      </c>
      <c r="AA161" s="153">
        <f t="shared" si="42"/>
        <v>1</v>
      </c>
      <c r="AB161" s="153" t="str">
        <f t="shared" si="32"/>
        <v>H2DP17 - 1</v>
      </c>
      <c r="AC161" s="67">
        <f t="shared" si="33"/>
        <v>3</v>
      </c>
      <c r="AD161" s="67">
        <f t="shared" si="34"/>
        <v>3</v>
      </c>
      <c r="AE161" s="67" t="str">
        <f t="shared" si="35"/>
        <v>H2DP17.</v>
      </c>
      <c r="AF161" s="67" t="str">
        <f t="shared" si="36"/>
        <v>H2DP17</v>
      </c>
      <c r="AG161" s="68"/>
      <c r="AH161" s="69"/>
      <c r="AI161" s="70"/>
      <c r="AJ161" s="22"/>
      <c r="AK161" s="23"/>
      <c r="AL161" s="23"/>
      <c r="AM161" s="23"/>
      <c r="AN161" s="23"/>
      <c r="AO161" s="23"/>
      <c r="AP161" s="23"/>
    </row>
    <row r="162" spans="1:42" s="66" customFormat="1" ht="300" customHeight="1" x14ac:dyDescent="0.2">
      <c r="A162" s="91">
        <v>103</v>
      </c>
      <c r="B162" s="187">
        <v>161</v>
      </c>
      <c r="C162" s="102"/>
      <c r="D162" s="91" t="s">
        <v>1287</v>
      </c>
      <c r="E162" s="93" t="s">
        <v>20</v>
      </c>
      <c r="F162" s="108" t="s">
        <v>1640</v>
      </c>
      <c r="G162" s="108" t="s">
        <v>1390</v>
      </c>
      <c r="H162" s="108" t="s">
        <v>1401</v>
      </c>
      <c r="I162" s="108" t="s">
        <v>1402</v>
      </c>
      <c r="J162" s="93" t="s">
        <v>1398</v>
      </c>
      <c r="K162" s="93">
        <v>4</v>
      </c>
      <c r="L162" s="112">
        <v>43361</v>
      </c>
      <c r="M162" s="112">
        <v>43434</v>
      </c>
      <c r="N162" s="99">
        <f t="shared" si="46"/>
        <v>10.428571428571429</v>
      </c>
      <c r="O162" s="97" t="s">
        <v>1399</v>
      </c>
      <c r="P162" s="93">
        <v>4</v>
      </c>
      <c r="Q162" s="93" t="s">
        <v>1415</v>
      </c>
      <c r="R162" s="100">
        <f t="shared" si="37"/>
        <v>100</v>
      </c>
      <c r="S162" s="101">
        <f t="shared" si="38"/>
        <v>10.428571428571429</v>
      </c>
      <c r="T162" s="101">
        <f t="shared" si="39"/>
        <v>10.428571428571429</v>
      </c>
      <c r="U162" s="101">
        <f t="shared" si="40"/>
        <v>10.428571428571429</v>
      </c>
      <c r="V162" s="102"/>
      <c r="W162" s="103" t="str">
        <f t="shared" si="41"/>
        <v>CUMPLIDO</v>
      </c>
      <c r="X162" s="103" t="str">
        <f t="shared" si="44"/>
        <v>VENCIDO</v>
      </c>
      <c r="Y162" s="104" t="s">
        <v>1394</v>
      </c>
      <c r="Z162" s="153" t="str">
        <f t="shared" si="45"/>
        <v>H3DP17</v>
      </c>
      <c r="AA162" s="153">
        <f t="shared" si="42"/>
        <v>1</v>
      </c>
      <c r="AB162" s="153" t="str">
        <f t="shared" si="32"/>
        <v>H3DP17 - 1</v>
      </c>
      <c r="AC162" s="67">
        <f t="shared" si="33"/>
        <v>5</v>
      </c>
      <c r="AD162" s="67">
        <f t="shared" si="34"/>
        <v>1</v>
      </c>
      <c r="AE162" s="67" t="str">
        <f t="shared" si="35"/>
        <v>H3DP17.</v>
      </c>
      <c r="AF162" s="67" t="str">
        <f t="shared" si="36"/>
        <v>H3DP17</v>
      </c>
      <c r="AG162" s="68"/>
      <c r="AH162" s="69"/>
      <c r="AI162" s="70"/>
      <c r="AJ162" s="22"/>
      <c r="AK162" s="23"/>
      <c r="AL162" s="23"/>
      <c r="AM162" s="23"/>
      <c r="AN162" s="23"/>
      <c r="AO162" s="23"/>
      <c r="AP162" s="23"/>
    </row>
    <row r="163" spans="1:42" s="66" customFormat="1" ht="300" customHeight="1" x14ac:dyDescent="0.2">
      <c r="A163" s="91"/>
      <c r="B163" s="187">
        <v>162</v>
      </c>
      <c r="C163" s="102"/>
      <c r="D163" s="91"/>
      <c r="E163" s="93" t="s">
        <v>20</v>
      </c>
      <c r="F163" s="108" t="s">
        <v>1639</v>
      </c>
      <c r="G163" s="108" t="s">
        <v>1390</v>
      </c>
      <c r="H163" s="108" t="s">
        <v>1405</v>
      </c>
      <c r="I163" s="108" t="s">
        <v>1403</v>
      </c>
      <c r="J163" s="93" t="s">
        <v>1404</v>
      </c>
      <c r="K163" s="93">
        <v>2</v>
      </c>
      <c r="L163" s="112">
        <v>43361</v>
      </c>
      <c r="M163" s="112">
        <v>43434</v>
      </c>
      <c r="N163" s="99">
        <f t="shared" si="46"/>
        <v>10.428571428571429</v>
      </c>
      <c r="O163" s="97" t="s">
        <v>1399</v>
      </c>
      <c r="P163" s="97">
        <v>0</v>
      </c>
      <c r="Q163" s="93" t="s">
        <v>2148</v>
      </c>
      <c r="R163" s="100">
        <f t="shared" si="37"/>
        <v>0</v>
      </c>
      <c r="S163" s="101">
        <f t="shared" si="38"/>
        <v>0</v>
      </c>
      <c r="T163" s="101">
        <f t="shared" si="39"/>
        <v>0</v>
      </c>
      <c r="U163" s="101">
        <f t="shared" si="40"/>
        <v>10.428571428571429</v>
      </c>
      <c r="V163" s="102"/>
      <c r="W163" s="103" t="str">
        <f t="shared" si="41"/>
        <v>VENCIDO</v>
      </c>
      <c r="X163" s="103" t="str">
        <f t="shared" si="44"/>
        <v/>
      </c>
      <c r="Y163" s="104" t="s">
        <v>1394</v>
      </c>
      <c r="Z163" s="153" t="str">
        <f t="shared" si="45"/>
        <v>H3DP17</v>
      </c>
      <c r="AA163" s="153">
        <f t="shared" si="42"/>
        <v>2</v>
      </c>
      <c r="AB163" s="153" t="str">
        <f t="shared" si="32"/>
        <v>H3DP17 - 2</v>
      </c>
      <c r="AC163" s="67">
        <f t="shared" si="33"/>
        <v>1</v>
      </c>
      <c r="AD163" s="67">
        <f t="shared" si="34"/>
        <v>1</v>
      </c>
      <c r="AE163" s="67" t="str">
        <f t="shared" si="35"/>
        <v>H3DP17.</v>
      </c>
      <c r="AF163" s="67" t="str">
        <f t="shared" si="36"/>
        <v>H3DP17</v>
      </c>
      <c r="AG163" s="68"/>
      <c r="AH163" s="69"/>
      <c r="AI163" s="70"/>
      <c r="AJ163" s="22"/>
      <c r="AK163" s="23"/>
      <c r="AL163" s="23"/>
      <c r="AM163" s="23"/>
      <c r="AN163" s="23"/>
      <c r="AO163" s="23"/>
      <c r="AP163" s="23"/>
    </row>
    <row r="164" spans="1:42" s="66" customFormat="1" ht="300" customHeight="1" x14ac:dyDescent="0.2">
      <c r="A164" s="91">
        <v>104</v>
      </c>
      <c r="B164" s="187">
        <v>163</v>
      </c>
      <c r="C164" s="102"/>
      <c r="D164" s="91" t="s">
        <v>1287</v>
      </c>
      <c r="E164" s="93" t="s">
        <v>20</v>
      </c>
      <c r="F164" s="108" t="s">
        <v>1641</v>
      </c>
      <c r="G164" s="108" t="s">
        <v>1390</v>
      </c>
      <c r="H164" s="108" t="s">
        <v>2085</v>
      </c>
      <c r="I164" s="108" t="s">
        <v>2084</v>
      </c>
      <c r="J164" s="93" t="s">
        <v>2156</v>
      </c>
      <c r="K164" s="93">
        <v>1</v>
      </c>
      <c r="L164" s="112">
        <v>43858</v>
      </c>
      <c r="M164" s="112">
        <v>44165</v>
      </c>
      <c r="N164" s="99">
        <f t="shared" si="46"/>
        <v>43.857142857142854</v>
      </c>
      <c r="O164" s="97" t="s">
        <v>1399</v>
      </c>
      <c r="P164" s="97">
        <v>0</v>
      </c>
      <c r="Q164" s="93" t="s">
        <v>2148</v>
      </c>
      <c r="R164" s="100">
        <f t="shared" si="37"/>
        <v>0</v>
      </c>
      <c r="S164" s="101">
        <f t="shared" si="38"/>
        <v>0</v>
      </c>
      <c r="T164" s="101">
        <f t="shared" si="39"/>
        <v>0</v>
      </c>
      <c r="U164" s="101">
        <f t="shared" si="40"/>
        <v>0</v>
      </c>
      <c r="V164" s="102"/>
      <c r="W164" s="103" t="str">
        <f t="shared" si="41"/>
        <v>EN TERMINO</v>
      </c>
      <c r="X164" s="103" t="str">
        <f t="shared" si="44"/>
        <v>EN TERMINO</v>
      </c>
      <c r="Y164" s="104" t="s">
        <v>1394</v>
      </c>
      <c r="Z164" s="153" t="str">
        <f t="shared" si="45"/>
        <v>H4DP17</v>
      </c>
      <c r="AA164" s="153">
        <f t="shared" si="42"/>
        <v>1</v>
      </c>
      <c r="AB164" s="153" t="str">
        <f t="shared" si="32"/>
        <v>H4DP17 - 1</v>
      </c>
      <c r="AC164" s="67">
        <f t="shared" si="33"/>
        <v>3</v>
      </c>
      <c r="AD164" s="67">
        <f t="shared" si="34"/>
        <v>3</v>
      </c>
      <c r="AE164" s="67" t="str">
        <f t="shared" si="35"/>
        <v>H4DP17.</v>
      </c>
      <c r="AF164" s="67" t="str">
        <f t="shared" si="36"/>
        <v>H4DP17</v>
      </c>
      <c r="AG164" s="68"/>
      <c r="AH164" s="69"/>
      <c r="AI164" s="70"/>
      <c r="AJ164" s="22"/>
      <c r="AK164" s="23"/>
      <c r="AL164" s="23"/>
      <c r="AM164" s="23"/>
      <c r="AN164" s="23"/>
      <c r="AO164" s="23"/>
      <c r="AP164" s="23"/>
    </row>
    <row r="165" spans="1:42" s="66" customFormat="1" ht="300" customHeight="1" x14ac:dyDescent="0.2">
      <c r="A165" s="91">
        <v>105</v>
      </c>
      <c r="B165" s="187">
        <v>164</v>
      </c>
      <c r="C165" s="102"/>
      <c r="D165" s="91" t="s">
        <v>1287</v>
      </c>
      <c r="E165" s="93" t="s">
        <v>20</v>
      </c>
      <c r="F165" s="108" t="s">
        <v>1391</v>
      </c>
      <c r="G165" s="108" t="s">
        <v>1392</v>
      </c>
      <c r="H165" s="108" t="s">
        <v>1400</v>
      </c>
      <c r="I165" s="108" t="s">
        <v>1397</v>
      </c>
      <c r="J165" s="93" t="s">
        <v>9</v>
      </c>
      <c r="K165" s="93">
        <v>1</v>
      </c>
      <c r="L165" s="112">
        <v>43361</v>
      </c>
      <c r="M165" s="112">
        <v>43434</v>
      </c>
      <c r="N165" s="99">
        <f t="shared" si="46"/>
        <v>10.428571428571429</v>
      </c>
      <c r="O165" s="97" t="s">
        <v>24</v>
      </c>
      <c r="P165" s="97">
        <v>0</v>
      </c>
      <c r="Q165" s="93" t="s">
        <v>2148</v>
      </c>
      <c r="R165" s="100">
        <f t="shared" si="37"/>
        <v>0</v>
      </c>
      <c r="S165" s="101">
        <f t="shared" si="38"/>
        <v>0</v>
      </c>
      <c r="T165" s="101">
        <f t="shared" si="39"/>
        <v>0</v>
      </c>
      <c r="U165" s="101">
        <f t="shared" si="40"/>
        <v>10.428571428571429</v>
      </c>
      <c r="V165" s="102"/>
      <c r="W165" s="103" t="str">
        <f t="shared" si="41"/>
        <v>VENCIDO</v>
      </c>
      <c r="X165" s="103" t="str">
        <f t="shared" si="44"/>
        <v>VENCIDO</v>
      </c>
      <c r="Y165" s="104" t="s">
        <v>1394</v>
      </c>
      <c r="Z165" s="153" t="str">
        <f t="shared" si="45"/>
        <v>H5DP17</v>
      </c>
      <c r="AA165" s="153">
        <f t="shared" si="42"/>
        <v>1</v>
      </c>
      <c r="AB165" s="153" t="str">
        <f t="shared" si="32"/>
        <v>H5DP17 - 1</v>
      </c>
      <c r="AC165" s="67">
        <f t="shared" si="33"/>
        <v>1</v>
      </c>
      <c r="AD165" s="67">
        <f t="shared" si="34"/>
        <v>1</v>
      </c>
      <c r="AE165" s="67" t="str">
        <f t="shared" si="35"/>
        <v>H5DP17.</v>
      </c>
      <c r="AF165" s="67" t="str">
        <f t="shared" si="36"/>
        <v>H5DP17</v>
      </c>
      <c r="AG165" s="68"/>
      <c r="AH165" s="69"/>
      <c r="AI165" s="70"/>
      <c r="AJ165" s="22"/>
      <c r="AK165" s="23"/>
      <c r="AL165" s="23"/>
      <c r="AM165" s="23"/>
      <c r="AN165" s="23"/>
      <c r="AO165" s="23"/>
      <c r="AP165" s="23"/>
    </row>
    <row r="166" spans="1:42" s="66" customFormat="1" ht="300" customHeight="1" x14ac:dyDescent="0.2">
      <c r="A166" s="91">
        <v>106</v>
      </c>
      <c r="B166" s="187">
        <v>165</v>
      </c>
      <c r="C166" s="102"/>
      <c r="D166" s="91" t="s">
        <v>1287</v>
      </c>
      <c r="E166" s="93" t="s">
        <v>20</v>
      </c>
      <c r="F166" s="108" t="s">
        <v>1642</v>
      </c>
      <c r="G166" s="108" t="s">
        <v>1393</v>
      </c>
      <c r="H166" s="108" t="s">
        <v>2086</v>
      </c>
      <c r="I166" s="108" t="s">
        <v>2084</v>
      </c>
      <c r="J166" s="93" t="s">
        <v>2156</v>
      </c>
      <c r="K166" s="93">
        <v>1</v>
      </c>
      <c r="L166" s="112">
        <v>43858</v>
      </c>
      <c r="M166" s="112">
        <v>44165</v>
      </c>
      <c r="N166" s="99">
        <f t="shared" si="46"/>
        <v>43.857142857142854</v>
      </c>
      <c r="O166" s="97" t="s">
        <v>1399</v>
      </c>
      <c r="P166" s="97">
        <v>0</v>
      </c>
      <c r="Q166" s="93" t="s">
        <v>2148</v>
      </c>
      <c r="R166" s="100">
        <f t="shared" si="37"/>
        <v>0</v>
      </c>
      <c r="S166" s="101">
        <f t="shared" si="38"/>
        <v>0</v>
      </c>
      <c r="T166" s="101">
        <f t="shared" si="39"/>
        <v>0</v>
      </c>
      <c r="U166" s="101">
        <f t="shared" si="40"/>
        <v>0</v>
      </c>
      <c r="V166" s="102"/>
      <c r="W166" s="103" t="str">
        <f t="shared" si="41"/>
        <v>EN TERMINO</v>
      </c>
      <c r="X166" s="103" t="str">
        <f t="shared" si="44"/>
        <v>EN TERMINO</v>
      </c>
      <c r="Y166" s="104" t="s">
        <v>1394</v>
      </c>
      <c r="Z166" s="153" t="str">
        <f t="shared" si="45"/>
        <v>H6DP17</v>
      </c>
      <c r="AA166" s="153">
        <f t="shared" si="42"/>
        <v>1</v>
      </c>
      <c r="AB166" s="153" t="str">
        <f t="shared" si="32"/>
        <v>H6DP17 - 1</v>
      </c>
      <c r="AC166" s="67">
        <f t="shared" si="33"/>
        <v>3</v>
      </c>
      <c r="AD166" s="67">
        <f t="shared" si="34"/>
        <v>3</v>
      </c>
      <c r="AE166" s="67" t="str">
        <f t="shared" si="35"/>
        <v>H6DP17.</v>
      </c>
      <c r="AF166" s="67" t="str">
        <f t="shared" si="36"/>
        <v>H6DP17</v>
      </c>
      <c r="AG166" s="68"/>
      <c r="AH166" s="69"/>
      <c r="AI166" s="70"/>
      <c r="AJ166" s="22"/>
      <c r="AK166" s="23"/>
      <c r="AL166" s="23"/>
      <c r="AM166" s="23"/>
      <c r="AN166" s="23"/>
      <c r="AO166" s="23"/>
      <c r="AP166" s="23"/>
    </row>
    <row r="167" spans="1:42" s="66" customFormat="1" ht="300" customHeight="1" x14ac:dyDescent="0.2">
      <c r="A167" s="91">
        <v>107</v>
      </c>
      <c r="B167" s="187">
        <v>166</v>
      </c>
      <c r="C167" s="102"/>
      <c r="D167" s="91" t="s">
        <v>1287</v>
      </c>
      <c r="E167" s="93" t="s">
        <v>20</v>
      </c>
      <c r="F167" s="108" t="s">
        <v>1643</v>
      </c>
      <c r="G167" s="108" t="s">
        <v>1390</v>
      </c>
      <c r="H167" s="108" t="s">
        <v>2086</v>
      </c>
      <c r="I167" s="108" t="s">
        <v>2084</v>
      </c>
      <c r="J167" s="93" t="s">
        <v>2156</v>
      </c>
      <c r="K167" s="93">
        <v>1</v>
      </c>
      <c r="L167" s="112">
        <v>43858</v>
      </c>
      <c r="M167" s="112">
        <v>44165</v>
      </c>
      <c r="N167" s="99">
        <f t="shared" si="46"/>
        <v>43.857142857142854</v>
      </c>
      <c r="O167" s="97" t="s">
        <v>1399</v>
      </c>
      <c r="P167" s="97">
        <v>0</v>
      </c>
      <c r="Q167" s="93" t="s">
        <v>2148</v>
      </c>
      <c r="R167" s="100">
        <f t="shared" si="37"/>
        <v>0</v>
      </c>
      <c r="S167" s="101">
        <f t="shared" si="38"/>
        <v>0</v>
      </c>
      <c r="T167" s="101">
        <f t="shared" si="39"/>
        <v>0</v>
      </c>
      <c r="U167" s="101">
        <f t="shared" si="40"/>
        <v>0</v>
      </c>
      <c r="V167" s="102"/>
      <c r="W167" s="103" t="str">
        <f t="shared" si="41"/>
        <v>EN TERMINO</v>
      </c>
      <c r="X167" s="103" t="str">
        <f t="shared" si="44"/>
        <v>EN TERMINO</v>
      </c>
      <c r="Y167" s="104" t="s">
        <v>1394</v>
      </c>
      <c r="Z167" s="153" t="str">
        <f t="shared" si="45"/>
        <v>H7DP17</v>
      </c>
      <c r="AA167" s="153">
        <f t="shared" si="42"/>
        <v>1</v>
      </c>
      <c r="AB167" s="153" t="str">
        <f t="shared" si="32"/>
        <v>H7DP17 - 1</v>
      </c>
      <c r="AC167" s="67">
        <f t="shared" si="33"/>
        <v>3</v>
      </c>
      <c r="AD167" s="67">
        <f t="shared" si="34"/>
        <v>3</v>
      </c>
      <c r="AE167" s="67" t="str">
        <f t="shared" si="35"/>
        <v>H7DP17.</v>
      </c>
      <c r="AF167" s="67" t="str">
        <f t="shared" si="36"/>
        <v>H7DP17</v>
      </c>
      <c r="AG167" s="68"/>
      <c r="AH167" s="69"/>
      <c r="AI167" s="70"/>
      <c r="AJ167" s="22"/>
      <c r="AK167" s="23"/>
      <c r="AL167" s="23"/>
      <c r="AM167" s="23"/>
      <c r="AN167" s="23"/>
      <c r="AO167" s="23"/>
      <c r="AP167" s="23"/>
    </row>
    <row r="168" spans="1:42" s="39" customFormat="1" ht="300" customHeight="1" x14ac:dyDescent="0.2">
      <c r="A168" s="91">
        <v>108</v>
      </c>
      <c r="B168" s="187">
        <v>167</v>
      </c>
      <c r="C168" s="102"/>
      <c r="D168" s="91" t="s">
        <v>1289</v>
      </c>
      <c r="E168" s="97" t="s">
        <v>100</v>
      </c>
      <c r="F168" s="96" t="s">
        <v>1170</v>
      </c>
      <c r="G168" s="96" t="s">
        <v>1171</v>
      </c>
      <c r="H168" s="96" t="s">
        <v>1172</v>
      </c>
      <c r="I168" s="96" t="s">
        <v>1173</v>
      </c>
      <c r="J168" s="97" t="s">
        <v>1174</v>
      </c>
      <c r="K168" s="97">
        <v>2</v>
      </c>
      <c r="L168" s="98">
        <v>43313</v>
      </c>
      <c r="M168" s="98">
        <v>43404</v>
      </c>
      <c r="N168" s="99">
        <f t="shared" ref="N168:N229" si="47">(+M168-L168)/7</f>
        <v>13</v>
      </c>
      <c r="O168" s="97" t="s">
        <v>738</v>
      </c>
      <c r="P168" s="93">
        <v>2</v>
      </c>
      <c r="Q168" s="93" t="s">
        <v>2148</v>
      </c>
      <c r="R168" s="100">
        <f t="shared" si="37"/>
        <v>100</v>
      </c>
      <c r="S168" s="101">
        <f t="shared" si="38"/>
        <v>13</v>
      </c>
      <c r="T168" s="101">
        <f t="shared" si="39"/>
        <v>13</v>
      </c>
      <c r="U168" s="101">
        <f t="shared" si="40"/>
        <v>13</v>
      </c>
      <c r="V168" s="102"/>
      <c r="W168" s="103" t="str">
        <f t="shared" si="41"/>
        <v>CUMPLIDO</v>
      </c>
      <c r="X168" s="103" t="str">
        <f t="shared" si="44"/>
        <v>CUMPLIDO</v>
      </c>
      <c r="Y168" s="104" t="s">
        <v>1291</v>
      </c>
      <c r="Z168" s="153" t="str">
        <f t="shared" si="45"/>
        <v>H1AF17</v>
      </c>
      <c r="AA168" s="153">
        <f t="shared" si="42"/>
        <v>1</v>
      </c>
      <c r="AB168" s="153" t="str">
        <f t="shared" si="32"/>
        <v>H1AF17 - 1</v>
      </c>
      <c r="AC168" s="67">
        <f t="shared" si="33"/>
        <v>5</v>
      </c>
      <c r="AD168" s="67">
        <f t="shared" si="34"/>
        <v>5</v>
      </c>
      <c r="AE168" s="67" t="str">
        <f t="shared" si="35"/>
        <v>H1AF17.</v>
      </c>
      <c r="AF168" s="67" t="str">
        <f t="shared" si="36"/>
        <v>H1AF17</v>
      </c>
      <c r="AG168" s="68"/>
      <c r="AH168" s="69"/>
      <c r="AI168" s="70"/>
      <c r="AJ168" s="22"/>
      <c r="AK168" s="23"/>
      <c r="AL168" s="23"/>
      <c r="AM168" s="23"/>
      <c r="AN168" s="23"/>
      <c r="AO168" s="23"/>
      <c r="AP168" s="23"/>
    </row>
    <row r="169" spans="1:42" s="39" customFormat="1" ht="300" customHeight="1" x14ac:dyDescent="0.2">
      <c r="A169" s="91">
        <v>109</v>
      </c>
      <c r="B169" s="187">
        <v>168</v>
      </c>
      <c r="C169" s="102"/>
      <c r="D169" s="91" t="s">
        <v>1107</v>
      </c>
      <c r="E169" s="97" t="s">
        <v>100</v>
      </c>
      <c r="F169" s="96" t="s">
        <v>1175</v>
      </c>
      <c r="G169" s="96" t="s">
        <v>1176</v>
      </c>
      <c r="H169" s="96" t="s">
        <v>2077</v>
      </c>
      <c r="I169" s="96" t="s">
        <v>2033</v>
      </c>
      <c r="J169" s="97" t="s">
        <v>2034</v>
      </c>
      <c r="K169" s="97">
        <v>4</v>
      </c>
      <c r="L169" s="98">
        <v>43859</v>
      </c>
      <c r="M169" s="98">
        <v>44224</v>
      </c>
      <c r="N169" s="99">
        <f t="shared" si="47"/>
        <v>52.142857142857146</v>
      </c>
      <c r="O169" s="97" t="s">
        <v>457</v>
      </c>
      <c r="P169" s="97">
        <v>0</v>
      </c>
      <c r="Q169" s="93" t="s">
        <v>2148</v>
      </c>
      <c r="R169" s="100">
        <f t="shared" si="37"/>
        <v>0</v>
      </c>
      <c r="S169" s="101">
        <f t="shared" si="38"/>
        <v>0</v>
      </c>
      <c r="T169" s="101">
        <f t="shared" si="39"/>
        <v>0</v>
      </c>
      <c r="U169" s="101">
        <f t="shared" si="40"/>
        <v>0</v>
      </c>
      <c r="V169" s="102"/>
      <c r="W169" s="103" t="str">
        <f t="shared" si="41"/>
        <v>EN TERMINO</v>
      </c>
      <c r="X169" s="103" t="str">
        <f t="shared" si="44"/>
        <v>EN TERMINO</v>
      </c>
      <c r="Y169" s="104" t="s">
        <v>1291</v>
      </c>
      <c r="Z169" s="153" t="str">
        <f t="shared" si="45"/>
        <v>H2AF17</v>
      </c>
      <c r="AA169" s="153">
        <f t="shared" si="42"/>
        <v>1</v>
      </c>
      <c r="AB169" s="153" t="str">
        <f t="shared" si="32"/>
        <v>H2AF17 - 1</v>
      </c>
      <c r="AC169" s="67">
        <f t="shared" si="33"/>
        <v>3</v>
      </c>
      <c r="AD169" s="67">
        <f t="shared" si="34"/>
        <v>3</v>
      </c>
      <c r="AE169" s="67" t="str">
        <f t="shared" si="35"/>
        <v>H2AF17.</v>
      </c>
      <c r="AF169" s="67" t="str">
        <f t="shared" si="36"/>
        <v>H2AF17</v>
      </c>
      <c r="AG169" s="68"/>
      <c r="AH169" s="69"/>
      <c r="AI169" s="70"/>
      <c r="AJ169" s="22"/>
      <c r="AK169" s="23"/>
      <c r="AL169" s="23"/>
      <c r="AM169" s="23"/>
      <c r="AN169" s="23"/>
      <c r="AO169" s="23"/>
      <c r="AP169" s="23"/>
    </row>
    <row r="170" spans="1:42" s="39" customFormat="1" ht="304.5" customHeight="1" x14ac:dyDescent="0.2">
      <c r="A170" s="91">
        <v>110</v>
      </c>
      <c r="B170" s="187">
        <v>169</v>
      </c>
      <c r="C170" s="102"/>
      <c r="D170" s="91" t="s">
        <v>1289</v>
      </c>
      <c r="E170" s="97" t="s">
        <v>100</v>
      </c>
      <c r="F170" s="96" t="s">
        <v>2035</v>
      </c>
      <c r="G170" s="96" t="s">
        <v>1177</v>
      </c>
      <c r="H170" s="96" t="s">
        <v>2078</v>
      </c>
      <c r="I170" s="96" t="s">
        <v>2036</v>
      </c>
      <c r="J170" s="97" t="s">
        <v>2037</v>
      </c>
      <c r="K170" s="97">
        <v>4</v>
      </c>
      <c r="L170" s="98">
        <v>43859</v>
      </c>
      <c r="M170" s="98">
        <v>44224</v>
      </c>
      <c r="N170" s="99">
        <f t="shared" si="47"/>
        <v>52.142857142857146</v>
      </c>
      <c r="O170" s="97" t="s">
        <v>457</v>
      </c>
      <c r="P170" s="97">
        <v>0</v>
      </c>
      <c r="Q170" s="93" t="s">
        <v>2148</v>
      </c>
      <c r="R170" s="100">
        <f t="shared" si="37"/>
        <v>0</v>
      </c>
      <c r="S170" s="101">
        <f t="shared" si="38"/>
        <v>0</v>
      </c>
      <c r="T170" s="101">
        <f t="shared" si="39"/>
        <v>0</v>
      </c>
      <c r="U170" s="101">
        <f t="shared" si="40"/>
        <v>0</v>
      </c>
      <c r="V170" s="102"/>
      <c r="W170" s="103" t="str">
        <f t="shared" si="41"/>
        <v>EN TERMINO</v>
      </c>
      <c r="X170" s="103" t="str">
        <f t="shared" si="44"/>
        <v>EN TERMINO</v>
      </c>
      <c r="Y170" s="104" t="s">
        <v>1291</v>
      </c>
      <c r="Z170" s="153" t="str">
        <f t="shared" si="45"/>
        <v>H3AF17</v>
      </c>
      <c r="AA170" s="153">
        <f t="shared" si="42"/>
        <v>1</v>
      </c>
      <c r="AB170" s="153" t="str">
        <f t="shared" si="32"/>
        <v>H3AF17 - 1</v>
      </c>
      <c r="AC170" s="67">
        <f t="shared" si="33"/>
        <v>3</v>
      </c>
      <c r="AD170" s="67">
        <f t="shared" si="34"/>
        <v>3</v>
      </c>
      <c r="AE170" s="67" t="str">
        <f t="shared" si="35"/>
        <v>H3AF17.</v>
      </c>
      <c r="AF170" s="67" t="str">
        <f t="shared" si="36"/>
        <v>H3AF17</v>
      </c>
      <c r="AG170" s="68"/>
      <c r="AH170" s="69"/>
      <c r="AI170" s="70"/>
      <c r="AJ170" s="22"/>
      <c r="AK170" s="23"/>
      <c r="AL170" s="23"/>
      <c r="AM170" s="23"/>
      <c r="AN170" s="23"/>
      <c r="AO170" s="23"/>
      <c r="AP170" s="23"/>
    </row>
    <row r="171" spans="1:42" s="39" customFormat="1" ht="300" customHeight="1" x14ac:dyDescent="0.2">
      <c r="A171" s="91">
        <v>111</v>
      </c>
      <c r="B171" s="187">
        <v>170</v>
      </c>
      <c r="C171" s="102"/>
      <c r="D171" s="91" t="s">
        <v>1107</v>
      </c>
      <c r="E171" s="97" t="s">
        <v>1285</v>
      </c>
      <c r="F171" s="96" t="s">
        <v>1178</v>
      </c>
      <c r="G171" s="96" t="s">
        <v>1179</v>
      </c>
      <c r="H171" s="96" t="s">
        <v>1180</v>
      </c>
      <c r="I171" s="96" t="s">
        <v>1553</v>
      </c>
      <c r="J171" s="97" t="s">
        <v>397</v>
      </c>
      <c r="K171" s="97">
        <v>2</v>
      </c>
      <c r="L171" s="98">
        <v>43313</v>
      </c>
      <c r="M171" s="98">
        <v>43677</v>
      </c>
      <c r="N171" s="99">
        <f t="shared" si="47"/>
        <v>52</v>
      </c>
      <c r="O171" s="97" t="s">
        <v>457</v>
      </c>
      <c r="P171" s="97">
        <v>2</v>
      </c>
      <c r="Q171" s="93" t="s">
        <v>2148</v>
      </c>
      <c r="R171" s="100">
        <f t="shared" si="37"/>
        <v>100</v>
      </c>
      <c r="S171" s="101">
        <f t="shared" si="38"/>
        <v>52</v>
      </c>
      <c r="T171" s="101">
        <f t="shared" si="39"/>
        <v>52</v>
      </c>
      <c r="U171" s="101">
        <f t="shared" si="40"/>
        <v>52</v>
      </c>
      <c r="V171" s="102"/>
      <c r="W171" s="103" t="str">
        <f t="shared" si="41"/>
        <v>CUMPLIDO</v>
      </c>
      <c r="X171" s="103" t="str">
        <f t="shared" si="44"/>
        <v>CUMPLIDO</v>
      </c>
      <c r="Y171" s="104" t="s">
        <v>1291</v>
      </c>
      <c r="Z171" s="153" t="str">
        <f t="shared" si="45"/>
        <v>H4AF17</v>
      </c>
      <c r="AA171" s="153">
        <f t="shared" si="42"/>
        <v>1</v>
      </c>
      <c r="AB171" s="153" t="str">
        <f t="shared" si="32"/>
        <v>H4AF17 - 1</v>
      </c>
      <c r="AC171" s="67">
        <f t="shared" si="33"/>
        <v>5</v>
      </c>
      <c r="AD171" s="67">
        <f t="shared" si="34"/>
        <v>5</v>
      </c>
      <c r="AE171" s="67" t="str">
        <f t="shared" si="35"/>
        <v>H4AF17.</v>
      </c>
      <c r="AF171" s="67" t="str">
        <f t="shared" si="36"/>
        <v>H4AF17</v>
      </c>
      <c r="AG171" s="68"/>
      <c r="AH171" s="69"/>
      <c r="AI171" s="70"/>
      <c r="AJ171" s="22"/>
      <c r="AK171" s="23"/>
      <c r="AL171" s="23"/>
      <c r="AM171" s="23"/>
      <c r="AN171" s="23"/>
      <c r="AO171" s="23"/>
      <c r="AP171" s="23"/>
    </row>
    <row r="172" spans="1:42" s="39" customFormat="1" ht="300" customHeight="1" x14ac:dyDescent="0.2">
      <c r="A172" s="91">
        <v>112</v>
      </c>
      <c r="B172" s="187">
        <v>171</v>
      </c>
      <c r="C172" s="102"/>
      <c r="D172" s="91" t="s">
        <v>1107</v>
      </c>
      <c r="E172" s="97" t="s">
        <v>100</v>
      </c>
      <c r="F172" s="96" t="s">
        <v>1181</v>
      </c>
      <c r="G172" s="96" t="s">
        <v>1182</v>
      </c>
      <c r="H172" s="96" t="s">
        <v>1183</v>
      </c>
      <c r="I172" s="96" t="s">
        <v>1554</v>
      </c>
      <c r="J172" s="97" t="s">
        <v>397</v>
      </c>
      <c r="K172" s="97">
        <v>2</v>
      </c>
      <c r="L172" s="98">
        <v>43313</v>
      </c>
      <c r="M172" s="98">
        <v>43677</v>
      </c>
      <c r="N172" s="99">
        <f t="shared" si="47"/>
        <v>52</v>
      </c>
      <c r="O172" s="97" t="s">
        <v>457</v>
      </c>
      <c r="P172" s="97">
        <v>2</v>
      </c>
      <c r="Q172" s="93" t="s">
        <v>2148</v>
      </c>
      <c r="R172" s="100">
        <f t="shared" si="37"/>
        <v>100</v>
      </c>
      <c r="S172" s="101">
        <f t="shared" si="38"/>
        <v>52</v>
      </c>
      <c r="T172" s="101">
        <f t="shared" si="39"/>
        <v>52</v>
      </c>
      <c r="U172" s="101">
        <f t="shared" si="40"/>
        <v>52</v>
      </c>
      <c r="V172" s="102"/>
      <c r="W172" s="103" t="str">
        <f t="shared" si="41"/>
        <v>CUMPLIDO</v>
      </c>
      <c r="X172" s="103" t="str">
        <f t="shared" si="44"/>
        <v>CUMPLIDO</v>
      </c>
      <c r="Y172" s="104" t="s">
        <v>1291</v>
      </c>
      <c r="Z172" s="153" t="str">
        <f t="shared" si="45"/>
        <v>H5AF17</v>
      </c>
      <c r="AA172" s="153">
        <f t="shared" si="42"/>
        <v>1</v>
      </c>
      <c r="AB172" s="153" t="str">
        <f t="shared" si="32"/>
        <v>H5AF17 - 1</v>
      </c>
      <c r="AC172" s="67">
        <f t="shared" si="33"/>
        <v>5</v>
      </c>
      <c r="AD172" s="67">
        <f t="shared" si="34"/>
        <v>5</v>
      </c>
      <c r="AE172" s="67" t="str">
        <f t="shared" si="35"/>
        <v>H5AF17.</v>
      </c>
      <c r="AF172" s="67" t="str">
        <f t="shared" si="36"/>
        <v>H5AF17</v>
      </c>
      <c r="AG172" s="68"/>
      <c r="AH172" s="69"/>
      <c r="AI172" s="70"/>
      <c r="AJ172" s="22"/>
      <c r="AK172" s="23"/>
      <c r="AL172" s="23"/>
      <c r="AM172" s="23"/>
      <c r="AN172" s="23"/>
      <c r="AO172" s="23"/>
      <c r="AP172" s="23"/>
    </row>
    <row r="173" spans="1:42" s="39" customFormat="1" ht="300" customHeight="1" x14ac:dyDescent="0.2">
      <c r="A173" s="91">
        <v>113</v>
      </c>
      <c r="B173" s="187">
        <v>172</v>
      </c>
      <c r="C173" s="102"/>
      <c r="D173" s="91" t="s">
        <v>1289</v>
      </c>
      <c r="E173" s="97" t="s">
        <v>100</v>
      </c>
      <c r="F173" s="96" t="s">
        <v>1184</v>
      </c>
      <c r="G173" s="96" t="s">
        <v>1185</v>
      </c>
      <c r="H173" s="96" t="s">
        <v>1186</v>
      </c>
      <c r="I173" s="96" t="s">
        <v>1187</v>
      </c>
      <c r="J173" s="97" t="s">
        <v>397</v>
      </c>
      <c r="K173" s="97">
        <v>2</v>
      </c>
      <c r="L173" s="98">
        <v>43313</v>
      </c>
      <c r="M173" s="98">
        <v>43677</v>
      </c>
      <c r="N173" s="99">
        <f t="shared" si="47"/>
        <v>52</v>
      </c>
      <c r="O173" s="97" t="s">
        <v>1121</v>
      </c>
      <c r="P173" s="97">
        <v>2</v>
      </c>
      <c r="Q173" s="93" t="s">
        <v>2148</v>
      </c>
      <c r="R173" s="100">
        <f t="shared" si="37"/>
        <v>100</v>
      </c>
      <c r="S173" s="101">
        <f t="shared" si="38"/>
        <v>52</v>
      </c>
      <c r="T173" s="101">
        <f t="shared" si="39"/>
        <v>52</v>
      </c>
      <c r="U173" s="101">
        <f t="shared" si="40"/>
        <v>52</v>
      </c>
      <c r="V173" s="102"/>
      <c r="W173" s="103" t="str">
        <f t="shared" si="41"/>
        <v>CUMPLIDO</v>
      </c>
      <c r="X173" s="103" t="str">
        <f t="shared" si="44"/>
        <v>CUMPLIDO</v>
      </c>
      <c r="Y173" s="104" t="s">
        <v>1291</v>
      </c>
      <c r="Z173" s="153" t="str">
        <f t="shared" si="45"/>
        <v>H6AF17</v>
      </c>
      <c r="AA173" s="153">
        <f t="shared" si="42"/>
        <v>1</v>
      </c>
      <c r="AB173" s="153" t="str">
        <f t="shared" si="32"/>
        <v>H6AF17 - 1</v>
      </c>
      <c r="AC173" s="67">
        <f t="shared" si="33"/>
        <v>5</v>
      </c>
      <c r="AD173" s="67">
        <f t="shared" si="34"/>
        <v>5</v>
      </c>
      <c r="AE173" s="67" t="str">
        <f t="shared" si="35"/>
        <v>H6AF17.</v>
      </c>
      <c r="AF173" s="67" t="str">
        <f t="shared" si="36"/>
        <v>H6AF17</v>
      </c>
      <c r="AG173" s="68"/>
      <c r="AH173" s="69"/>
      <c r="AI173" s="70"/>
      <c r="AJ173" s="22"/>
      <c r="AK173" s="23"/>
      <c r="AL173" s="23"/>
      <c r="AM173" s="23"/>
      <c r="AN173" s="23"/>
      <c r="AO173" s="23"/>
      <c r="AP173" s="23"/>
    </row>
    <row r="174" spans="1:42" s="39" customFormat="1" ht="300" customHeight="1" x14ac:dyDescent="0.2">
      <c r="A174" s="91">
        <v>114</v>
      </c>
      <c r="B174" s="187">
        <v>173</v>
      </c>
      <c r="C174" s="102"/>
      <c r="D174" s="91" t="s">
        <v>1289</v>
      </c>
      <c r="E174" s="97" t="s">
        <v>100</v>
      </c>
      <c r="F174" s="96" t="s">
        <v>1188</v>
      </c>
      <c r="G174" s="96" t="s">
        <v>1189</v>
      </c>
      <c r="H174" s="96" t="s">
        <v>1190</v>
      </c>
      <c r="I174" s="96" t="s">
        <v>1555</v>
      </c>
      <c r="J174" s="97" t="s">
        <v>1191</v>
      </c>
      <c r="K174" s="97">
        <v>3</v>
      </c>
      <c r="L174" s="98">
        <v>43313</v>
      </c>
      <c r="M174" s="98">
        <v>43497</v>
      </c>
      <c r="N174" s="99">
        <f t="shared" si="47"/>
        <v>26.285714285714285</v>
      </c>
      <c r="O174" s="97" t="s">
        <v>1192</v>
      </c>
      <c r="P174" s="97">
        <v>0</v>
      </c>
      <c r="Q174" s="93" t="s">
        <v>2148</v>
      </c>
      <c r="R174" s="100">
        <f t="shared" si="37"/>
        <v>0</v>
      </c>
      <c r="S174" s="101">
        <f t="shared" si="38"/>
        <v>0</v>
      </c>
      <c r="T174" s="101">
        <f t="shared" si="39"/>
        <v>0</v>
      </c>
      <c r="U174" s="101">
        <f t="shared" si="40"/>
        <v>26.285714285714285</v>
      </c>
      <c r="V174" s="102"/>
      <c r="W174" s="103" t="str">
        <f t="shared" si="41"/>
        <v>VENCIDO</v>
      </c>
      <c r="X174" s="103" t="str">
        <f t="shared" si="44"/>
        <v>VENCIDO</v>
      </c>
      <c r="Y174" s="104" t="s">
        <v>1291</v>
      </c>
      <c r="Z174" s="153" t="str">
        <f t="shared" si="45"/>
        <v>H7AF17</v>
      </c>
      <c r="AA174" s="153">
        <f t="shared" si="42"/>
        <v>1</v>
      </c>
      <c r="AB174" s="153" t="str">
        <f t="shared" si="32"/>
        <v>H7AF17 - 1</v>
      </c>
      <c r="AC174" s="67">
        <f t="shared" si="33"/>
        <v>1</v>
      </c>
      <c r="AD174" s="67">
        <f t="shared" si="34"/>
        <v>1</v>
      </c>
      <c r="AE174" s="67" t="str">
        <f t="shared" si="35"/>
        <v>H7AF17.</v>
      </c>
      <c r="AF174" s="67" t="str">
        <f t="shared" si="36"/>
        <v>H7AF17</v>
      </c>
      <c r="AG174" s="68"/>
      <c r="AH174" s="69"/>
      <c r="AI174" s="70"/>
      <c r="AJ174" s="22"/>
      <c r="AK174" s="23"/>
      <c r="AL174" s="23"/>
      <c r="AM174" s="23"/>
      <c r="AN174" s="23"/>
      <c r="AO174" s="23"/>
      <c r="AP174" s="23"/>
    </row>
    <row r="175" spans="1:42" s="39" customFormat="1" ht="300" customHeight="1" x14ac:dyDescent="0.2">
      <c r="A175" s="91">
        <v>115</v>
      </c>
      <c r="B175" s="187">
        <v>174</v>
      </c>
      <c r="C175" s="102"/>
      <c r="D175" s="91" t="s">
        <v>1107</v>
      </c>
      <c r="E175" s="97" t="s">
        <v>100</v>
      </c>
      <c r="F175" s="96" t="s">
        <v>1193</v>
      </c>
      <c r="G175" s="96" t="s">
        <v>1194</v>
      </c>
      <c r="H175" s="96" t="s">
        <v>1195</v>
      </c>
      <c r="I175" s="96" t="s">
        <v>1196</v>
      </c>
      <c r="J175" s="97" t="s">
        <v>23</v>
      </c>
      <c r="K175" s="97">
        <v>2</v>
      </c>
      <c r="L175" s="98">
        <v>43344</v>
      </c>
      <c r="M175" s="98">
        <v>43525</v>
      </c>
      <c r="N175" s="99">
        <f t="shared" si="47"/>
        <v>25.857142857142858</v>
      </c>
      <c r="O175" s="97" t="s">
        <v>488</v>
      </c>
      <c r="P175" s="97">
        <v>2</v>
      </c>
      <c r="Q175" s="93" t="s">
        <v>2148</v>
      </c>
      <c r="R175" s="100">
        <f t="shared" si="37"/>
        <v>100</v>
      </c>
      <c r="S175" s="101">
        <f t="shared" si="38"/>
        <v>25.857142857142858</v>
      </c>
      <c r="T175" s="101">
        <f t="shared" si="39"/>
        <v>25.857142857142858</v>
      </c>
      <c r="U175" s="101">
        <f t="shared" si="40"/>
        <v>25.857142857142858</v>
      </c>
      <c r="V175" s="102"/>
      <c r="W175" s="103" t="str">
        <f t="shared" si="41"/>
        <v>CUMPLIDO</v>
      </c>
      <c r="X175" s="103" t="str">
        <f t="shared" si="44"/>
        <v>CUMPLIDO</v>
      </c>
      <c r="Y175" s="104" t="s">
        <v>1291</v>
      </c>
      <c r="Z175" s="153" t="str">
        <f t="shared" si="45"/>
        <v>H8AF17</v>
      </c>
      <c r="AA175" s="153">
        <f t="shared" si="42"/>
        <v>1</v>
      </c>
      <c r="AB175" s="153" t="str">
        <f t="shared" si="32"/>
        <v>H8AF17 - 1</v>
      </c>
      <c r="AC175" s="67">
        <f t="shared" si="33"/>
        <v>5</v>
      </c>
      <c r="AD175" s="67">
        <f t="shared" si="34"/>
        <v>5</v>
      </c>
      <c r="AE175" s="67" t="str">
        <f t="shared" si="35"/>
        <v>H8AF17.</v>
      </c>
      <c r="AF175" s="67" t="str">
        <f t="shared" si="36"/>
        <v>H8AF17</v>
      </c>
      <c r="AG175" s="68"/>
      <c r="AH175" s="69"/>
      <c r="AI175" s="70"/>
      <c r="AJ175" s="22"/>
      <c r="AK175" s="23"/>
      <c r="AL175" s="23"/>
      <c r="AM175" s="23"/>
      <c r="AN175" s="23"/>
      <c r="AO175" s="23"/>
      <c r="AP175" s="23"/>
    </row>
    <row r="176" spans="1:42" s="39" customFormat="1" ht="300" customHeight="1" x14ac:dyDescent="0.2">
      <c r="A176" s="91">
        <v>116</v>
      </c>
      <c r="B176" s="187">
        <v>175</v>
      </c>
      <c r="C176" s="102"/>
      <c r="D176" s="91" t="s">
        <v>1108</v>
      </c>
      <c r="E176" s="97" t="s">
        <v>100</v>
      </c>
      <c r="F176" s="96" t="s">
        <v>1197</v>
      </c>
      <c r="G176" s="96" t="s">
        <v>1198</v>
      </c>
      <c r="H176" s="96" t="s">
        <v>1199</v>
      </c>
      <c r="I176" s="96" t="s">
        <v>1200</v>
      </c>
      <c r="J176" s="97" t="s">
        <v>1201</v>
      </c>
      <c r="K176" s="97">
        <v>1</v>
      </c>
      <c r="L176" s="98">
        <v>43313</v>
      </c>
      <c r="M176" s="98">
        <v>43707</v>
      </c>
      <c r="N176" s="99">
        <f t="shared" si="47"/>
        <v>56.285714285714285</v>
      </c>
      <c r="O176" s="97" t="s">
        <v>488</v>
      </c>
      <c r="P176" s="97">
        <v>1</v>
      </c>
      <c r="Q176" s="93" t="s">
        <v>2148</v>
      </c>
      <c r="R176" s="100">
        <f t="shared" si="37"/>
        <v>100</v>
      </c>
      <c r="S176" s="101">
        <f t="shared" si="38"/>
        <v>56.285714285714285</v>
      </c>
      <c r="T176" s="101">
        <f t="shared" si="39"/>
        <v>56.285714285714285</v>
      </c>
      <c r="U176" s="101">
        <f t="shared" si="40"/>
        <v>56.285714285714285</v>
      </c>
      <c r="V176" s="102"/>
      <c r="W176" s="103" t="str">
        <f t="shared" si="41"/>
        <v>CUMPLIDO</v>
      </c>
      <c r="X176" s="103" t="str">
        <f t="shared" si="44"/>
        <v>CUMPLIDO</v>
      </c>
      <c r="Y176" s="104" t="s">
        <v>1291</v>
      </c>
      <c r="Z176" s="153" t="str">
        <f t="shared" si="45"/>
        <v>H9AF17</v>
      </c>
      <c r="AA176" s="153">
        <f t="shared" si="42"/>
        <v>1</v>
      </c>
      <c r="AB176" s="153" t="str">
        <f t="shared" si="32"/>
        <v>H9AF17 - 1</v>
      </c>
      <c r="AC176" s="67">
        <f t="shared" si="33"/>
        <v>5</v>
      </c>
      <c r="AD176" s="67">
        <f t="shared" si="34"/>
        <v>5</v>
      </c>
      <c r="AE176" s="67" t="str">
        <f t="shared" si="35"/>
        <v>H9AF17.</v>
      </c>
      <c r="AF176" s="67" t="str">
        <f t="shared" si="36"/>
        <v>H9AF17</v>
      </c>
      <c r="AG176" s="68"/>
      <c r="AH176" s="69"/>
      <c r="AI176" s="70"/>
      <c r="AJ176" s="22"/>
      <c r="AK176" s="23"/>
      <c r="AL176" s="23"/>
      <c r="AM176" s="23"/>
      <c r="AN176" s="23"/>
      <c r="AO176" s="23"/>
      <c r="AP176" s="23"/>
    </row>
    <row r="177" spans="1:42" s="39" customFormat="1" ht="300" customHeight="1" x14ac:dyDescent="0.2">
      <c r="A177" s="91">
        <v>117</v>
      </c>
      <c r="B177" s="187">
        <v>176</v>
      </c>
      <c r="C177" s="102"/>
      <c r="D177" s="91" t="s">
        <v>1107</v>
      </c>
      <c r="E177" s="97" t="s">
        <v>92</v>
      </c>
      <c r="F177" s="96" t="s">
        <v>1202</v>
      </c>
      <c r="G177" s="96" t="s">
        <v>1203</v>
      </c>
      <c r="H177" s="96" t="s">
        <v>2157</v>
      </c>
      <c r="I177" s="96" t="s">
        <v>2158</v>
      </c>
      <c r="J177" s="97" t="s">
        <v>2079</v>
      </c>
      <c r="K177" s="97">
        <v>4</v>
      </c>
      <c r="L177" s="98">
        <v>43859</v>
      </c>
      <c r="M177" s="98">
        <v>44224</v>
      </c>
      <c r="N177" s="99">
        <f t="shared" si="47"/>
        <v>52.142857142857146</v>
      </c>
      <c r="O177" s="97" t="s">
        <v>457</v>
      </c>
      <c r="P177" s="97">
        <v>0</v>
      </c>
      <c r="Q177" s="93" t="s">
        <v>2148</v>
      </c>
      <c r="R177" s="100">
        <f t="shared" si="37"/>
        <v>0</v>
      </c>
      <c r="S177" s="101">
        <f t="shared" si="38"/>
        <v>0</v>
      </c>
      <c r="T177" s="101">
        <f t="shared" si="39"/>
        <v>0</v>
      </c>
      <c r="U177" s="101">
        <f t="shared" si="40"/>
        <v>0</v>
      </c>
      <c r="V177" s="102"/>
      <c r="W177" s="103" t="str">
        <f t="shared" si="41"/>
        <v>EN TERMINO</v>
      </c>
      <c r="X177" s="103" t="str">
        <f t="shared" si="44"/>
        <v>EN TERMINO</v>
      </c>
      <c r="Y177" s="104" t="s">
        <v>1291</v>
      </c>
      <c r="Z177" s="153" t="str">
        <f t="shared" si="45"/>
        <v>H10AF17</v>
      </c>
      <c r="AA177" s="153">
        <f t="shared" si="42"/>
        <v>1</v>
      </c>
      <c r="AB177" s="153" t="str">
        <f t="shared" si="32"/>
        <v>H10AF17 - 1</v>
      </c>
      <c r="AC177" s="67">
        <f t="shared" si="33"/>
        <v>3</v>
      </c>
      <c r="AD177" s="67">
        <f t="shared" si="34"/>
        <v>3</v>
      </c>
      <c r="AE177" s="67" t="str">
        <f t="shared" si="35"/>
        <v>H10AF17.</v>
      </c>
      <c r="AF177" s="67" t="str">
        <f t="shared" si="36"/>
        <v>H10AF17</v>
      </c>
      <c r="AG177" s="68"/>
      <c r="AH177" s="69"/>
      <c r="AI177" s="70"/>
      <c r="AJ177" s="22"/>
      <c r="AK177" s="23"/>
      <c r="AL177" s="23"/>
      <c r="AM177" s="23"/>
      <c r="AN177" s="23"/>
      <c r="AO177" s="23"/>
      <c r="AP177" s="23"/>
    </row>
    <row r="178" spans="1:42" s="39" customFormat="1" ht="300" customHeight="1" x14ac:dyDescent="0.2">
      <c r="A178" s="91">
        <v>118</v>
      </c>
      <c r="B178" s="187">
        <v>177</v>
      </c>
      <c r="C178" s="102"/>
      <c r="D178" s="91" t="s">
        <v>1289</v>
      </c>
      <c r="E178" s="97" t="s">
        <v>27</v>
      </c>
      <c r="F178" s="96" t="s">
        <v>1204</v>
      </c>
      <c r="G178" s="96" t="s">
        <v>1205</v>
      </c>
      <c r="H178" s="96" t="s">
        <v>1206</v>
      </c>
      <c r="I178" s="96" t="s">
        <v>1354</v>
      </c>
      <c r="J178" s="97" t="s">
        <v>55</v>
      </c>
      <c r="K178" s="97">
        <v>4</v>
      </c>
      <c r="L178" s="98">
        <v>43313</v>
      </c>
      <c r="M178" s="98">
        <v>43676</v>
      </c>
      <c r="N178" s="99">
        <f t="shared" si="47"/>
        <v>51.857142857142854</v>
      </c>
      <c r="O178" s="97" t="s">
        <v>1599</v>
      </c>
      <c r="P178" s="97">
        <v>0</v>
      </c>
      <c r="Q178" s="93" t="s">
        <v>2148</v>
      </c>
      <c r="R178" s="100">
        <f t="shared" si="37"/>
        <v>0</v>
      </c>
      <c r="S178" s="101">
        <f t="shared" si="38"/>
        <v>0</v>
      </c>
      <c r="T178" s="101">
        <f t="shared" si="39"/>
        <v>0</v>
      </c>
      <c r="U178" s="101">
        <f t="shared" si="40"/>
        <v>51.857142857142854</v>
      </c>
      <c r="V178" s="102"/>
      <c r="W178" s="103" t="str">
        <f t="shared" si="41"/>
        <v>VENCIDO</v>
      </c>
      <c r="X178" s="103" t="str">
        <f t="shared" si="44"/>
        <v>VENCIDO</v>
      </c>
      <c r="Y178" s="104" t="s">
        <v>1291</v>
      </c>
      <c r="Z178" s="153" t="str">
        <f t="shared" si="45"/>
        <v>H11AF17</v>
      </c>
      <c r="AA178" s="153">
        <f t="shared" si="42"/>
        <v>1</v>
      </c>
      <c r="AB178" s="153" t="str">
        <f t="shared" si="32"/>
        <v>H11AF17 - 1</v>
      </c>
      <c r="AC178" s="67">
        <f t="shared" si="33"/>
        <v>1</v>
      </c>
      <c r="AD178" s="67">
        <f t="shared" si="34"/>
        <v>1</v>
      </c>
      <c r="AE178" s="67" t="str">
        <f t="shared" si="35"/>
        <v>H11AF17.</v>
      </c>
      <c r="AF178" s="67" t="str">
        <f t="shared" si="36"/>
        <v>H11AF17</v>
      </c>
      <c r="AG178" s="68"/>
      <c r="AH178" s="69"/>
      <c r="AI178" s="70"/>
      <c r="AJ178" s="22"/>
      <c r="AK178" s="23"/>
      <c r="AL178" s="23"/>
      <c r="AM178" s="23"/>
      <c r="AN178" s="23"/>
      <c r="AO178" s="23"/>
      <c r="AP178" s="23"/>
    </row>
    <row r="179" spans="1:42" s="39" customFormat="1" ht="300" customHeight="1" x14ac:dyDescent="0.2">
      <c r="A179" s="91">
        <v>119</v>
      </c>
      <c r="B179" s="187">
        <v>178</v>
      </c>
      <c r="C179" s="102"/>
      <c r="D179" s="91" t="s">
        <v>1289</v>
      </c>
      <c r="E179" s="97" t="s">
        <v>27</v>
      </c>
      <c r="F179" s="96" t="s">
        <v>1207</v>
      </c>
      <c r="G179" s="96" t="s">
        <v>1208</v>
      </c>
      <c r="H179" s="96" t="s">
        <v>1206</v>
      </c>
      <c r="I179" s="96" t="s">
        <v>1354</v>
      </c>
      <c r="J179" s="97" t="s">
        <v>55</v>
      </c>
      <c r="K179" s="97">
        <v>4</v>
      </c>
      <c r="L179" s="98">
        <v>43313</v>
      </c>
      <c r="M179" s="98">
        <v>43676</v>
      </c>
      <c r="N179" s="99">
        <f t="shared" si="47"/>
        <v>51.857142857142854</v>
      </c>
      <c r="O179" s="97" t="s">
        <v>1599</v>
      </c>
      <c r="P179" s="97">
        <v>0</v>
      </c>
      <c r="Q179" s="93" t="s">
        <v>2148</v>
      </c>
      <c r="R179" s="100">
        <f t="shared" si="37"/>
        <v>0</v>
      </c>
      <c r="S179" s="101">
        <f t="shared" si="38"/>
        <v>0</v>
      </c>
      <c r="T179" s="101">
        <f t="shared" si="39"/>
        <v>0</v>
      </c>
      <c r="U179" s="101">
        <f t="shared" si="40"/>
        <v>51.857142857142854</v>
      </c>
      <c r="V179" s="102"/>
      <c r="W179" s="103" t="str">
        <f t="shared" si="41"/>
        <v>VENCIDO</v>
      </c>
      <c r="X179" s="103" t="str">
        <f t="shared" si="44"/>
        <v>VENCIDO</v>
      </c>
      <c r="Y179" s="104" t="s">
        <v>1291</v>
      </c>
      <c r="Z179" s="153" t="str">
        <f t="shared" si="45"/>
        <v>H12AF17</v>
      </c>
      <c r="AA179" s="153">
        <f t="shared" si="42"/>
        <v>1</v>
      </c>
      <c r="AB179" s="153" t="str">
        <f t="shared" si="32"/>
        <v>H12AF17 - 1</v>
      </c>
      <c r="AC179" s="67">
        <f t="shared" si="33"/>
        <v>1</v>
      </c>
      <c r="AD179" s="67">
        <f t="shared" si="34"/>
        <v>1</v>
      </c>
      <c r="AE179" s="67" t="str">
        <f t="shared" si="35"/>
        <v>H12AF17.</v>
      </c>
      <c r="AF179" s="67" t="str">
        <f t="shared" si="36"/>
        <v>H12AF17</v>
      </c>
      <c r="AG179" s="68"/>
      <c r="AH179" s="69"/>
      <c r="AI179" s="70"/>
      <c r="AJ179" s="22"/>
      <c r="AK179" s="23"/>
      <c r="AL179" s="23"/>
      <c r="AM179" s="23"/>
      <c r="AN179" s="23"/>
      <c r="AO179" s="23"/>
      <c r="AP179" s="23"/>
    </row>
    <row r="180" spans="1:42" s="39" customFormat="1" ht="300" customHeight="1" x14ac:dyDescent="0.2">
      <c r="A180" s="91">
        <v>120</v>
      </c>
      <c r="B180" s="187">
        <v>179</v>
      </c>
      <c r="C180" s="102"/>
      <c r="D180" s="91" t="s">
        <v>1108</v>
      </c>
      <c r="E180" s="97" t="s">
        <v>95</v>
      </c>
      <c r="F180" s="96" t="s">
        <v>1209</v>
      </c>
      <c r="G180" s="96" t="s">
        <v>1210</v>
      </c>
      <c r="H180" s="96" t="s">
        <v>1199</v>
      </c>
      <c r="I180" s="96" t="s">
        <v>1556</v>
      </c>
      <c r="J180" s="97" t="s">
        <v>1211</v>
      </c>
      <c r="K180" s="97">
        <v>2</v>
      </c>
      <c r="L180" s="98">
        <v>43344</v>
      </c>
      <c r="M180" s="98">
        <v>43524</v>
      </c>
      <c r="N180" s="99">
        <f t="shared" si="47"/>
        <v>25.714285714285715</v>
      </c>
      <c r="O180" s="97" t="s">
        <v>488</v>
      </c>
      <c r="P180" s="97">
        <v>2</v>
      </c>
      <c r="Q180" s="93" t="s">
        <v>2148</v>
      </c>
      <c r="R180" s="100">
        <f t="shared" si="37"/>
        <v>100</v>
      </c>
      <c r="S180" s="101">
        <f t="shared" si="38"/>
        <v>25.714285714285715</v>
      </c>
      <c r="T180" s="101">
        <f t="shared" si="39"/>
        <v>25.714285714285715</v>
      </c>
      <c r="U180" s="101">
        <f t="shared" si="40"/>
        <v>25.714285714285715</v>
      </c>
      <c r="V180" s="102"/>
      <c r="W180" s="103" t="str">
        <f t="shared" si="41"/>
        <v>CUMPLIDO</v>
      </c>
      <c r="X180" s="103" t="str">
        <f t="shared" si="44"/>
        <v>CUMPLIDO</v>
      </c>
      <c r="Y180" s="104" t="s">
        <v>1291</v>
      </c>
      <c r="Z180" s="153" t="str">
        <f t="shared" si="45"/>
        <v>H13AF17</v>
      </c>
      <c r="AA180" s="153">
        <f t="shared" si="42"/>
        <v>1</v>
      </c>
      <c r="AB180" s="153" t="str">
        <f t="shared" si="32"/>
        <v>H13AF17 - 1</v>
      </c>
      <c r="AC180" s="67">
        <f t="shared" si="33"/>
        <v>5</v>
      </c>
      <c r="AD180" s="67">
        <f t="shared" si="34"/>
        <v>5</v>
      </c>
      <c r="AE180" s="67" t="str">
        <f t="shared" si="35"/>
        <v>H13AF17.</v>
      </c>
      <c r="AF180" s="67" t="str">
        <f t="shared" si="36"/>
        <v>H13AF17</v>
      </c>
      <c r="AG180" s="68"/>
      <c r="AH180" s="69"/>
      <c r="AI180" s="70"/>
      <c r="AJ180" s="22"/>
      <c r="AK180" s="23"/>
      <c r="AL180" s="23"/>
      <c r="AM180" s="23"/>
      <c r="AN180" s="23"/>
      <c r="AO180" s="23"/>
      <c r="AP180" s="23"/>
    </row>
    <row r="181" spans="1:42" s="39" customFormat="1" ht="300" customHeight="1" x14ac:dyDescent="0.2">
      <c r="A181" s="91">
        <v>121</v>
      </c>
      <c r="B181" s="187">
        <v>180</v>
      </c>
      <c r="C181" s="102"/>
      <c r="D181" s="91" t="s">
        <v>1289</v>
      </c>
      <c r="E181" s="97" t="s">
        <v>27</v>
      </c>
      <c r="F181" s="96" t="s">
        <v>1212</v>
      </c>
      <c r="G181" s="96" t="s">
        <v>1213</v>
      </c>
      <c r="H181" s="96" t="s">
        <v>1206</v>
      </c>
      <c r="I181" s="96" t="s">
        <v>1355</v>
      </c>
      <c r="J181" s="97" t="s">
        <v>55</v>
      </c>
      <c r="K181" s="97">
        <v>4</v>
      </c>
      <c r="L181" s="98">
        <v>43313</v>
      </c>
      <c r="M181" s="98">
        <v>43676</v>
      </c>
      <c r="N181" s="99">
        <f t="shared" si="47"/>
        <v>51.857142857142854</v>
      </c>
      <c r="O181" s="97" t="s">
        <v>1599</v>
      </c>
      <c r="P181" s="97">
        <v>0</v>
      </c>
      <c r="Q181" s="93" t="s">
        <v>2148</v>
      </c>
      <c r="R181" s="100">
        <f t="shared" si="37"/>
        <v>0</v>
      </c>
      <c r="S181" s="101">
        <f t="shared" si="38"/>
        <v>0</v>
      </c>
      <c r="T181" s="101">
        <f t="shared" si="39"/>
        <v>0</v>
      </c>
      <c r="U181" s="101">
        <f t="shared" si="40"/>
        <v>51.857142857142854</v>
      </c>
      <c r="V181" s="102"/>
      <c r="W181" s="103" t="str">
        <f t="shared" si="41"/>
        <v>VENCIDO</v>
      </c>
      <c r="X181" s="103" t="str">
        <f t="shared" si="44"/>
        <v>VENCIDO</v>
      </c>
      <c r="Y181" s="104" t="s">
        <v>1291</v>
      </c>
      <c r="Z181" s="153" t="str">
        <f t="shared" si="45"/>
        <v>H14AF17</v>
      </c>
      <c r="AA181" s="153">
        <f t="shared" si="42"/>
        <v>1</v>
      </c>
      <c r="AB181" s="153" t="str">
        <f t="shared" si="32"/>
        <v>H14AF17 - 1</v>
      </c>
      <c r="AC181" s="67">
        <f t="shared" si="33"/>
        <v>1</v>
      </c>
      <c r="AD181" s="67">
        <f t="shared" si="34"/>
        <v>1</v>
      </c>
      <c r="AE181" s="67" t="str">
        <f t="shared" si="35"/>
        <v>H14AF17.</v>
      </c>
      <c r="AF181" s="67" t="str">
        <f t="shared" si="36"/>
        <v>H14AF17</v>
      </c>
      <c r="AG181" s="68"/>
      <c r="AH181" s="69"/>
      <c r="AI181" s="70"/>
      <c r="AJ181" s="22"/>
      <c r="AK181" s="23"/>
      <c r="AL181" s="23"/>
      <c r="AM181" s="23"/>
      <c r="AN181" s="23"/>
      <c r="AO181" s="23"/>
      <c r="AP181" s="23"/>
    </row>
    <row r="182" spans="1:42" s="39" customFormat="1" ht="300" customHeight="1" x14ac:dyDescent="0.2">
      <c r="A182" s="91">
        <v>122</v>
      </c>
      <c r="B182" s="187">
        <v>181</v>
      </c>
      <c r="C182" s="102"/>
      <c r="D182" s="91" t="s">
        <v>1289</v>
      </c>
      <c r="E182" s="97" t="s">
        <v>27</v>
      </c>
      <c r="F182" s="96" t="s">
        <v>1214</v>
      </c>
      <c r="G182" s="96" t="s">
        <v>1215</v>
      </c>
      <c r="H182" s="96" t="s">
        <v>1216</v>
      </c>
      <c r="I182" s="96" t="s">
        <v>1217</v>
      </c>
      <c r="J182" s="97" t="s">
        <v>397</v>
      </c>
      <c r="K182" s="97">
        <v>2</v>
      </c>
      <c r="L182" s="98">
        <v>43313</v>
      </c>
      <c r="M182" s="98">
        <v>43677</v>
      </c>
      <c r="N182" s="99">
        <f t="shared" si="47"/>
        <v>52</v>
      </c>
      <c r="O182" s="97" t="s">
        <v>457</v>
      </c>
      <c r="P182" s="97">
        <v>2</v>
      </c>
      <c r="Q182" s="93" t="s">
        <v>2148</v>
      </c>
      <c r="R182" s="100">
        <f t="shared" si="37"/>
        <v>100</v>
      </c>
      <c r="S182" s="101">
        <f t="shared" si="38"/>
        <v>52</v>
      </c>
      <c r="T182" s="101">
        <f t="shared" si="39"/>
        <v>52</v>
      </c>
      <c r="U182" s="101">
        <f t="shared" si="40"/>
        <v>52</v>
      </c>
      <c r="V182" s="102"/>
      <c r="W182" s="103" t="str">
        <f t="shared" si="41"/>
        <v>CUMPLIDO</v>
      </c>
      <c r="X182" s="103" t="str">
        <f t="shared" si="44"/>
        <v>CUMPLIDO</v>
      </c>
      <c r="Y182" s="104" t="s">
        <v>1291</v>
      </c>
      <c r="Z182" s="153" t="str">
        <f t="shared" si="45"/>
        <v>H16AF17</v>
      </c>
      <c r="AA182" s="153">
        <f t="shared" si="42"/>
        <v>1</v>
      </c>
      <c r="AB182" s="153" t="str">
        <f t="shared" si="32"/>
        <v>H16AF17 - 1</v>
      </c>
      <c r="AC182" s="67">
        <f t="shared" si="33"/>
        <v>5</v>
      </c>
      <c r="AD182" s="67">
        <f t="shared" si="34"/>
        <v>5</v>
      </c>
      <c r="AE182" s="67" t="str">
        <f t="shared" si="35"/>
        <v>H16AF17.</v>
      </c>
      <c r="AF182" s="67" t="str">
        <f t="shared" si="36"/>
        <v>H16AF17</v>
      </c>
      <c r="AG182" s="68"/>
      <c r="AH182" s="69"/>
      <c r="AI182" s="70"/>
      <c r="AJ182" s="22"/>
      <c r="AK182" s="23"/>
      <c r="AL182" s="23"/>
      <c r="AM182" s="23"/>
      <c r="AN182" s="23"/>
      <c r="AO182" s="23"/>
      <c r="AP182" s="23"/>
    </row>
    <row r="183" spans="1:42" s="39" customFormat="1" ht="300" customHeight="1" x14ac:dyDescent="0.2">
      <c r="A183" s="91">
        <v>123</v>
      </c>
      <c r="B183" s="187">
        <v>182</v>
      </c>
      <c r="C183" s="102"/>
      <c r="D183" s="91" t="s">
        <v>1107</v>
      </c>
      <c r="E183" s="97" t="s">
        <v>108</v>
      </c>
      <c r="F183" s="96" t="s">
        <v>1218</v>
      </c>
      <c r="G183" s="96" t="s">
        <v>1219</v>
      </c>
      <c r="H183" s="96" t="s">
        <v>1220</v>
      </c>
      <c r="I183" s="96" t="s">
        <v>1360</v>
      </c>
      <c r="J183" s="97" t="s">
        <v>23</v>
      </c>
      <c r="K183" s="97">
        <v>4</v>
      </c>
      <c r="L183" s="98">
        <v>43313</v>
      </c>
      <c r="M183" s="98">
        <v>43676</v>
      </c>
      <c r="N183" s="99">
        <f t="shared" si="47"/>
        <v>51.857142857142854</v>
      </c>
      <c r="O183" s="97" t="s">
        <v>1599</v>
      </c>
      <c r="P183" s="97">
        <v>0</v>
      </c>
      <c r="Q183" s="93" t="s">
        <v>2148</v>
      </c>
      <c r="R183" s="100">
        <f t="shared" si="37"/>
        <v>0</v>
      </c>
      <c r="S183" s="101">
        <f t="shared" si="38"/>
        <v>0</v>
      </c>
      <c r="T183" s="101">
        <f t="shared" si="39"/>
        <v>0</v>
      </c>
      <c r="U183" s="101">
        <f t="shared" si="40"/>
        <v>51.857142857142854</v>
      </c>
      <c r="V183" s="102"/>
      <c r="W183" s="103" t="str">
        <f t="shared" si="41"/>
        <v>VENCIDO</v>
      </c>
      <c r="X183" s="103" t="str">
        <f t="shared" si="44"/>
        <v>VENCIDO</v>
      </c>
      <c r="Y183" s="104" t="s">
        <v>1291</v>
      </c>
      <c r="Z183" s="153" t="str">
        <f t="shared" si="45"/>
        <v>H17AF17</v>
      </c>
      <c r="AA183" s="153">
        <f t="shared" si="42"/>
        <v>1</v>
      </c>
      <c r="AB183" s="153" t="str">
        <f t="shared" si="32"/>
        <v>H17AF17 - 1</v>
      </c>
      <c r="AC183" s="67">
        <f t="shared" si="33"/>
        <v>1</v>
      </c>
      <c r="AD183" s="67">
        <f t="shared" si="34"/>
        <v>1</v>
      </c>
      <c r="AE183" s="67" t="str">
        <f t="shared" si="35"/>
        <v>H17AF17.</v>
      </c>
      <c r="AF183" s="67" t="str">
        <f t="shared" si="36"/>
        <v>H17AF17</v>
      </c>
      <c r="AG183" s="68"/>
      <c r="AH183" s="69"/>
      <c r="AI183" s="70"/>
      <c r="AJ183" s="22"/>
      <c r="AK183" s="23"/>
      <c r="AL183" s="23"/>
      <c r="AM183" s="23"/>
      <c r="AN183" s="23"/>
      <c r="AO183" s="23"/>
      <c r="AP183" s="23"/>
    </row>
    <row r="184" spans="1:42" s="39" customFormat="1" ht="300" customHeight="1" x14ac:dyDescent="0.2">
      <c r="A184" s="91">
        <v>124</v>
      </c>
      <c r="B184" s="187">
        <v>183</v>
      </c>
      <c r="C184" s="102"/>
      <c r="D184" s="91" t="s">
        <v>1107</v>
      </c>
      <c r="E184" s="97" t="s">
        <v>125</v>
      </c>
      <c r="F184" s="96" t="s">
        <v>1221</v>
      </c>
      <c r="G184" s="96" t="s">
        <v>1222</v>
      </c>
      <c r="H184" s="96" t="s">
        <v>1223</v>
      </c>
      <c r="I184" s="96" t="s">
        <v>1557</v>
      </c>
      <c r="J184" s="97" t="s">
        <v>1224</v>
      </c>
      <c r="K184" s="97">
        <v>1</v>
      </c>
      <c r="L184" s="98">
        <v>43405</v>
      </c>
      <c r="M184" s="98">
        <v>43554</v>
      </c>
      <c r="N184" s="99">
        <f t="shared" si="47"/>
        <v>21.285714285714285</v>
      </c>
      <c r="O184" s="97" t="s">
        <v>488</v>
      </c>
      <c r="P184" s="97">
        <v>1</v>
      </c>
      <c r="Q184" s="93" t="s">
        <v>2148</v>
      </c>
      <c r="R184" s="100">
        <f t="shared" si="37"/>
        <v>100</v>
      </c>
      <c r="S184" s="101">
        <f t="shared" si="38"/>
        <v>21.285714285714285</v>
      </c>
      <c r="T184" s="101">
        <f t="shared" si="39"/>
        <v>21.285714285714285</v>
      </c>
      <c r="U184" s="101">
        <f t="shared" si="40"/>
        <v>21.285714285714285</v>
      </c>
      <c r="V184" s="102"/>
      <c r="W184" s="103" t="str">
        <f t="shared" si="41"/>
        <v>CUMPLIDO</v>
      </c>
      <c r="X184" s="103" t="str">
        <f t="shared" si="44"/>
        <v>CUMPLIDO</v>
      </c>
      <c r="Y184" s="104" t="s">
        <v>1291</v>
      </c>
      <c r="Z184" s="153" t="str">
        <f t="shared" si="45"/>
        <v>H18AF17</v>
      </c>
      <c r="AA184" s="153">
        <f t="shared" si="42"/>
        <v>1</v>
      </c>
      <c r="AB184" s="153" t="str">
        <f t="shared" si="32"/>
        <v>H18AF17 - 1</v>
      </c>
      <c r="AC184" s="67">
        <f t="shared" si="33"/>
        <v>5</v>
      </c>
      <c r="AD184" s="67">
        <f t="shared" si="34"/>
        <v>5</v>
      </c>
      <c r="AE184" s="67" t="str">
        <f t="shared" si="35"/>
        <v>H18AF17.</v>
      </c>
      <c r="AF184" s="67" t="str">
        <f t="shared" si="36"/>
        <v>H18AF17</v>
      </c>
      <c r="AG184" s="68"/>
      <c r="AH184" s="69"/>
      <c r="AI184" s="70"/>
      <c r="AJ184" s="22"/>
      <c r="AK184" s="23"/>
      <c r="AL184" s="23"/>
      <c r="AM184" s="23"/>
      <c r="AN184" s="23"/>
      <c r="AO184" s="23"/>
      <c r="AP184" s="23"/>
    </row>
    <row r="185" spans="1:42" s="39" customFormat="1" ht="300" customHeight="1" x14ac:dyDescent="0.2">
      <c r="A185" s="91">
        <v>125</v>
      </c>
      <c r="B185" s="187">
        <v>184</v>
      </c>
      <c r="C185" s="102"/>
      <c r="D185" s="91" t="s">
        <v>1107</v>
      </c>
      <c r="E185" s="113" t="s">
        <v>39</v>
      </c>
      <c r="F185" s="114" t="s">
        <v>1225</v>
      </c>
      <c r="G185" s="115" t="s">
        <v>1226</v>
      </c>
      <c r="H185" s="114" t="s">
        <v>1227</v>
      </c>
      <c r="I185" s="114" t="s">
        <v>1345</v>
      </c>
      <c r="J185" s="91" t="s">
        <v>1228</v>
      </c>
      <c r="K185" s="91">
        <v>2</v>
      </c>
      <c r="L185" s="98">
        <v>43313</v>
      </c>
      <c r="M185" s="116">
        <v>43454</v>
      </c>
      <c r="N185" s="99">
        <f t="shared" si="47"/>
        <v>20.142857142857142</v>
      </c>
      <c r="O185" s="97" t="s">
        <v>1229</v>
      </c>
      <c r="P185" s="93">
        <v>2</v>
      </c>
      <c r="Q185" s="93" t="s">
        <v>2148</v>
      </c>
      <c r="R185" s="100">
        <f t="shared" si="37"/>
        <v>100</v>
      </c>
      <c r="S185" s="101">
        <f t="shared" si="38"/>
        <v>20.142857142857142</v>
      </c>
      <c r="T185" s="101">
        <f t="shared" si="39"/>
        <v>20.142857142857142</v>
      </c>
      <c r="U185" s="101">
        <f t="shared" si="40"/>
        <v>20.142857142857142</v>
      </c>
      <c r="V185" s="102"/>
      <c r="W185" s="103" t="str">
        <f t="shared" si="41"/>
        <v>CUMPLIDO</v>
      </c>
      <c r="X185" s="103" t="str">
        <f t="shared" si="44"/>
        <v>CUMPLIDO</v>
      </c>
      <c r="Y185" s="104" t="s">
        <v>1291</v>
      </c>
      <c r="Z185" s="153" t="str">
        <f t="shared" si="45"/>
        <v>H21AF17</v>
      </c>
      <c r="AA185" s="153">
        <f t="shared" si="42"/>
        <v>1</v>
      </c>
      <c r="AB185" s="153" t="str">
        <f t="shared" si="32"/>
        <v>H21AF17 - 1</v>
      </c>
      <c r="AC185" s="67">
        <f t="shared" si="33"/>
        <v>5</v>
      </c>
      <c r="AD185" s="67">
        <f t="shared" si="34"/>
        <v>5</v>
      </c>
      <c r="AE185" s="67" t="str">
        <f t="shared" si="35"/>
        <v>H21AF17.</v>
      </c>
      <c r="AF185" s="67" t="str">
        <f t="shared" si="36"/>
        <v>H21AF17</v>
      </c>
      <c r="AG185" s="68"/>
      <c r="AH185" s="69"/>
      <c r="AI185" s="70"/>
      <c r="AJ185" s="22"/>
      <c r="AK185" s="23"/>
      <c r="AL185" s="23"/>
      <c r="AM185" s="23"/>
      <c r="AN185" s="23"/>
      <c r="AO185" s="23"/>
      <c r="AP185" s="23"/>
    </row>
    <row r="186" spans="1:42" s="39" customFormat="1" ht="300" customHeight="1" x14ac:dyDescent="0.2">
      <c r="A186" s="91">
        <v>126</v>
      </c>
      <c r="B186" s="187">
        <v>185</v>
      </c>
      <c r="C186" s="102"/>
      <c r="D186" s="91" t="s">
        <v>1107</v>
      </c>
      <c r="E186" s="113" t="s">
        <v>26</v>
      </c>
      <c r="F186" s="114" t="s">
        <v>1230</v>
      </c>
      <c r="G186" s="115" t="s">
        <v>1231</v>
      </c>
      <c r="H186" s="114" t="s">
        <v>2199</v>
      </c>
      <c r="I186" s="114" t="s">
        <v>1232</v>
      </c>
      <c r="J186" s="91" t="s">
        <v>1233</v>
      </c>
      <c r="K186" s="91">
        <v>1</v>
      </c>
      <c r="L186" s="98">
        <v>43313</v>
      </c>
      <c r="M186" s="116">
        <v>43454</v>
      </c>
      <c r="N186" s="99">
        <f t="shared" si="47"/>
        <v>20.142857142857142</v>
      </c>
      <c r="O186" s="97" t="s">
        <v>1234</v>
      </c>
      <c r="P186" s="97">
        <v>1</v>
      </c>
      <c r="Q186" s="93" t="s">
        <v>2148</v>
      </c>
      <c r="R186" s="100">
        <f t="shared" si="37"/>
        <v>100</v>
      </c>
      <c r="S186" s="101">
        <f t="shared" si="38"/>
        <v>20.142857142857142</v>
      </c>
      <c r="T186" s="101">
        <f t="shared" si="39"/>
        <v>20.142857142857142</v>
      </c>
      <c r="U186" s="101">
        <f t="shared" si="40"/>
        <v>20.142857142857142</v>
      </c>
      <c r="V186" s="102"/>
      <c r="W186" s="103" t="str">
        <f t="shared" si="41"/>
        <v>CUMPLIDO</v>
      </c>
      <c r="X186" s="103" t="str">
        <f t="shared" si="44"/>
        <v>CUMPLIDO</v>
      </c>
      <c r="Y186" s="104" t="s">
        <v>1291</v>
      </c>
      <c r="Z186" s="153" t="str">
        <f t="shared" si="45"/>
        <v>H22AF17</v>
      </c>
      <c r="AA186" s="153">
        <f t="shared" si="42"/>
        <v>1</v>
      </c>
      <c r="AB186" s="153" t="str">
        <f t="shared" si="32"/>
        <v>H22AF17 - 1</v>
      </c>
      <c r="AC186" s="67">
        <f t="shared" si="33"/>
        <v>5</v>
      </c>
      <c r="AD186" s="67">
        <f t="shared" si="34"/>
        <v>5</v>
      </c>
      <c r="AE186" s="67" t="str">
        <f t="shared" si="35"/>
        <v>H22AF17.</v>
      </c>
      <c r="AF186" s="67" t="str">
        <f t="shared" si="36"/>
        <v>H22AF17</v>
      </c>
      <c r="AG186" s="68"/>
      <c r="AH186" s="69"/>
      <c r="AI186" s="70"/>
      <c r="AJ186" s="22"/>
      <c r="AK186" s="23"/>
      <c r="AL186" s="23"/>
      <c r="AM186" s="23"/>
      <c r="AN186" s="23"/>
      <c r="AO186" s="23"/>
      <c r="AP186" s="23"/>
    </row>
    <row r="187" spans="1:42" s="39" customFormat="1" ht="300" customHeight="1" x14ac:dyDescent="0.2">
      <c r="A187" s="91">
        <v>127</v>
      </c>
      <c r="B187" s="187">
        <v>186</v>
      </c>
      <c r="C187" s="102"/>
      <c r="D187" s="91" t="s">
        <v>1289</v>
      </c>
      <c r="E187" s="113" t="s">
        <v>39</v>
      </c>
      <c r="F187" s="114" t="s">
        <v>2113</v>
      </c>
      <c r="G187" s="115" t="s">
        <v>1235</v>
      </c>
      <c r="H187" s="115" t="s">
        <v>2091</v>
      </c>
      <c r="I187" s="115" t="s">
        <v>2092</v>
      </c>
      <c r="J187" s="117" t="s">
        <v>2115</v>
      </c>
      <c r="K187" s="91">
        <v>9</v>
      </c>
      <c r="L187" s="98">
        <v>43831</v>
      </c>
      <c r="M187" s="98">
        <v>43921</v>
      </c>
      <c r="N187" s="99">
        <f t="shared" si="47"/>
        <v>12.857142857142858</v>
      </c>
      <c r="O187" s="97" t="s">
        <v>2116</v>
      </c>
      <c r="P187" s="93">
        <v>4</v>
      </c>
      <c r="Q187" s="108" t="s">
        <v>2193</v>
      </c>
      <c r="R187" s="100">
        <f t="shared" si="37"/>
        <v>44.444444444444443</v>
      </c>
      <c r="S187" s="101">
        <f t="shared" si="38"/>
        <v>5.7142857142857144</v>
      </c>
      <c r="T187" s="101">
        <f t="shared" si="39"/>
        <v>5.7142857142857144</v>
      </c>
      <c r="U187" s="101">
        <f t="shared" si="40"/>
        <v>12.857142857142858</v>
      </c>
      <c r="V187" s="102"/>
      <c r="W187" s="103" t="str">
        <f t="shared" si="41"/>
        <v>VENCIDO</v>
      </c>
      <c r="X187" s="103" t="str">
        <f t="shared" si="44"/>
        <v>VENCIDO</v>
      </c>
      <c r="Y187" s="104" t="s">
        <v>1291</v>
      </c>
      <c r="Z187" s="153" t="str">
        <f t="shared" si="45"/>
        <v>H23AF17</v>
      </c>
      <c r="AA187" s="153">
        <f t="shared" si="42"/>
        <v>1</v>
      </c>
      <c r="AB187" s="153" t="str">
        <f t="shared" si="32"/>
        <v>H23AF17 - 1</v>
      </c>
      <c r="AC187" s="67">
        <f t="shared" si="33"/>
        <v>1</v>
      </c>
      <c r="AD187" s="67">
        <f t="shared" si="34"/>
        <v>1</v>
      </c>
      <c r="AE187" s="67" t="str">
        <f t="shared" si="35"/>
        <v>H23AF17.</v>
      </c>
      <c r="AF187" s="67" t="str">
        <f t="shared" si="36"/>
        <v>H23AF17</v>
      </c>
      <c r="AG187" s="68"/>
      <c r="AH187" s="69"/>
      <c r="AI187" s="70"/>
      <c r="AJ187" s="22"/>
      <c r="AK187" s="23"/>
      <c r="AL187" s="23"/>
      <c r="AM187" s="23"/>
      <c r="AN187" s="23"/>
      <c r="AO187" s="23"/>
      <c r="AP187" s="23"/>
    </row>
    <row r="188" spans="1:42" s="189" customFormat="1" ht="300" customHeight="1" x14ac:dyDescent="0.2">
      <c r="A188" s="91"/>
      <c r="B188" s="187">
        <v>187</v>
      </c>
      <c r="C188" s="102"/>
      <c r="D188" s="91" t="s">
        <v>1289</v>
      </c>
      <c r="E188" s="113" t="s">
        <v>39</v>
      </c>
      <c r="F188" s="114" t="s">
        <v>2114</v>
      </c>
      <c r="G188" s="115" t="s">
        <v>1235</v>
      </c>
      <c r="H188" s="115" t="s">
        <v>2091</v>
      </c>
      <c r="I188" s="115" t="s">
        <v>2095</v>
      </c>
      <c r="J188" s="117" t="s">
        <v>2117</v>
      </c>
      <c r="K188" s="91">
        <v>6</v>
      </c>
      <c r="L188" s="98">
        <v>43831</v>
      </c>
      <c r="M188" s="98">
        <v>44196</v>
      </c>
      <c r="N188" s="99">
        <f t="shared" ref="N188" si="48">(+M188-L188)/7</f>
        <v>52.142857142857146</v>
      </c>
      <c r="O188" s="97" t="s">
        <v>2116</v>
      </c>
      <c r="P188" s="93"/>
      <c r="Q188" s="93" t="s">
        <v>2148</v>
      </c>
      <c r="R188" s="100">
        <f t="shared" si="37"/>
        <v>0</v>
      </c>
      <c r="S188" s="101">
        <f t="shared" si="38"/>
        <v>0</v>
      </c>
      <c r="T188" s="101">
        <f t="shared" si="39"/>
        <v>0</v>
      </c>
      <c r="U188" s="101">
        <f t="shared" si="40"/>
        <v>0</v>
      </c>
      <c r="V188" s="102"/>
      <c r="W188" s="103" t="str">
        <f t="shared" si="41"/>
        <v>EN TERMINO</v>
      </c>
      <c r="X188" s="103" t="str">
        <f t="shared" si="44"/>
        <v/>
      </c>
      <c r="Y188" s="104" t="s">
        <v>1291</v>
      </c>
      <c r="Z188" s="153" t="str">
        <f t="shared" si="45"/>
        <v>H23AF17</v>
      </c>
      <c r="AA188" s="153">
        <f t="shared" si="42"/>
        <v>2</v>
      </c>
      <c r="AB188" s="153" t="str">
        <f t="shared" si="32"/>
        <v>H23AF17 - 2</v>
      </c>
      <c r="AC188" s="194">
        <f t="shared" si="33"/>
        <v>3</v>
      </c>
      <c r="AD188" s="194">
        <f t="shared" si="34"/>
        <v>3</v>
      </c>
      <c r="AE188" s="194" t="str">
        <f t="shared" si="35"/>
        <v>H23AF17.</v>
      </c>
      <c r="AF188" s="194" t="str">
        <f t="shared" si="36"/>
        <v>H23AF17</v>
      </c>
      <c r="AG188" s="68"/>
      <c r="AH188" s="69"/>
      <c r="AI188" s="70"/>
      <c r="AJ188" s="22"/>
      <c r="AK188" s="23"/>
      <c r="AL188" s="23"/>
      <c r="AM188" s="23"/>
      <c r="AN188" s="23"/>
      <c r="AO188" s="23"/>
      <c r="AP188" s="23"/>
    </row>
    <row r="189" spans="1:42" s="39" customFormat="1" ht="300" customHeight="1" x14ac:dyDescent="0.2">
      <c r="A189" s="91">
        <v>128</v>
      </c>
      <c r="B189" s="187">
        <v>188</v>
      </c>
      <c r="C189" s="102"/>
      <c r="D189" s="91" t="s">
        <v>1289</v>
      </c>
      <c r="E189" s="113" t="s">
        <v>39</v>
      </c>
      <c r="F189" s="114" t="s">
        <v>2118</v>
      </c>
      <c r="G189" s="115" t="s">
        <v>1236</v>
      </c>
      <c r="H189" s="115" t="s">
        <v>2091</v>
      </c>
      <c r="I189" s="115" t="s">
        <v>2092</v>
      </c>
      <c r="J189" s="117" t="s">
        <v>2120</v>
      </c>
      <c r="K189" s="91">
        <v>8</v>
      </c>
      <c r="L189" s="98">
        <v>43831</v>
      </c>
      <c r="M189" s="98">
        <v>43921</v>
      </c>
      <c r="N189" s="99">
        <f t="shared" si="47"/>
        <v>12.857142857142858</v>
      </c>
      <c r="O189" s="97" t="s">
        <v>1396</v>
      </c>
      <c r="P189" s="97">
        <v>4</v>
      </c>
      <c r="Q189" s="108" t="s">
        <v>2192</v>
      </c>
      <c r="R189" s="100">
        <f t="shared" si="37"/>
        <v>50</v>
      </c>
      <c r="S189" s="101">
        <f t="shared" si="38"/>
        <v>6.4285714285714288</v>
      </c>
      <c r="T189" s="101">
        <f t="shared" si="39"/>
        <v>6.4285714285714288</v>
      </c>
      <c r="U189" s="101">
        <f t="shared" si="40"/>
        <v>12.857142857142858</v>
      </c>
      <c r="V189" s="102"/>
      <c r="W189" s="103" t="str">
        <f t="shared" si="41"/>
        <v>VENCIDO</v>
      </c>
      <c r="X189" s="103" t="str">
        <f t="shared" si="44"/>
        <v>VENCIDO</v>
      </c>
      <c r="Y189" s="104" t="s">
        <v>1291</v>
      </c>
      <c r="Z189" s="153" t="str">
        <f t="shared" si="45"/>
        <v>H24AF17</v>
      </c>
      <c r="AA189" s="153">
        <f t="shared" si="42"/>
        <v>1</v>
      </c>
      <c r="AB189" s="153" t="str">
        <f t="shared" si="32"/>
        <v>H24AF17 - 1</v>
      </c>
      <c r="AC189" s="67">
        <f t="shared" si="33"/>
        <v>1</v>
      </c>
      <c r="AD189" s="67">
        <f t="shared" si="34"/>
        <v>1</v>
      </c>
      <c r="AE189" s="67" t="str">
        <f t="shared" si="35"/>
        <v>H24AF17.</v>
      </c>
      <c r="AF189" s="67" t="str">
        <f t="shared" si="36"/>
        <v>H24AF17</v>
      </c>
      <c r="AG189" s="68"/>
      <c r="AH189" s="69"/>
      <c r="AI189" s="70"/>
      <c r="AJ189" s="22"/>
      <c r="AK189" s="23"/>
      <c r="AL189" s="23"/>
      <c r="AM189" s="23"/>
      <c r="AN189" s="23"/>
      <c r="AO189" s="23"/>
      <c r="AP189" s="23"/>
    </row>
    <row r="190" spans="1:42" s="189" customFormat="1" ht="300" customHeight="1" x14ac:dyDescent="0.2">
      <c r="A190" s="91"/>
      <c r="B190" s="187">
        <v>189</v>
      </c>
      <c r="C190" s="102"/>
      <c r="D190" s="91" t="s">
        <v>1289</v>
      </c>
      <c r="E190" s="113" t="s">
        <v>39</v>
      </c>
      <c r="F190" s="114" t="s">
        <v>2119</v>
      </c>
      <c r="G190" s="115" t="s">
        <v>1236</v>
      </c>
      <c r="H190" s="115" t="s">
        <v>2091</v>
      </c>
      <c r="I190" s="115" t="s">
        <v>2095</v>
      </c>
      <c r="J190" s="117" t="s">
        <v>2121</v>
      </c>
      <c r="K190" s="91">
        <v>4</v>
      </c>
      <c r="L190" s="98">
        <v>43831</v>
      </c>
      <c r="M190" s="98">
        <v>44196</v>
      </c>
      <c r="N190" s="99">
        <f t="shared" ref="N190" si="49">(+M190-L190)/7</f>
        <v>52.142857142857146</v>
      </c>
      <c r="O190" s="97" t="s">
        <v>1396</v>
      </c>
      <c r="P190" s="97"/>
      <c r="Q190" s="93" t="s">
        <v>2148</v>
      </c>
      <c r="R190" s="100">
        <f t="shared" si="37"/>
        <v>0</v>
      </c>
      <c r="S190" s="101">
        <f t="shared" si="38"/>
        <v>0</v>
      </c>
      <c r="T190" s="101">
        <f t="shared" si="39"/>
        <v>0</v>
      </c>
      <c r="U190" s="101">
        <f t="shared" si="40"/>
        <v>0</v>
      </c>
      <c r="V190" s="102"/>
      <c r="W190" s="103" t="str">
        <f t="shared" si="41"/>
        <v>EN TERMINO</v>
      </c>
      <c r="X190" s="103" t="str">
        <f t="shared" si="44"/>
        <v/>
      </c>
      <c r="Y190" s="104" t="s">
        <v>1291</v>
      </c>
      <c r="Z190" s="153" t="str">
        <f t="shared" si="45"/>
        <v>H24AF17</v>
      </c>
      <c r="AA190" s="153">
        <f t="shared" si="42"/>
        <v>2</v>
      </c>
      <c r="AB190" s="153" t="str">
        <f t="shared" si="32"/>
        <v>H24AF17 - 2</v>
      </c>
      <c r="AC190" s="194">
        <f t="shared" si="33"/>
        <v>3</v>
      </c>
      <c r="AD190" s="194">
        <f t="shared" si="34"/>
        <v>3</v>
      </c>
      <c r="AE190" s="194" t="str">
        <f t="shared" si="35"/>
        <v>H24AF17.</v>
      </c>
      <c r="AF190" s="194" t="str">
        <f t="shared" si="36"/>
        <v>H24AF17</v>
      </c>
      <c r="AG190" s="68"/>
      <c r="AH190" s="69"/>
      <c r="AI190" s="70"/>
      <c r="AJ190" s="22"/>
      <c r="AK190" s="23"/>
      <c r="AL190" s="23"/>
      <c r="AM190" s="23"/>
      <c r="AN190" s="23"/>
      <c r="AO190" s="23"/>
      <c r="AP190" s="23"/>
    </row>
    <row r="191" spans="1:42" s="39" customFormat="1" ht="300" customHeight="1" x14ac:dyDescent="0.2">
      <c r="A191" s="91">
        <v>129</v>
      </c>
      <c r="B191" s="187">
        <v>190</v>
      </c>
      <c r="C191" s="102"/>
      <c r="D191" s="91" t="s">
        <v>1289</v>
      </c>
      <c r="E191" s="113" t="s">
        <v>39</v>
      </c>
      <c r="F191" s="114" t="s">
        <v>1237</v>
      </c>
      <c r="G191" s="115" t="s">
        <v>1236</v>
      </c>
      <c r="H191" s="115" t="s">
        <v>2091</v>
      </c>
      <c r="I191" s="115" t="s">
        <v>2092</v>
      </c>
      <c r="J191" s="117" t="s">
        <v>2120</v>
      </c>
      <c r="K191" s="91">
        <v>8</v>
      </c>
      <c r="L191" s="98">
        <v>43831</v>
      </c>
      <c r="M191" s="98">
        <v>43921</v>
      </c>
      <c r="N191" s="99">
        <f t="shared" si="47"/>
        <v>12.857142857142858</v>
      </c>
      <c r="O191" s="97" t="s">
        <v>1396</v>
      </c>
      <c r="P191" s="97">
        <v>4</v>
      </c>
      <c r="Q191" s="108" t="s">
        <v>2192</v>
      </c>
      <c r="R191" s="100">
        <f t="shared" si="37"/>
        <v>50</v>
      </c>
      <c r="S191" s="101">
        <f t="shared" si="38"/>
        <v>6.4285714285714288</v>
      </c>
      <c r="T191" s="101">
        <f t="shared" si="39"/>
        <v>6.4285714285714288</v>
      </c>
      <c r="U191" s="101">
        <f t="shared" si="40"/>
        <v>12.857142857142858</v>
      </c>
      <c r="V191" s="102"/>
      <c r="W191" s="103" t="str">
        <f t="shared" si="41"/>
        <v>VENCIDO</v>
      </c>
      <c r="X191" s="103" t="str">
        <f t="shared" si="44"/>
        <v>VENCIDO</v>
      </c>
      <c r="Y191" s="104" t="s">
        <v>1291</v>
      </c>
      <c r="Z191" s="153" t="str">
        <f t="shared" si="45"/>
        <v>H25AF17</v>
      </c>
      <c r="AA191" s="153">
        <f t="shared" si="42"/>
        <v>1</v>
      </c>
      <c r="AB191" s="153" t="str">
        <f t="shared" si="32"/>
        <v>H25AF17 - 1</v>
      </c>
      <c r="AC191" s="67">
        <f t="shared" si="33"/>
        <v>1</v>
      </c>
      <c r="AD191" s="67">
        <f t="shared" si="34"/>
        <v>1</v>
      </c>
      <c r="AE191" s="67" t="str">
        <f t="shared" si="35"/>
        <v>H25AF17.</v>
      </c>
      <c r="AF191" s="67" t="str">
        <f t="shared" si="36"/>
        <v>H25AF17</v>
      </c>
      <c r="AG191" s="68"/>
      <c r="AH191" s="69"/>
      <c r="AI191" s="70"/>
      <c r="AJ191" s="22"/>
      <c r="AK191" s="23"/>
      <c r="AL191" s="23"/>
      <c r="AM191" s="23"/>
      <c r="AN191" s="23"/>
      <c r="AO191" s="23"/>
      <c r="AP191" s="23"/>
    </row>
    <row r="192" spans="1:42" s="39" customFormat="1" ht="300" customHeight="1" x14ac:dyDescent="0.2">
      <c r="A192" s="91"/>
      <c r="B192" s="187">
        <v>191</v>
      </c>
      <c r="C192" s="102"/>
      <c r="D192" s="91"/>
      <c r="E192" s="113" t="s">
        <v>39</v>
      </c>
      <c r="F192" s="114" t="s">
        <v>1238</v>
      </c>
      <c r="G192" s="115" t="s">
        <v>1236</v>
      </c>
      <c r="H192" s="115" t="s">
        <v>2091</v>
      </c>
      <c r="I192" s="115" t="s">
        <v>2095</v>
      </c>
      <c r="J192" s="117" t="s">
        <v>2121</v>
      </c>
      <c r="K192" s="91">
        <v>4</v>
      </c>
      <c r="L192" s="98">
        <v>43831</v>
      </c>
      <c r="M192" s="98">
        <v>44196</v>
      </c>
      <c r="N192" s="99">
        <f t="shared" si="47"/>
        <v>52.142857142857146</v>
      </c>
      <c r="O192" s="97" t="s">
        <v>1396</v>
      </c>
      <c r="P192" s="97"/>
      <c r="Q192" s="93" t="s">
        <v>2148</v>
      </c>
      <c r="R192" s="100">
        <f t="shared" si="37"/>
        <v>0</v>
      </c>
      <c r="S192" s="101">
        <f t="shared" si="38"/>
        <v>0</v>
      </c>
      <c r="T192" s="101">
        <f t="shared" si="39"/>
        <v>0</v>
      </c>
      <c r="U192" s="101">
        <f t="shared" si="40"/>
        <v>0</v>
      </c>
      <c r="V192" s="102"/>
      <c r="W192" s="103" t="str">
        <f t="shared" si="41"/>
        <v>EN TERMINO</v>
      </c>
      <c r="X192" s="103" t="str">
        <f t="shared" si="44"/>
        <v/>
      </c>
      <c r="Y192" s="104" t="s">
        <v>1291</v>
      </c>
      <c r="Z192" s="153" t="str">
        <f t="shared" si="45"/>
        <v>H25AF17</v>
      </c>
      <c r="AA192" s="153">
        <f t="shared" si="42"/>
        <v>2</v>
      </c>
      <c r="AB192" s="153" t="str">
        <f t="shared" si="32"/>
        <v>H25AF17 - 2</v>
      </c>
      <c r="AC192" s="67">
        <f t="shared" si="33"/>
        <v>3</v>
      </c>
      <c r="AD192" s="67">
        <f t="shared" si="34"/>
        <v>3</v>
      </c>
      <c r="AE192" s="67" t="str">
        <f t="shared" si="35"/>
        <v>H25AF17.</v>
      </c>
      <c r="AF192" s="67" t="str">
        <f t="shared" si="36"/>
        <v>H25AF17</v>
      </c>
      <c r="AG192" s="68"/>
      <c r="AH192" s="69"/>
      <c r="AI192" s="70"/>
      <c r="AJ192" s="22"/>
      <c r="AK192" s="23"/>
      <c r="AL192" s="23"/>
      <c r="AM192" s="23"/>
      <c r="AN192" s="23"/>
      <c r="AO192" s="23"/>
      <c r="AP192" s="23"/>
    </row>
    <row r="193" spans="1:42" s="39" customFormat="1" ht="300" customHeight="1" x14ac:dyDescent="0.2">
      <c r="A193" s="91">
        <v>130</v>
      </c>
      <c r="B193" s="187">
        <v>192</v>
      </c>
      <c r="C193" s="102"/>
      <c r="D193" s="91" t="s">
        <v>1289</v>
      </c>
      <c r="E193" s="113" t="s">
        <v>39</v>
      </c>
      <c r="F193" s="114" t="s">
        <v>2122</v>
      </c>
      <c r="G193" s="115" t="s">
        <v>1236</v>
      </c>
      <c r="H193" s="115" t="s">
        <v>2091</v>
      </c>
      <c r="I193" s="115" t="s">
        <v>2092</v>
      </c>
      <c r="J193" s="117" t="s">
        <v>2120</v>
      </c>
      <c r="K193" s="91">
        <v>8</v>
      </c>
      <c r="L193" s="98">
        <v>43831</v>
      </c>
      <c r="M193" s="98">
        <v>43921</v>
      </c>
      <c r="N193" s="99">
        <f t="shared" si="47"/>
        <v>12.857142857142858</v>
      </c>
      <c r="O193" s="97" t="s">
        <v>1396</v>
      </c>
      <c r="P193" s="97">
        <v>4</v>
      </c>
      <c r="Q193" s="108" t="s">
        <v>2192</v>
      </c>
      <c r="R193" s="100">
        <f t="shared" si="37"/>
        <v>50</v>
      </c>
      <c r="S193" s="101">
        <f t="shared" si="38"/>
        <v>6.4285714285714288</v>
      </c>
      <c r="T193" s="101">
        <f t="shared" si="39"/>
        <v>6.4285714285714288</v>
      </c>
      <c r="U193" s="101">
        <f t="shared" si="40"/>
        <v>12.857142857142858</v>
      </c>
      <c r="V193" s="102"/>
      <c r="W193" s="103" t="str">
        <f t="shared" si="41"/>
        <v>VENCIDO</v>
      </c>
      <c r="X193" s="103" t="str">
        <f t="shared" si="44"/>
        <v>VENCIDO</v>
      </c>
      <c r="Y193" s="104" t="s">
        <v>1291</v>
      </c>
      <c r="Z193" s="153" t="str">
        <f t="shared" si="45"/>
        <v>H26AF17</v>
      </c>
      <c r="AA193" s="153">
        <f t="shared" si="42"/>
        <v>1</v>
      </c>
      <c r="AB193" s="153" t="str">
        <f t="shared" si="32"/>
        <v>H26AF17 - 1</v>
      </c>
      <c r="AC193" s="67">
        <f t="shared" si="33"/>
        <v>1</v>
      </c>
      <c r="AD193" s="67">
        <f t="shared" si="34"/>
        <v>1</v>
      </c>
      <c r="AE193" s="67" t="str">
        <f t="shared" si="35"/>
        <v>H26AF17.</v>
      </c>
      <c r="AF193" s="67" t="str">
        <f t="shared" si="36"/>
        <v>H26AF17</v>
      </c>
      <c r="AG193" s="68"/>
      <c r="AH193" s="69"/>
      <c r="AI193" s="70"/>
      <c r="AJ193" s="22"/>
      <c r="AK193" s="23"/>
      <c r="AL193" s="23"/>
      <c r="AM193" s="23"/>
      <c r="AN193" s="23"/>
      <c r="AO193" s="23"/>
      <c r="AP193" s="23"/>
    </row>
    <row r="194" spans="1:42" s="189" customFormat="1" ht="300" customHeight="1" x14ac:dyDescent="0.2">
      <c r="A194" s="91"/>
      <c r="B194" s="187">
        <v>193</v>
      </c>
      <c r="C194" s="102"/>
      <c r="D194" s="91" t="s">
        <v>1289</v>
      </c>
      <c r="E194" s="113" t="s">
        <v>39</v>
      </c>
      <c r="F194" s="114" t="s">
        <v>2123</v>
      </c>
      <c r="G194" s="115" t="s">
        <v>1236</v>
      </c>
      <c r="H194" s="115" t="s">
        <v>2091</v>
      </c>
      <c r="I194" s="115" t="s">
        <v>2095</v>
      </c>
      <c r="J194" s="117" t="s">
        <v>2121</v>
      </c>
      <c r="K194" s="91">
        <v>4</v>
      </c>
      <c r="L194" s="98">
        <v>43831</v>
      </c>
      <c r="M194" s="98">
        <v>44196</v>
      </c>
      <c r="N194" s="99">
        <f t="shared" ref="N194" si="50">(+M194-L194)/7</f>
        <v>52.142857142857146</v>
      </c>
      <c r="O194" s="97" t="s">
        <v>1396</v>
      </c>
      <c r="P194" s="97"/>
      <c r="Q194" s="93" t="s">
        <v>2148</v>
      </c>
      <c r="R194" s="100">
        <f t="shared" si="37"/>
        <v>0</v>
      </c>
      <c r="S194" s="101">
        <f t="shared" si="38"/>
        <v>0</v>
      </c>
      <c r="T194" s="101">
        <f t="shared" si="39"/>
        <v>0</v>
      </c>
      <c r="U194" s="101">
        <f t="shared" si="40"/>
        <v>0</v>
      </c>
      <c r="V194" s="102"/>
      <c r="W194" s="103" t="str">
        <f t="shared" si="41"/>
        <v>EN TERMINO</v>
      </c>
      <c r="X194" s="103" t="str">
        <f t="shared" si="44"/>
        <v/>
      </c>
      <c r="Y194" s="104" t="s">
        <v>1291</v>
      </c>
      <c r="Z194" s="153" t="str">
        <f t="shared" si="45"/>
        <v>H26AF17</v>
      </c>
      <c r="AA194" s="153">
        <f t="shared" si="42"/>
        <v>2</v>
      </c>
      <c r="AB194" s="153" t="str">
        <f t="shared" si="32"/>
        <v>H26AF17 - 2</v>
      </c>
      <c r="AC194" s="194">
        <f t="shared" si="33"/>
        <v>3</v>
      </c>
      <c r="AD194" s="194">
        <f t="shared" si="34"/>
        <v>3</v>
      </c>
      <c r="AE194" s="194" t="str">
        <f t="shared" si="35"/>
        <v>H26AF17.</v>
      </c>
      <c r="AF194" s="194" t="str">
        <f t="shared" si="36"/>
        <v>H26AF17</v>
      </c>
      <c r="AG194" s="68"/>
      <c r="AH194" s="69"/>
      <c r="AI194" s="70"/>
      <c r="AJ194" s="22"/>
      <c r="AK194" s="23"/>
      <c r="AL194" s="23"/>
      <c r="AM194" s="23"/>
      <c r="AN194" s="23"/>
      <c r="AO194" s="23"/>
      <c r="AP194" s="23"/>
    </row>
    <row r="195" spans="1:42" s="39" customFormat="1" ht="300" customHeight="1" x14ac:dyDescent="0.2">
      <c r="A195" s="91">
        <v>131</v>
      </c>
      <c r="B195" s="187">
        <v>194</v>
      </c>
      <c r="C195" s="102"/>
      <c r="D195" s="91" t="s">
        <v>1289</v>
      </c>
      <c r="E195" s="113" t="s">
        <v>39</v>
      </c>
      <c r="F195" s="114" t="s">
        <v>1239</v>
      </c>
      <c r="G195" s="115" t="s">
        <v>1236</v>
      </c>
      <c r="H195" s="115" t="s">
        <v>2091</v>
      </c>
      <c r="I195" s="115" t="s">
        <v>2092</v>
      </c>
      <c r="J195" s="117" t="s">
        <v>2120</v>
      </c>
      <c r="K195" s="91">
        <v>8</v>
      </c>
      <c r="L195" s="98">
        <v>43831</v>
      </c>
      <c r="M195" s="98">
        <v>43921</v>
      </c>
      <c r="N195" s="99">
        <f t="shared" si="47"/>
        <v>12.857142857142858</v>
      </c>
      <c r="O195" s="97" t="s">
        <v>1396</v>
      </c>
      <c r="P195" s="97">
        <v>4</v>
      </c>
      <c r="Q195" s="108" t="s">
        <v>2192</v>
      </c>
      <c r="R195" s="100">
        <f t="shared" si="37"/>
        <v>50</v>
      </c>
      <c r="S195" s="101">
        <f t="shared" si="38"/>
        <v>6.4285714285714288</v>
      </c>
      <c r="T195" s="101">
        <f t="shared" si="39"/>
        <v>6.4285714285714288</v>
      </c>
      <c r="U195" s="101">
        <f t="shared" si="40"/>
        <v>12.857142857142858</v>
      </c>
      <c r="V195" s="102"/>
      <c r="W195" s="103" t="str">
        <f t="shared" si="41"/>
        <v>VENCIDO</v>
      </c>
      <c r="X195" s="103" t="str">
        <f t="shared" si="44"/>
        <v>VENCIDO</v>
      </c>
      <c r="Y195" s="104" t="s">
        <v>1291</v>
      </c>
      <c r="Z195" s="153" t="str">
        <f t="shared" si="45"/>
        <v>H27AF17</v>
      </c>
      <c r="AA195" s="153">
        <f t="shared" si="42"/>
        <v>1</v>
      </c>
      <c r="AB195" s="153" t="str">
        <f t="shared" ref="AB195:AB258" si="51">CONCATENATE(Z195," - ",AA195)</f>
        <v>H27AF17 - 1</v>
      </c>
      <c r="AC195" s="67">
        <f t="shared" ref="AC195:AC258" si="52">IF(W195="VENCIDO",1,IF(W195="PRÓXIMO A VENCER",2,IF(W195="EN TERMINO",3,IF(W195="CON AVANCE",4,IF(W195="CUMPLIDO",5,)))))</f>
        <v>1</v>
      </c>
      <c r="AD195" s="67">
        <f t="shared" ref="AD195:AD258" si="53">IF(AA196=AA195+1,MIN(AC195,AD196),AC195)</f>
        <v>1</v>
      </c>
      <c r="AE195" s="67" t="str">
        <f t="shared" ref="AE195:AE258" si="54">IF(A195&lt;&gt;"",MID(F195,1,FIND(" ",F195,1)-1),AE194)</f>
        <v>H27AF17.</v>
      </c>
      <c r="AF195" s="67" t="str">
        <f t="shared" ref="AF195:AF258" si="55">IFERROR(MID(AE195,1,FIND(".",AE195,1)-1),AE195)</f>
        <v>H27AF17</v>
      </c>
      <c r="AG195" s="68"/>
      <c r="AH195" s="69"/>
      <c r="AI195" s="70"/>
      <c r="AJ195" s="22"/>
      <c r="AK195" s="23"/>
      <c r="AL195" s="23"/>
      <c r="AM195" s="23"/>
      <c r="AN195" s="23"/>
      <c r="AO195" s="23"/>
      <c r="AP195" s="23"/>
    </row>
    <row r="196" spans="1:42" s="39" customFormat="1" ht="300" customHeight="1" x14ac:dyDescent="0.2">
      <c r="A196" s="91"/>
      <c r="B196" s="187">
        <v>195</v>
      </c>
      <c r="C196" s="102"/>
      <c r="D196" s="91"/>
      <c r="E196" s="113" t="s">
        <v>39</v>
      </c>
      <c r="F196" s="114" t="s">
        <v>1240</v>
      </c>
      <c r="G196" s="115" t="s">
        <v>1236</v>
      </c>
      <c r="H196" s="115" t="s">
        <v>2091</v>
      </c>
      <c r="I196" s="115" t="s">
        <v>2095</v>
      </c>
      <c r="J196" s="117" t="s">
        <v>2121</v>
      </c>
      <c r="K196" s="91">
        <v>4</v>
      </c>
      <c r="L196" s="98">
        <v>43831</v>
      </c>
      <c r="M196" s="98">
        <v>44196</v>
      </c>
      <c r="N196" s="99">
        <f t="shared" si="47"/>
        <v>52.142857142857146</v>
      </c>
      <c r="O196" s="97" t="s">
        <v>1396</v>
      </c>
      <c r="P196" s="97"/>
      <c r="Q196" s="93" t="s">
        <v>2148</v>
      </c>
      <c r="R196" s="100">
        <f t="shared" ref="R196:R259" si="56">IF(P196/K196&gt;1,100,+P196/K196*100)</f>
        <v>0</v>
      </c>
      <c r="S196" s="101">
        <f t="shared" ref="S196:S259" si="57">+N196*R196/100</f>
        <v>0</v>
      </c>
      <c r="T196" s="101">
        <f t="shared" ref="T196:T259" si="58">IF(M196&lt;=$AH$1,S196,0)</f>
        <v>0</v>
      </c>
      <c r="U196" s="101">
        <f t="shared" ref="U196:U259" si="59">IF($AH$1&gt;=M196,N196,0)</f>
        <v>0</v>
      </c>
      <c r="V196" s="102"/>
      <c r="W196" s="103" t="str">
        <f t="shared" ref="W196:W259" si="60">IF(R196=100,"CUMPLIDO",IF(M196-$AH$1&lt;0,"VENCIDO",IF(M196-$AH$1&lt;=30,"PRÓXIMO A VENCER",IF(R196&gt;0,"CON AVANCE","EN TERMINO"))))</f>
        <v>EN TERMINO</v>
      </c>
      <c r="X196" s="103" t="str">
        <f t="shared" si="44"/>
        <v/>
      </c>
      <c r="Y196" s="104" t="s">
        <v>1291</v>
      </c>
      <c r="Z196" s="153" t="str">
        <f t="shared" si="45"/>
        <v>H27AF17</v>
      </c>
      <c r="AA196" s="153">
        <f t="shared" ref="AA196:AA259" si="61">IF(A196&lt;&gt;"",1,AA195+1)</f>
        <v>2</v>
      </c>
      <c r="AB196" s="153" t="str">
        <f t="shared" si="51"/>
        <v>H27AF17 - 2</v>
      </c>
      <c r="AC196" s="67">
        <f t="shared" si="52"/>
        <v>3</v>
      </c>
      <c r="AD196" s="67">
        <f t="shared" si="53"/>
        <v>3</v>
      </c>
      <c r="AE196" s="67" t="str">
        <f t="shared" si="54"/>
        <v>H27AF17.</v>
      </c>
      <c r="AF196" s="67" t="str">
        <f t="shared" si="55"/>
        <v>H27AF17</v>
      </c>
      <c r="AG196" s="68"/>
      <c r="AH196" s="69"/>
      <c r="AI196" s="70"/>
      <c r="AJ196" s="22"/>
      <c r="AK196" s="23"/>
      <c r="AL196" s="23"/>
      <c r="AM196" s="23"/>
      <c r="AN196" s="23"/>
      <c r="AO196" s="23"/>
      <c r="AP196" s="23"/>
    </row>
    <row r="197" spans="1:42" s="39" customFormat="1" ht="300" customHeight="1" x14ac:dyDescent="0.2">
      <c r="A197" s="91">
        <v>132</v>
      </c>
      <c r="B197" s="187">
        <v>196</v>
      </c>
      <c r="C197" s="102"/>
      <c r="D197" s="91" t="s">
        <v>1289</v>
      </c>
      <c r="E197" s="113" t="s">
        <v>39</v>
      </c>
      <c r="F197" s="114" t="s">
        <v>1241</v>
      </c>
      <c r="G197" s="115" t="s">
        <v>1236</v>
      </c>
      <c r="H197" s="115" t="s">
        <v>2091</v>
      </c>
      <c r="I197" s="115" t="s">
        <v>2092</v>
      </c>
      <c r="J197" s="117" t="s">
        <v>2120</v>
      </c>
      <c r="K197" s="91">
        <v>8</v>
      </c>
      <c r="L197" s="98">
        <v>43831</v>
      </c>
      <c r="M197" s="98">
        <v>43921</v>
      </c>
      <c r="N197" s="99">
        <f t="shared" si="47"/>
        <v>12.857142857142858</v>
      </c>
      <c r="O197" s="97" t="s">
        <v>1396</v>
      </c>
      <c r="P197" s="97">
        <v>4</v>
      </c>
      <c r="Q197" s="108" t="s">
        <v>2192</v>
      </c>
      <c r="R197" s="100">
        <f t="shared" si="56"/>
        <v>50</v>
      </c>
      <c r="S197" s="101">
        <f t="shared" si="57"/>
        <v>6.4285714285714288</v>
      </c>
      <c r="T197" s="101">
        <f t="shared" si="58"/>
        <v>6.4285714285714288</v>
      </c>
      <c r="U197" s="101">
        <f t="shared" si="59"/>
        <v>12.857142857142858</v>
      </c>
      <c r="V197" s="102"/>
      <c r="W197" s="103" t="str">
        <f t="shared" si="60"/>
        <v>VENCIDO</v>
      </c>
      <c r="X197" s="103" t="str">
        <f t="shared" ref="X197:X260" si="62">IF(A197&lt;&gt;"",IF(AD197=1,"VENCIDO",IF(AD197=2,"PRÓXIMO A VENCER",IF(AD197=3,"EN TERMINO",IF(AD197=4,"CON AVANCE",IF(AD197=5,"CUMPLIDO",))))),"")</f>
        <v>VENCIDO</v>
      </c>
      <c r="Y197" s="104" t="s">
        <v>1291</v>
      </c>
      <c r="Z197" s="153" t="str">
        <f t="shared" ref="Z197:Z260" si="63">AF197</f>
        <v>H28AF17</v>
      </c>
      <c r="AA197" s="153">
        <f t="shared" si="61"/>
        <v>1</v>
      </c>
      <c r="AB197" s="153" t="str">
        <f t="shared" si="51"/>
        <v>H28AF17 - 1</v>
      </c>
      <c r="AC197" s="67">
        <f t="shared" si="52"/>
        <v>1</v>
      </c>
      <c r="AD197" s="67">
        <f t="shared" si="53"/>
        <v>1</v>
      </c>
      <c r="AE197" s="67" t="str">
        <f t="shared" si="54"/>
        <v>H28AF17.</v>
      </c>
      <c r="AF197" s="67" t="str">
        <f t="shared" si="55"/>
        <v>H28AF17</v>
      </c>
      <c r="AG197" s="68"/>
      <c r="AH197" s="69"/>
      <c r="AI197" s="70"/>
      <c r="AJ197" s="22"/>
      <c r="AK197" s="23"/>
      <c r="AL197" s="23"/>
      <c r="AM197" s="23"/>
      <c r="AN197" s="23"/>
      <c r="AO197" s="23"/>
      <c r="AP197" s="23"/>
    </row>
    <row r="198" spans="1:42" s="39" customFormat="1" ht="300" customHeight="1" x14ac:dyDescent="0.2">
      <c r="A198" s="91"/>
      <c r="B198" s="187">
        <v>197</v>
      </c>
      <c r="C198" s="102"/>
      <c r="D198" s="91"/>
      <c r="E198" s="113" t="s">
        <v>39</v>
      </c>
      <c r="F198" s="114" t="s">
        <v>1242</v>
      </c>
      <c r="G198" s="115" t="s">
        <v>1236</v>
      </c>
      <c r="H198" s="115" t="s">
        <v>2091</v>
      </c>
      <c r="I198" s="115" t="s">
        <v>2095</v>
      </c>
      <c r="J198" s="117" t="s">
        <v>2121</v>
      </c>
      <c r="K198" s="91">
        <v>4</v>
      </c>
      <c r="L198" s="98">
        <v>43831</v>
      </c>
      <c r="M198" s="98">
        <v>44196</v>
      </c>
      <c r="N198" s="99">
        <f t="shared" si="47"/>
        <v>52.142857142857146</v>
      </c>
      <c r="O198" s="97" t="s">
        <v>1396</v>
      </c>
      <c r="P198" s="97"/>
      <c r="Q198" s="93" t="s">
        <v>2148</v>
      </c>
      <c r="R198" s="100">
        <f t="shared" si="56"/>
        <v>0</v>
      </c>
      <c r="S198" s="101">
        <f t="shared" si="57"/>
        <v>0</v>
      </c>
      <c r="T198" s="101">
        <f t="shared" si="58"/>
        <v>0</v>
      </c>
      <c r="U198" s="101">
        <f t="shared" si="59"/>
        <v>0</v>
      </c>
      <c r="V198" s="102"/>
      <c r="W198" s="103" t="str">
        <f t="shared" si="60"/>
        <v>EN TERMINO</v>
      </c>
      <c r="X198" s="103" t="str">
        <f t="shared" si="62"/>
        <v/>
      </c>
      <c r="Y198" s="104" t="s">
        <v>1291</v>
      </c>
      <c r="Z198" s="153" t="str">
        <f t="shared" si="63"/>
        <v>H28AF17</v>
      </c>
      <c r="AA198" s="153">
        <f t="shared" si="61"/>
        <v>2</v>
      </c>
      <c r="AB198" s="153" t="str">
        <f t="shared" si="51"/>
        <v>H28AF17 - 2</v>
      </c>
      <c r="AC198" s="67">
        <f t="shared" si="52"/>
        <v>3</v>
      </c>
      <c r="AD198" s="67">
        <f t="shared" si="53"/>
        <v>3</v>
      </c>
      <c r="AE198" s="67" t="str">
        <f t="shared" si="54"/>
        <v>H28AF17.</v>
      </c>
      <c r="AF198" s="67" t="str">
        <f t="shared" si="55"/>
        <v>H28AF17</v>
      </c>
      <c r="AG198" s="68"/>
      <c r="AH198" s="69"/>
      <c r="AI198" s="70"/>
      <c r="AJ198" s="22"/>
      <c r="AK198" s="23"/>
      <c r="AL198" s="23"/>
      <c r="AM198" s="23"/>
      <c r="AN198" s="23"/>
      <c r="AO198" s="23"/>
      <c r="AP198" s="23"/>
    </row>
    <row r="199" spans="1:42" s="39" customFormat="1" ht="300" customHeight="1" x14ac:dyDescent="0.2">
      <c r="A199" s="91">
        <v>133</v>
      </c>
      <c r="B199" s="187">
        <v>198</v>
      </c>
      <c r="C199" s="102"/>
      <c r="D199" s="91" t="s">
        <v>1289</v>
      </c>
      <c r="E199" s="113" t="s">
        <v>39</v>
      </c>
      <c r="F199" s="114" t="s">
        <v>2124</v>
      </c>
      <c r="G199" s="115" t="s">
        <v>1236</v>
      </c>
      <c r="H199" s="115" t="s">
        <v>2091</v>
      </c>
      <c r="I199" s="115" t="s">
        <v>2092</v>
      </c>
      <c r="J199" s="117" t="s">
        <v>2120</v>
      </c>
      <c r="K199" s="91">
        <v>8</v>
      </c>
      <c r="L199" s="98">
        <v>43831</v>
      </c>
      <c r="M199" s="98">
        <v>43921</v>
      </c>
      <c r="N199" s="99">
        <f t="shared" si="47"/>
        <v>12.857142857142858</v>
      </c>
      <c r="O199" s="97" t="s">
        <v>1396</v>
      </c>
      <c r="P199" s="97">
        <v>4</v>
      </c>
      <c r="Q199" s="108" t="s">
        <v>2192</v>
      </c>
      <c r="R199" s="100">
        <f t="shared" si="56"/>
        <v>50</v>
      </c>
      <c r="S199" s="101">
        <f t="shared" si="57"/>
        <v>6.4285714285714288</v>
      </c>
      <c r="T199" s="101">
        <f t="shared" si="58"/>
        <v>6.4285714285714288</v>
      </c>
      <c r="U199" s="101">
        <f t="shared" si="59"/>
        <v>12.857142857142858</v>
      </c>
      <c r="V199" s="102"/>
      <c r="W199" s="103" t="str">
        <f t="shared" si="60"/>
        <v>VENCIDO</v>
      </c>
      <c r="X199" s="103" t="str">
        <f t="shared" si="62"/>
        <v>VENCIDO</v>
      </c>
      <c r="Y199" s="104" t="s">
        <v>1291</v>
      </c>
      <c r="Z199" s="153" t="str">
        <f t="shared" si="63"/>
        <v>H29AF17</v>
      </c>
      <c r="AA199" s="153">
        <f t="shared" si="61"/>
        <v>1</v>
      </c>
      <c r="AB199" s="153" t="str">
        <f t="shared" si="51"/>
        <v>H29AF17 - 1</v>
      </c>
      <c r="AC199" s="67">
        <f t="shared" si="52"/>
        <v>1</v>
      </c>
      <c r="AD199" s="67">
        <f t="shared" si="53"/>
        <v>1</v>
      </c>
      <c r="AE199" s="67" t="str">
        <f t="shared" si="54"/>
        <v>H29AF17.</v>
      </c>
      <c r="AF199" s="67" t="str">
        <f t="shared" si="55"/>
        <v>H29AF17</v>
      </c>
      <c r="AG199" s="68"/>
      <c r="AH199" s="69"/>
      <c r="AI199" s="70"/>
      <c r="AJ199" s="22"/>
      <c r="AK199" s="23"/>
      <c r="AL199" s="23"/>
      <c r="AM199" s="23"/>
      <c r="AN199" s="23"/>
      <c r="AO199" s="23"/>
      <c r="AP199" s="23"/>
    </row>
    <row r="200" spans="1:42" s="189" customFormat="1" ht="300" customHeight="1" x14ac:dyDescent="0.2">
      <c r="A200" s="91"/>
      <c r="B200" s="187">
        <v>199</v>
      </c>
      <c r="C200" s="102"/>
      <c r="D200" s="91" t="s">
        <v>1289</v>
      </c>
      <c r="E200" s="113" t="s">
        <v>39</v>
      </c>
      <c r="F200" s="114" t="s">
        <v>2125</v>
      </c>
      <c r="G200" s="115" t="s">
        <v>1236</v>
      </c>
      <c r="H200" s="115" t="s">
        <v>2091</v>
      </c>
      <c r="I200" s="115" t="s">
        <v>2095</v>
      </c>
      <c r="J200" s="117" t="s">
        <v>2121</v>
      </c>
      <c r="K200" s="91">
        <v>4</v>
      </c>
      <c r="L200" s="98">
        <v>43831</v>
      </c>
      <c r="M200" s="98">
        <v>44196</v>
      </c>
      <c r="N200" s="99">
        <f t="shared" ref="N200" si="64">(+M200-L200)/7</f>
        <v>52.142857142857146</v>
      </c>
      <c r="O200" s="97" t="s">
        <v>1396</v>
      </c>
      <c r="P200" s="97"/>
      <c r="Q200" s="93" t="s">
        <v>2148</v>
      </c>
      <c r="R200" s="100">
        <f t="shared" si="56"/>
        <v>0</v>
      </c>
      <c r="S200" s="101">
        <f t="shared" si="57"/>
        <v>0</v>
      </c>
      <c r="T200" s="101">
        <f t="shared" si="58"/>
        <v>0</v>
      </c>
      <c r="U200" s="101">
        <f t="shared" si="59"/>
        <v>0</v>
      </c>
      <c r="V200" s="102"/>
      <c r="W200" s="103" t="str">
        <f t="shared" si="60"/>
        <v>EN TERMINO</v>
      </c>
      <c r="X200" s="103" t="str">
        <f t="shared" si="62"/>
        <v/>
      </c>
      <c r="Y200" s="104" t="s">
        <v>1291</v>
      </c>
      <c r="Z200" s="153" t="str">
        <f t="shared" si="63"/>
        <v>H29AF17</v>
      </c>
      <c r="AA200" s="153">
        <f t="shared" si="61"/>
        <v>2</v>
      </c>
      <c r="AB200" s="153" t="str">
        <f t="shared" si="51"/>
        <v>H29AF17 - 2</v>
      </c>
      <c r="AC200" s="194">
        <f t="shared" si="52"/>
        <v>3</v>
      </c>
      <c r="AD200" s="194">
        <f t="shared" si="53"/>
        <v>3</v>
      </c>
      <c r="AE200" s="194" t="str">
        <f t="shared" si="54"/>
        <v>H29AF17.</v>
      </c>
      <c r="AF200" s="194" t="str">
        <f t="shared" si="55"/>
        <v>H29AF17</v>
      </c>
      <c r="AG200" s="68"/>
      <c r="AH200" s="69"/>
      <c r="AI200" s="70"/>
      <c r="AJ200" s="22"/>
      <c r="AK200" s="23"/>
      <c r="AL200" s="23"/>
      <c r="AM200" s="23"/>
      <c r="AN200" s="23"/>
      <c r="AO200" s="23"/>
      <c r="AP200" s="23"/>
    </row>
    <row r="201" spans="1:42" s="39" customFormat="1" ht="300" customHeight="1" x14ac:dyDescent="0.2">
      <c r="A201" s="91">
        <v>134</v>
      </c>
      <c r="B201" s="187">
        <v>200</v>
      </c>
      <c r="C201" s="102"/>
      <c r="D201" s="91" t="s">
        <v>1289</v>
      </c>
      <c r="E201" s="113" t="s">
        <v>39</v>
      </c>
      <c r="F201" s="114" t="s">
        <v>2126</v>
      </c>
      <c r="G201" s="115" t="s">
        <v>1236</v>
      </c>
      <c r="H201" s="115" t="s">
        <v>2091</v>
      </c>
      <c r="I201" s="115" t="s">
        <v>2092</v>
      </c>
      <c r="J201" s="117" t="s">
        <v>2120</v>
      </c>
      <c r="K201" s="91">
        <v>8</v>
      </c>
      <c r="L201" s="98">
        <v>43831</v>
      </c>
      <c r="M201" s="98">
        <v>43921</v>
      </c>
      <c r="N201" s="99">
        <f t="shared" si="47"/>
        <v>12.857142857142858</v>
      </c>
      <c r="O201" s="97" t="s">
        <v>1396</v>
      </c>
      <c r="P201" s="97">
        <v>4</v>
      </c>
      <c r="Q201" s="108" t="s">
        <v>2192</v>
      </c>
      <c r="R201" s="100">
        <f t="shared" si="56"/>
        <v>50</v>
      </c>
      <c r="S201" s="101">
        <f t="shared" si="57"/>
        <v>6.4285714285714288</v>
      </c>
      <c r="T201" s="101">
        <f t="shared" si="58"/>
        <v>6.4285714285714288</v>
      </c>
      <c r="U201" s="101">
        <f t="shared" si="59"/>
        <v>12.857142857142858</v>
      </c>
      <c r="V201" s="102"/>
      <c r="W201" s="103" t="str">
        <f t="shared" si="60"/>
        <v>VENCIDO</v>
      </c>
      <c r="X201" s="103" t="str">
        <f t="shared" si="62"/>
        <v>VENCIDO</v>
      </c>
      <c r="Y201" s="104" t="s">
        <v>1291</v>
      </c>
      <c r="Z201" s="153" t="str">
        <f t="shared" si="63"/>
        <v>H30AF17</v>
      </c>
      <c r="AA201" s="153">
        <f t="shared" si="61"/>
        <v>1</v>
      </c>
      <c r="AB201" s="153" t="str">
        <f t="shared" si="51"/>
        <v>H30AF17 - 1</v>
      </c>
      <c r="AC201" s="67">
        <f t="shared" si="52"/>
        <v>1</v>
      </c>
      <c r="AD201" s="67">
        <f t="shared" si="53"/>
        <v>1</v>
      </c>
      <c r="AE201" s="67" t="str">
        <f t="shared" si="54"/>
        <v>H30AF17.</v>
      </c>
      <c r="AF201" s="67" t="str">
        <f t="shared" si="55"/>
        <v>H30AF17</v>
      </c>
      <c r="AG201" s="68"/>
      <c r="AH201" s="69"/>
      <c r="AI201" s="70"/>
      <c r="AJ201" s="22"/>
      <c r="AK201" s="23"/>
      <c r="AL201" s="23"/>
      <c r="AM201" s="23"/>
      <c r="AN201" s="23"/>
      <c r="AO201" s="23"/>
      <c r="AP201" s="23"/>
    </row>
    <row r="202" spans="1:42" s="189" customFormat="1" ht="300" customHeight="1" x14ac:dyDescent="0.2">
      <c r="A202" s="91"/>
      <c r="B202" s="187">
        <v>201</v>
      </c>
      <c r="C202" s="102"/>
      <c r="D202" s="91" t="s">
        <v>1289</v>
      </c>
      <c r="E202" s="113" t="s">
        <v>39</v>
      </c>
      <c r="F202" s="114" t="s">
        <v>2127</v>
      </c>
      <c r="G202" s="115" t="s">
        <v>1236</v>
      </c>
      <c r="H202" s="115" t="s">
        <v>2091</v>
      </c>
      <c r="I202" s="115" t="s">
        <v>2095</v>
      </c>
      <c r="J202" s="117" t="s">
        <v>2121</v>
      </c>
      <c r="K202" s="91">
        <v>4</v>
      </c>
      <c r="L202" s="98">
        <v>43831</v>
      </c>
      <c r="M202" s="98">
        <v>44196</v>
      </c>
      <c r="N202" s="99">
        <f t="shared" ref="N202" si="65">(+M202-L202)/7</f>
        <v>52.142857142857146</v>
      </c>
      <c r="O202" s="97" t="s">
        <v>1396</v>
      </c>
      <c r="P202" s="97"/>
      <c r="Q202" s="93" t="s">
        <v>2148</v>
      </c>
      <c r="R202" s="100">
        <f t="shared" si="56"/>
        <v>0</v>
      </c>
      <c r="S202" s="101">
        <f t="shared" si="57"/>
        <v>0</v>
      </c>
      <c r="T202" s="101">
        <f t="shared" si="58"/>
        <v>0</v>
      </c>
      <c r="U202" s="101">
        <f t="shared" si="59"/>
        <v>0</v>
      </c>
      <c r="V202" s="102"/>
      <c r="W202" s="103" t="str">
        <f t="shared" si="60"/>
        <v>EN TERMINO</v>
      </c>
      <c r="X202" s="103" t="str">
        <f t="shared" si="62"/>
        <v/>
      </c>
      <c r="Y202" s="104" t="s">
        <v>1291</v>
      </c>
      <c r="Z202" s="153" t="str">
        <f t="shared" si="63"/>
        <v>H30AF17</v>
      </c>
      <c r="AA202" s="153">
        <f t="shared" si="61"/>
        <v>2</v>
      </c>
      <c r="AB202" s="153" t="str">
        <f t="shared" si="51"/>
        <v>H30AF17 - 2</v>
      </c>
      <c r="AC202" s="194">
        <f t="shared" si="52"/>
        <v>3</v>
      </c>
      <c r="AD202" s="194">
        <f t="shared" si="53"/>
        <v>3</v>
      </c>
      <c r="AE202" s="194" t="str">
        <f t="shared" si="54"/>
        <v>H30AF17.</v>
      </c>
      <c r="AF202" s="194" t="str">
        <f t="shared" si="55"/>
        <v>H30AF17</v>
      </c>
      <c r="AG202" s="68"/>
      <c r="AH202" s="69"/>
      <c r="AI202" s="70"/>
      <c r="AJ202" s="22"/>
      <c r="AK202" s="23"/>
      <c r="AL202" s="23"/>
      <c r="AM202" s="23"/>
      <c r="AN202" s="23"/>
      <c r="AO202" s="23"/>
      <c r="AP202" s="23"/>
    </row>
    <row r="203" spans="1:42" s="39" customFormat="1" ht="300" customHeight="1" x14ac:dyDescent="0.2">
      <c r="A203" s="91">
        <v>135</v>
      </c>
      <c r="B203" s="187">
        <v>202</v>
      </c>
      <c r="C203" s="102"/>
      <c r="D203" s="91" t="s">
        <v>1289</v>
      </c>
      <c r="E203" s="113" t="s">
        <v>39</v>
      </c>
      <c r="F203" s="114" t="s">
        <v>2128</v>
      </c>
      <c r="G203" s="115" t="s">
        <v>1236</v>
      </c>
      <c r="H203" s="115" t="s">
        <v>2091</v>
      </c>
      <c r="I203" s="115" t="s">
        <v>2092</v>
      </c>
      <c r="J203" s="117" t="s">
        <v>2120</v>
      </c>
      <c r="K203" s="91">
        <v>8</v>
      </c>
      <c r="L203" s="98">
        <v>43831</v>
      </c>
      <c r="M203" s="98">
        <v>43921</v>
      </c>
      <c r="N203" s="99">
        <f t="shared" si="47"/>
        <v>12.857142857142858</v>
      </c>
      <c r="O203" s="97" t="s">
        <v>1396</v>
      </c>
      <c r="P203" s="97">
        <v>4</v>
      </c>
      <c r="Q203" s="108" t="s">
        <v>2192</v>
      </c>
      <c r="R203" s="100">
        <f t="shared" si="56"/>
        <v>50</v>
      </c>
      <c r="S203" s="101">
        <f t="shared" si="57"/>
        <v>6.4285714285714288</v>
      </c>
      <c r="T203" s="101">
        <f t="shared" si="58"/>
        <v>6.4285714285714288</v>
      </c>
      <c r="U203" s="101">
        <f t="shared" si="59"/>
        <v>12.857142857142858</v>
      </c>
      <c r="V203" s="102"/>
      <c r="W203" s="103" t="str">
        <f t="shared" si="60"/>
        <v>VENCIDO</v>
      </c>
      <c r="X203" s="103" t="str">
        <f t="shared" si="62"/>
        <v>VENCIDO</v>
      </c>
      <c r="Y203" s="104" t="s">
        <v>1291</v>
      </c>
      <c r="Z203" s="153" t="str">
        <f t="shared" si="63"/>
        <v>H31AF17</v>
      </c>
      <c r="AA203" s="153">
        <f t="shared" si="61"/>
        <v>1</v>
      </c>
      <c r="AB203" s="153" t="str">
        <f t="shared" si="51"/>
        <v>H31AF17 - 1</v>
      </c>
      <c r="AC203" s="67">
        <f t="shared" si="52"/>
        <v>1</v>
      </c>
      <c r="AD203" s="67">
        <f t="shared" si="53"/>
        <v>1</v>
      </c>
      <c r="AE203" s="67" t="str">
        <f t="shared" si="54"/>
        <v>H31AF17.</v>
      </c>
      <c r="AF203" s="67" t="str">
        <f t="shared" si="55"/>
        <v>H31AF17</v>
      </c>
      <c r="AG203" s="68"/>
      <c r="AH203" s="69"/>
      <c r="AI203" s="70"/>
      <c r="AJ203" s="22"/>
      <c r="AK203" s="23"/>
      <c r="AL203" s="23"/>
      <c r="AM203" s="23"/>
      <c r="AN203" s="23"/>
      <c r="AO203" s="23"/>
      <c r="AP203" s="23"/>
    </row>
    <row r="204" spans="1:42" s="189" customFormat="1" ht="300" customHeight="1" x14ac:dyDescent="0.2">
      <c r="A204" s="91"/>
      <c r="B204" s="187">
        <v>203</v>
      </c>
      <c r="C204" s="102"/>
      <c r="D204" s="91" t="s">
        <v>1289</v>
      </c>
      <c r="E204" s="113" t="s">
        <v>39</v>
      </c>
      <c r="F204" s="114" t="s">
        <v>2129</v>
      </c>
      <c r="G204" s="115" t="s">
        <v>1236</v>
      </c>
      <c r="H204" s="115" t="s">
        <v>2091</v>
      </c>
      <c r="I204" s="115" t="s">
        <v>2095</v>
      </c>
      <c r="J204" s="117" t="s">
        <v>2121</v>
      </c>
      <c r="K204" s="91">
        <v>4</v>
      </c>
      <c r="L204" s="98">
        <v>43831</v>
      </c>
      <c r="M204" s="98">
        <v>44196</v>
      </c>
      <c r="N204" s="99">
        <f t="shared" ref="N204" si="66">(+M204-L204)/7</f>
        <v>52.142857142857146</v>
      </c>
      <c r="O204" s="97" t="s">
        <v>1396</v>
      </c>
      <c r="P204" s="97"/>
      <c r="Q204" s="93" t="s">
        <v>2148</v>
      </c>
      <c r="R204" s="100">
        <f t="shared" si="56"/>
        <v>0</v>
      </c>
      <c r="S204" s="101">
        <f t="shared" si="57"/>
        <v>0</v>
      </c>
      <c r="T204" s="101">
        <f t="shared" si="58"/>
        <v>0</v>
      </c>
      <c r="U204" s="101">
        <f t="shared" si="59"/>
        <v>0</v>
      </c>
      <c r="V204" s="102"/>
      <c r="W204" s="103" t="str">
        <f t="shared" si="60"/>
        <v>EN TERMINO</v>
      </c>
      <c r="X204" s="103" t="str">
        <f t="shared" si="62"/>
        <v/>
      </c>
      <c r="Y204" s="104" t="s">
        <v>1291</v>
      </c>
      <c r="Z204" s="153" t="str">
        <f t="shared" si="63"/>
        <v>H31AF17</v>
      </c>
      <c r="AA204" s="153">
        <f t="shared" si="61"/>
        <v>2</v>
      </c>
      <c r="AB204" s="153" t="str">
        <f t="shared" si="51"/>
        <v>H31AF17 - 2</v>
      </c>
      <c r="AC204" s="194">
        <f t="shared" si="52"/>
        <v>3</v>
      </c>
      <c r="AD204" s="194">
        <f t="shared" si="53"/>
        <v>3</v>
      </c>
      <c r="AE204" s="194" t="str">
        <f t="shared" si="54"/>
        <v>H31AF17.</v>
      </c>
      <c r="AF204" s="194" t="str">
        <f t="shared" si="55"/>
        <v>H31AF17</v>
      </c>
      <c r="AG204" s="68"/>
      <c r="AH204" s="69"/>
      <c r="AI204" s="70"/>
      <c r="AJ204" s="22"/>
      <c r="AK204" s="23"/>
      <c r="AL204" s="23"/>
      <c r="AM204" s="23"/>
      <c r="AN204" s="23"/>
      <c r="AO204" s="23"/>
      <c r="AP204" s="23"/>
    </row>
    <row r="205" spans="1:42" s="39" customFormat="1" ht="300" customHeight="1" x14ac:dyDescent="0.2">
      <c r="A205" s="91">
        <v>136</v>
      </c>
      <c r="B205" s="187">
        <v>204</v>
      </c>
      <c r="C205" s="102"/>
      <c r="D205" s="91" t="s">
        <v>1289</v>
      </c>
      <c r="E205" s="113" t="s">
        <v>39</v>
      </c>
      <c r="F205" s="114" t="s">
        <v>2130</v>
      </c>
      <c r="G205" s="115" t="s">
        <v>1236</v>
      </c>
      <c r="H205" s="115" t="s">
        <v>2091</v>
      </c>
      <c r="I205" s="115" t="s">
        <v>2092</v>
      </c>
      <c r="J205" s="117" t="s">
        <v>2120</v>
      </c>
      <c r="K205" s="91">
        <v>8</v>
      </c>
      <c r="L205" s="98">
        <v>43831</v>
      </c>
      <c r="M205" s="98">
        <v>43921</v>
      </c>
      <c r="N205" s="99">
        <f t="shared" si="47"/>
        <v>12.857142857142858</v>
      </c>
      <c r="O205" s="97" t="s">
        <v>1396</v>
      </c>
      <c r="P205" s="97">
        <v>4</v>
      </c>
      <c r="Q205" s="108" t="s">
        <v>2192</v>
      </c>
      <c r="R205" s="100">
        <f t="shared" si="56"/>
        <v>50</v>
      </c>
      <c r="S205" s="101">
        <f t="shared" si="57"/>
        <v>6.4285714285714288</v>
      </c>
      <c r="T205" s="101">
        <f t="shared" si="58"/>
        <v>6.4285714285714288</v>
      </c>
      <c r="U205" s="101">
        <f t="shared" si="59"/>
        <v>12.857142857142858</v>
      </c>
      <c r="V205" s="102"/>
      <c r="W205" s="103" t="str">
        <f t="shared" si="60"/>
        <v>VENCIDO</v>
      </c>
      <c r="X205" s="103" t="str">
        <f t="shared" si="62"/>
        <v>VENCIDO</v>
      </c>
      <c r="Y205" s="104" t="s">
        <v>1291</v>
      </c>
      <c r="Z205" s="153" t="str">
        <f t="shared" si="63"/>
        <v>H32AF17</v>
      </c>
      <c r="AA205" s="153">
        <f t="shared" si="61"/>
        <v>1</v>
      </c>
      <c r="AB205" s="153" t="str">
        <f t="shared" si="51"/>
        <v>H32AF17 - 1</v>
      </c>
      <c r="AC205" s="67">
        <f t="shared" si="52"/>
        <v>1</v>
      </c>
      <c r="AD205" s="67">
        <f t="shared" si="53"/>
        <v>1</v>
      </c>
      <c r="AE205" s="67" t="str">
        <f t="shared" si="54"/>
        <v>H32AF17.</v>
      </c>
      <c r="AF205" s="67" t="str">
        <f t="shared" si="55"/>
        <v>H32AF17</v>
      </c>
      <c r="AG205" s="68"/>
      <c r="AH205" s="69"/>
      <c r="AI205" s="70"/>
      <c r="AJ205" s="22"/>
      <c r="AK205" s="23"/>
      <c r="AL205" s="23"/>
      <c r="AM205" s="23"/>
      <c r="AN205" s="23"/>
      <c r="AO205" s="23"/>
      <c r="AP205" s="23"/>
    </row>
    <row r="206" spans="1:42" s="189" customFormat="1" ht="300" customHeight="1" x14ac:dyDescent="0.2">
      <c r="A206" s="91"/>
      <c r="B206" s="187">
        <v>205</v>
      </c>
      <c r="C206" s="102"/>
      <c r="D206" s="91" t="s">
        <v>1289</v>
      </c>
      <c r="E206" s="113" t="s">
        <v>39</v>
      </c>
      <c r="F206" s="114" t="s">
        <v>2131</v>
      </c>
      <c r="G206" s="115" t="s">
        <v>1236</v>
      </c>
      <c r="H206" s="115" t="s">
        <v>2091</v>
      </c>
      <c r="I206" s="115" t="s">
        <v>2095</v>
      </c>
      <c r="J206" s="117" t="s">
        <v>2121</v>
      </c>
      <c r="K206" s="91">
        <v>4</v>
      </c>
      <c r="L206" s="98">
        <v>43831</v>
      </c>
      <c r="M206" s="98">
        <v>44196</v>
      </c>
      <c r="N206" s="99">
        <f t="shared" ref="N206" si="67">(+M206-L206)/7</f>
        <v>52.142857142857146</v>
      </c>
      <c r="O206" s="97" t="s">
        <v>1396</v>
      </c>
      <c r="P206" s="97"/>
      <c r="Q206" s="93" t="s">
        <v>2148</v>
      </c>
      <c r="R206" s="100">
        <f t="shared" si="56"/>
        <v>0</v>
      </c>
      <c r="S206" s="101">
        <f t="shared" si="57"/>
        <v>0</v>
      </c>
      <c r="T206" s="101">
        <f t="shared" si="58"/>
        <v>0</v>
      </c>
      <c r="U206" s="101">
        <f t="shared" si="59"/>
        <v>0</v>
      </c>
      <c r="V206" s="102"/>
      <c r="W206" s="103" t="str">
        <f t="shared" si="60"/>
        <v>EN TERMINO</v>
      </c>
      <c r="X206" s="103" t="str">
        <f t="shared" si="62"/>
        <v/>
      </c>
      <c r="Y206" s="104" t="s">
        <v>1291</v>
      </c>
      <c r="Z206" s="153" t="str">
        <f t="shared" si="63"/>
        <v>H32AF17</v>
      </c>
      <c r="AA206" s="153">
        <f t="shared" si="61"/>
        <v>2</v>
      </c>
      <c r="AB206" s="153" t="str">
        <f t="shared" si="51"/>
        <v>H32AF17 - 2</v>
      </c>
      <c r="AC206" s="194">
        <f t="shared" si="52"/>
        <v>3</v>
      </c>
      <c r="AD206" s="194">
        <f t="shared" si="53"/>
        <v>3</v>
      </c>
      <c r="AE206" s="194" t="str">
        <f t="shared" si="54"/>
        <v>H32AF17.</v>
      </c>
      <c r="AF206" s="194" t="str">
        <f t="shared" si="55"/>
        <v>H32AF17</v>
      </c>
      <c r="AG206" s="68"/>
      <c r="AH206" s="69"/>
      <c r="AI206" s="70"/>
      <c r="AJ206" s="22"/>
      <c r="AK206" s="23"/>
      <c r="AL206" s="23"/>
      <c r="AM206" s="23"/>
      <c r="AN206" s="23"/>
      <c r="AO206" s="23"/>
      <c r="AP206" s="23"/>
    </row>
    <row r="207" spans="1:42" s="39" customFormat="1" ht="300" customHeight="1" x14ac:dyDescent="0.2">
      <c r="A207" s="91">
        <v>137</v>
      </c>
      <c r="B207" s="187">
        <v>206</v>
      </c>
      <c r="C207" s="102"/>
      <c r="D207" s="91" t="s">
        <v>1289</v>
      </c>
      <c r="E207" s="113" t="s">
        <v>39</v>
      </c>
      <c r="F207" s="114" t="s">
        <v>2132</v>
      </c>
      <c r="G207" s="115" t="s">
        <v>1236</v>
      </c>
      <c r="H207" s="115" t="s">
        <v>2091</v>
      </c>
      <c r="I207" s="115" t="s">
        <v>2092</v>
      </c>
      <c r="J207" s="117" t="s">
        <v>2120</v>
      </c>
      <c r="K207" s="91">
        <v>8</v>
      </c>
      <c r="L207" s="98">
        <v>43831</v>
      </c>
      <c r="M207" s="98">
        <v>43921</v>
      </c>
      <c r="N207" s="99">
        <f t="shared" si="47"/>
        <v>12.857142857142858</v>
      </c>
      <c r="O207" s="97" t="s">
        <v>1396</v>
      </c>
      <c r="P207" s="97">
        <v>4</v>
      </c>
      <c r="Q207" s="108" t="s">
        <v>2192</v>
      </c>
      <c r="R207" s="100">
        <f t="shared" si="56"/>
        <v>50</v>
      </c>
      <c r="S207" s="101">
        <f t="shared" si="57"/>
        <v>6.4285714285714288</v>
      </c>
      <c r="T207" s="101">
        <f t="shared" si="58"/>
        <v>6.4285714285714288</v>
      </c>
      <c r="U207" s="101">
        <f t="shared" si="59"/>
        <v>12.857142857142858</v>
      </c>
      <c r="V207" s="102"/>
      <c r="W207" s="103" t="str">
        <f t="shared" si="60"/>
        <v>VENCIDO</v>
      </c>
      <c r="X207" s="103" t="str">
        <f t="shared" si="62"/>
        <v>VENCIDO</v>
      </c>
      <c r="Y207" s="104" t="s">
        <v>1291</v>
      </c>
      <c r="Z207" s="153" t="str">
        <f t="shared" si="63"/>
        <v>H33AF17</v>
      </c>
      <c r="AA207" s="153">
        <f t="shared" si="61"/>
        <v>1</v>
      </c>
      <c r="AB207" s="153" t="str">
        <f t="shared" si="51"/>
        <v>H33AF17 - 1</v>
      </c>
      <c r="AC207" s="67">
        <f t="shared" si="52"/>
        <v>1</v>
      </c>
      <c r="AD207" s="67">
        <f t="shared" si="53"/>
        <v>1</v>
      </c>
      <c r="AE207" s="67" t="str">
        <f t="shared" si="54"/>
        <v>H33AF17.</v>
      </c>
      <c r="AF207" s="67" t="str">
        <f t="shared" si="55"/>
        <v>H33AF17</v>
      </c>
      <c r="AG207" s="68"/>
      <c r="AH207" s="69"/>
      <c r="AI207" s="70"/>
      <c r="AJ207" s="22"/>
      <c r="AK207" s="23"/>
      <c r="AL207" s="23"/>
      <c r="AM207" s="23"/>
      <c r="AN207" s="23"/>
      <c r="AO207" s="23"/>
      <c r="AP207" s="23"/>
    </row>
    <row r="208" spans="1:42" s="189" customFormat="1" ht="300" customHeight="1" x14ac:dyDescent="0.2">
      <c r="A208" s="91"/>
      <c r="B208" s="187">
        <v>207</v>
      </c>
      <c r="C208" s="102"/>
      <c r="D208" s="91" t="s">
        <v>1289</v>
      </c>
      <c r="E208" s="113" t="s">
        <v>39</v>
      </c>
      <c r="F208" s="114" t="s">
        <v>2150</v>
      </c>
      <c r="G208" s="115" t="s">
        <v>1236</v>
      </c>
      <c r="H208" s="115" t="s">
        <v>2091</v>
      </c>
      <c r="I208" s="115" t="s">
        <v>2095</v>
      </c>
      <c r="J208" s="117" t="s">
        <v>2121</v>
      </c>
      <c r="K208" s="91">
        <v>4</v>
      </c>
      <c r="L208" s="98">
        <v>43831</v>
      </c>
      <c r="M208" s="98">
        <v>44196</v>
      </c>
      <c r="N208" s="99">
        <f t="shared" ref="N208" si="68">(+M208-L208)/7</f>
        <v>52.142857142857146</v>
      </c>
      <c r="O208" s="97" t="s">
        <v>1396</v>
      </c>
      <c r="P208" s="97"/>
      <c r="Q208" s="93" t="s">
        <v>2148</v>
      </c>
      <c r="R208" s="100">
        <f t="shared" si="56"/>
        <v>0</v>
      </c>
      <c r="S208" s="101">
        <f t="shared" si="57"/>
        <v>0</v>
      </c>
      <c r="T208" s="101">
        <f t="shared" si="58"/>
        <v>0</v>
      </c>
      <c r="U208" s="101">
        <f t="shared" si="59"/>
        <v>0</v>
      </c>
      <c r="V208" s="102"/>
      <c r="W208" s="103" t="str">
        <f t="shared" si="60"/>
        <v>EN TERMINO</v>
      </c>
      <c r="X208" s="103" t="str">
        <f t="shared" si="62"/>
        <v/>
      </c>
      <c r="Y208" s="104" t="s">
        <v>1291</v>
      </c>
      <c r="Z208" s="153" t="str">
        <f t="shared" si="63"/>
        <v>H33AF17</v>
      </c>
      <c r="AA208" s="153">
        <f t="shared" si="61"/>
        <v>2</v>
      </c>
      <c r="AB208" s="153" t="str">
        <f t="shared" si="51"/>
        <v>H33AF17 - 2</v>
      </c>
      <c r="AC208" s="194">
        <f t="shared" si="52"/>
        <v>3</v>
      </c>
      <c r="AD208" s="194">
        <f t="shared" si="53"/>
        <v>3</v>
      </c>
      <c r="AE208" s="194" t="str">
        <f t="shared" si="54"/>
        <v>H33AF17.</v>
      </c>
      <c r="AF208" s="194" t="str">
        <f t="shared" si="55"/>
        <v>H33AF17</v>
      </c>
      <c r="AG208" s="68"/>
      <c r="AH208" s="69"/>
      <c r="AI208" s="70"/>
      <c r="AJ208" s="22"/>
      <c r="AK208" s="23"/>
      <c r="AL208" s="23"/>
      <c r="AM208" s="23"/>
      <c r="AN208" s="23"/>
      <c r="AO208" s="23"/>
      <c r="AP208" s="23"/>
    </row>
    <row r="209" spans="1:42" s="39" customFormat="1" ht="300" customHeight="1" x14ac:dyDescent="0.2">
      <c r="A209" s="91">
        <v>138</v>
      </c>
      <c r="B209" s="187">
        <v>208</v>
      </c>
      <c r="C209" s="102"/>
      <c r="D209" s="91" t="s">
        <v>1289</v>
      </c>
      <c r="E209" s="113" t="s">
        <v>39</v>
      </c>
      <c r="F209" s="114" t="s">
        <v>2133</v>
      </c>
      <c r="G209" s="115" t="s">
        <v>1236</v>
      </c>
      <c r="H209" s="115" t="s">
        <v>2091</v>
      </c>
      <c r="I209" s="115" t="s">
        <v>2092</v>
      </c>
      <c r="J209" s="117" t="s">
        <v>2120</v>
      </c>
      <c r="K209" s="91">
        <v>8</v>
      </c>
      <c r="L209" s="98">
        <v>43831</v>
      </c>
      <c r="M209" s="98">
        <v>43921</v>
      </c>
      <c r="N209" s="99">
        <f t="shared" si="47"/>
        <v>12.857142857142858</v>
      </c>
      <c r="O209" s="97" t="s">
        <v>1396</v>
      </c>
      <c r="P209" s="97">
        <v>4</v>
      </c>
      <c r="Q209" s="108" t="s">
        <v>2192</v>
      </c>
      <c r="R209" s="100">
        <f t="shared" si="56"/>
        <v>50</v>
      </c>
      <c r="S209" s="101">
        <f t="shared" si="57"/>
        <v>6.4285714285714288</v>
      </c>
      <c r="T209" s="101">
        <f t="shared" si="58"/>
        <v>6.4285714285714288</v>
      </c>
      <c r="U209" s="101">
        <f t="shared" si="59"/>
        <v>12.857142857142858</v>
      </c>
      <c r="V209" s="102"/>
      <c r="W209" s="103" t="str">
        <f t="shared" si="60"/>
        <v>VENCIDO</v>
      </c>
      <c r="X209" s="103" t="str">
        <f t="shared" si="62"/>
        <v>VENCIDO</v>
      </c>
      <c r="Y209" s="104" t="s">
        <v>1291</v>
      </c>
      <c r="Z209" s="153" t="str">
        <f t="shared" si="63"/>
        <v>H34AF17</v>
      </c>
      <c r="AA209" s="153">
        <f t="shared" si="61"/>
        <v>1</v>
      </c>
      <c r="AB209" s="153" t="str">
        <f t="shared" si="51"/>
        <v>H34AF17 - 1</v>
      </c>
      <c r="AC209" s="67">
        <f t="shared" si="52"/>
        <v>1</v>
      </c>
      <c r="AD209" s="67">
        <f t="shared" si="53"/>
        <v>1</v>
      </c>
      <c r="AE209" s="67" t="str">
        <f t="shared" si="54"/>
        <v>H34AF17.</v>
      </c>
      <c r="AF209" s="67" t="str">
        <f t="shared" si="55"/>
        <v>H34AF17</v>
      </c>
      <c r="AG209" s="68"/>
      <c r="AH209" s="69"/>
      <c r="AI209" s="70"/>
      <c r="AJ209" s="22"/>
      <c r="AK209" s="23"/>
      <c r="AL209" s="23"/>
      <c r="AM209" s="23"/>
      <c r="AN209" s="23"/>
      <c r="AO209" s="23"/>
      <c r="AP209" s="23"/>
    </row>
    <row r="210" spans="1:42" s="189" customFormat="1" ht="300" customHeight="1" x14ac:dyDescent="0.2">
      <c r="A210" s="91"/>
      <c r="B210" s="187">
        <v>209</v>
      </c>
      <c r="C210" s="102"/>
      <c r="D210" s="91" t="s">
        <v>1289</v>
      </c>
      <c r="E210" s="113" t="s">
        <v>39</v>
      </c>
      <c r="F210" s="114" t="s">
        <v>2134</v>
      </c>
      <c r="G210" s="115" t="s">
        <v>1236</v>
      </c>
      <c r="H210" s="115" t="s">
        <v>2091</v>
      </c>
      <c r="I210" s="115" t="s">
        <v>2095</v>
      </c>
      <c r="J210" s="117" t="s">
        <v>2121</v>
      </c>
      <c r="K210" s="91">
        <v>4</v>
      </c>
      <c r="L210" s="98">
        <v>43831</v>
      </c>
      <c r="M210" s="98">
        <v>44196</v>
      </c>
      <c r="N210" s="99">
        <f t="shared" ref="N210" si="69">(+M210-L210)/7</f>
        <v>52.142857142857146</v>
      </c>
      <c r="O210" s="97" t="s">
        <v>1396</v>
      </c>
      <c r="P210" s="97"/>
      <c r="Q210" s="93" t="s">
        <v>2148</v>
      </c>
      <c r="R210" s="100">
        <f t="shared" si="56"/>
        <v>0</v>
      </c>
      <c r="S210" s="101">
        <f t="shared" si="57"/>
        <v>0</v>
      </c>
      <c r="T210" s="101">
        <f t="shared" si="58"/>
        <v>0</v>
      </c>
      <c r="U210" s="101">
        <f t="shared" si="59"/>
        <v>0</v>
      </c>
      <c r="V210" s="102"/>
      <c r="W210" s="103" t="str">
        <f t="shared" si="60"/>
        <v>EN TERMINO</v>
      </c>
      <c r="X210" s="103" t="str">
        <f t="shared" si="62"/>
        <v/>
      </c>
      <c r="Y210" s="104" t="s">
        <v>1291</v>
      </c>
      <c r="Z210" s="153" t="str">
        <f t="shared" si="63"/>
        <v>H34AF17</v>
      </c>
      <c r="AA210" s="153">
        <f t="shared" si="61"/>
        <v>2</v>
      </c>
      <c r="AB210" s="153" t="str">
        <f t="shared" si="51"/>
        <v>H34AF17 - 2</v>
      </c>
      <c r="AC210" s="194">
        <f t="shared" si="52"/>
        <v>3</v>
      </c>
      <c r="AD210" s="194">
        <f t="shared" si="53"/>
        <v>3</v>
      </c>
      <c r="AE210" s="194" t="str">
        <f t="shared" si="54"/>
        <v>H34AF17.</v>
      </c>
      <c r="AF210" s="194" t="str">
        <f t="shared" si="55"/>
        <v>H34AF17</v>
      </c>
      <c r="AG210" s="68"/>
      <c r="AH210" s="69"/>
      <c r="AI210" s="70"/>
      <c r="AJ210" s="22"/>
      <c r="AK210" s="23"/>
      <c r="AL210" s="23"/>
      <c r="AM210" s="23"/>
      <c r="AN210" s="23"/>
      <c r="AO210" s="23"/>
      <c r="AP210" s="23"/>
    </row>
    <row r="211" spans="1:42" s="39" customFormat="1" ht="300" customHeight="1" x14ac:dyDescent="0.2">
      <c r="A211" s="91">
        <v>139</v>
      </c>
      <c r="B211" s="187">
        <v>210</v>
      </c>
      <c r="C211" s="102"/>
      <c r="D211" s="91" t="s">
        <v>1289</v>
      </c>
      <c r="E211" s="113" t="s">
        <v>39</v>
      </c>
      <c r="F211" s="114" t="s">
        <v>2135</v>
      </c>
      <c r="G211" s="115" t="s">
        <v>1236</v>
      </c>
      <c r="H211" s="115" t="s">
        <v>2091</v>
      </c>
      <c r="I211" s="115" t="s">
        <v>2092</v>
      </c>
      <c r="J211" s="117" t="s">
        <v>2120</v>
      </c>
      <c r="K211" s="91">
        <v>8</v>
      </c>
      <c r="L211" s="98">
        <v>43831</v>
      </c>
      <c r="M211" s="98">
        <v>43921</v>
      </c>
      <c r="N211" s="99">
        <f t="shared" si="47"/>
        <v>12.857142857142858</v>
      </c>
      <c r="O211" s="97" t="s">
        <v>1396</v>
      </c>
      <c r="P211" s="97">
        <v>4</v>
      </c>
      <c r="Q211" s="108" t="s">
        <v>2192</v>
      </c>
      <c r="R211" s="100">
        <f t="shared" si="56"/>
        <v>50</v>
      </c>
      <c r="S211" s="101">
        <f t="shared" si="57"/>
        <v>6.4285714285714288</v>
      </c>
      <c r="T211" s="101">
        <f t="shared" si="58"/>
        <v>6.4285714285714288</v>
      </c>
      <c r="U211" s="101">
        <f t="shared" si="59"/>
        <v>12.857142857142858</v>
      </c>
      <c r="V211" s="102"/>
      <c r="W211" s="103" t="str">
        <f t="shared" si="60"/>
        <v>VENCIDO</v>
      </c>
      <c r="X211" s="103" t="str">
        <f t="shared" si="62"/>
        <v>VENCIDO</v>
      </c>
      <c r="Y211" s="104" t="s">
        <v>1291</v>
      </c>
      <c r="Z211" s="153" t="str">
        <f t="shared" si="63"/>
        <v>H35AF17</v>
      </c>
      <c r="AA211" s="153">
        <f t="shared" si="61"/>
        <v>1</v>
      </c>
      <c r="AB211" s="153" t="str">
        <f t="shared" si="51"/>
        <v>H35AF17 - 1</v>
      </c>
      <c r="AC211" s="67">
        <f t="shared" si="52"/>
        <v>1</v>
      </c>
      <c r="AD211" s="67">
        <f t="shared" si="53"/>
        <v>1</v>
      </c>
      <c r="AE211" s="67" t="str">
        <f t="shared" si="54"/>
        <v>H35AF17.</v>
      </c>
      <c r="AF211" s="67" t="str">
        <f t="shared" si="55"/>
        <v>H35AF17</v>
      </c>
      <c r="AG211" s="68"/>
      <c r="AH211" s="69"/>
      <c r="AI211" s="70"/>
      <c r="AJ211" s="22"/>
      <c r="AK211" s="23"/>
      <c r="AL211" s="23"/>
      <c r="AM211" s="23"/>
      <c r="AN211" s="23"/>
      <c r="AO211" s="23"/>
      <c r="AP211" s="23"/>
    </row>
    <row r="212" spans="1:42" s="189" customFormat="1" ht="300" customHeight="1" x14ac:dyDescent="0.2">
      <c r="A212" s="91"/>
      <c r="B212" s="187">
        <v>211</v>
      </c>
      <c r="C212" s="102"/>
      <c r="D212" s="91" t="s">
        <v>1289</v>
      </c>
      <c r="E212" s="113" t="s">
        <v>39</v>
      </c>
      <c r="F212" s="114" t="s">
        <v>2136</v>
      </c>
      <c r="G212" s="115" t="s">
        <v>1236</v>
      </c>
      <c r="H212" s="115" t="s">
        <v>2091</v>
      </c>
      <c r="I212" s="115" t="s">
        <v>2095</v>
      </c>
      <c r="J212" s="117" t="s">
        <v>2121</v>
      </c>
      <c r="K212" s="91">
        <v>4</v>
      </c>
      <c r="L212" s="98">
        <v>43831</v>
      </c>
      <c r="M212" s="98">
        <v>44196</v>
      </c>
      <c r="N212" s="99">
        <f t="shared" ref="N212" si="70">(+M212-L212)/7</f>
        <v>52.142857142857146</v>
      </c>
      <c r="O212" s="97" t="s">
        <v>1396</v>
      </c>
      <c r="P212" s="97"/>
      <c r="Q212" s="93" t="s">
        <v>2148</v>
      </c>
      <c r="R212" s="100">
        <f t="shared" si="56"/>
        <v>0</v>
      </c>
      <c r="S212" s="101">
        <f t="shared" si="57"/>
        <v>0</v>
      </c>
      <c r="T212" s="101">
        <f t="shared" si="58"/>
        <v>0</v>
      </c>
      <c r="U212" s="101">
        <f t="shared" si="59"/>
        <v>0</v>
      </c>
      <c r="V212" s="102"/>
      <c r="W212" s="103" t="str">
        <f t="shared" si="60"/>
        <v>EN TERMINO</v>
      </c>
      <c r="X212" s="103" t="str">
        <f t="shared" si="62"/>
        <v/>
      </c>
      <c r="Y212" s="104" t="s">
        <v>1291</v>
      </c>
      <c r="Z212" s="153" t="str">
        <f t="shared" si="63"/>
        <v>H35AF17</v>
      </c>
      <c r="AA212" s="153">
        <f t="shared" si="61"/>
        <v>2</v>
      </c>
      <c r="AB212" s="153" t="str">
        <f t="shared" si="51"/>
        <v>H35AF17 - 2</v>
      </c>
      <c r="AC212" s="194">
        <f t="shared" si="52"/>
        <v>3</v>
      </c>
      <c r="AD212" s="194">
        <f t="shared" si="53"/>
        <v>3</v>
      </c>
      <c r="AE212" s="194" t="str">
        <f t="shared" si="54"/>
        <v>H35AF17.</v>
      </c>
      <c r="AF212" s="194" t="str">
        <f t="shared" si="55"/>
        <v>H35AF17</v>
      </c>
      <c r="AG212" s="68"/>
      <c r="AH212" s="69"/>
      <c r="AI212" s="70"/>
      <c r="AJ212" s="22"/>
      <c r="AK212" s="23"/>
      <c r="AL212" s="23"/>
      <c r="AM212" s="23"/>
      <c r="AN212" s="23"/>
      <c r="AO212" s="23"/>
      <c r="AP212" s="23"/>
    </row>
    <row r="213" spans="1:42" s="39" customFormat="1" ht="300" customHeight="1" x14ac:dyDescent="0.2">
      <c r="A213" s="91">
        <v>140</v>
      </c>
      <c r="B213" s="187">
        <v>212</v>
      </c>
      <c r="C213" s="102"/>
      <c r="D213" s="91" t="s">
        <v>1289</v>
      </c>
      <c r="E213" s="113" t="s">
        <v>39</v>
      </c>
      <c r="F213" s="114" t="s">
        <v>2137</v>
      </c>
      <c r="G213" s="115" t="s">
        <v>1236</v>
      </c>
      <c r="H213" s="115" t="s">
        <v>2091</v>
      </c>
      <c r="I213" s="115" t="s">
        <v>2092</v>
      </c>
      <c r="J213" s="117" t="s">
        <v>2120</v>
      </c>
      <c r="K213" s="91">
        <v>8</v>
      </c>
      <c r="L213" s="98">
        <v>43831</v>
      </c>
      <c r="M213" s="98">
        <v>43921</v>
      </c>
      <c r="N213" s="99">
        <f t="shared" si="47"/>
        <v>12.857142857142858</v>
      </c>
      <c r="O213" s="97" t="s">
        <v>1396</v>
      </c>
      <c r="P213" s="97">
        <v>4</v>
      </c>
      <c r="Q213" s="108" t="s">
        <v>2192</v>
      </c>
      <c r="R213" s="100">
        <f t="shared" si="56"/>
        <v>50</v>
      </c>
      <c r="S213" s="101">
        <f t="shared" si="57"/>
        <v>6.4285714285714288</v>
      </c>
      <c r="T213" s="101">
        <f t="shared" si="58"/>
        <v>6.4285714285714288</v>
      </c>
      <c r="U213" s="101">
        <f t="shared" si="59"/>
        <v>12.857142857142858</v>
      </c>
      <c r="V213" s="102"/>
      <c r="W213" s="103" t="str">
        <f t="shared" si="60"/>
        <v>VENCIDO</v>
      </c>
      <c r="X213" s="103" t="str">
        <f t="shared" si="62"/>
        <v>VENCIDO</v>
      </c>
      <c r="Y213" s="104" t="s">
        <v>1291</v>
      </c>
      <c r="Z213" s="153" t="str">
        <f t="shared" si="63"/>
        <v>H36AF17</v>
      </c>
      <c r="AA213" s="153">
        <f t="shared" si="61"/>
        <v>1</v>
      </c>
      <c r="AB213" s="153" t="str">
        <f t="shared" si="51"/>
        <v>H36AF17 - 1</v>
      </c>
      <c r="AC213" s="67">
        <f t="shared" si="52"/>
        <v>1</v>
      </c>
      <c r="AD213" s="67">
        <f t="shared" si="53"/>
        <v>1</v>
      </c>
      <c r="AE213" s="67" t="str">
        <f t="shared" si="54"/>
        <v>H36AF17.</v>
      </c>
      <c r="AF213" s="67" t="str">
        <f t="shared" si="55"/>
        <v>H36AF17</v>
      </c>
      <c r="AG213" s="68"/>
      <c r="AH213" s="69"/>
      <c r="AI213" s="70"/>
      <c r="AJ213" s="22"/>
      <c r="AK213" s="23"/>
      <c r="AL213" s="23"/>
      <c r="AM213" s="23"/>
      <c r="AN213" s="23"/>
      <c r="AO213" s="23"/>
      <c r="AP213" s="23"/>
    </row>
    <row r="214" spans="1:42" s="189" customFormat="1" ht="300" customHeight="1" x14ac:dyDescent="0.2">
      <c r="A214" s="91"/>
      <c r="B214" s="187">
        <v>213</v>
      </c>
      <c r="C214" s="102"/>
      <c r="D214" s="91" t="s">
        <v>1289</v>
      </c>
      <c r="E214" s="113" t="s">
        <v>39</v>
      </c>
      <c r="F214" s="114" t="s">
        <v>2138</v>
      </c>
      <c r="G214" s="115" t="s">
        <v>1236</v>
      </c>
      <c r="H214" s="115" t="s">
        <v>2091</v>
      </c>
      <c r="I214" s="115" t="s">
        <v>2095</v>
      </c>
      <c r="J214" s="117" t="s">
        <v>2121</v>
      </c>
      <c r="K214" s="91">
        <v>4</v>
      </c>
      <c r="L214" s="98">
        <v>43831</v>
      </c>
      <c r="M214" s="98">
        <v>44196</v>
      </c>
      <c r="N214" s="99">
        <f t="shared" ref="N214" si="71">(+M214-L214)/7</f>
        <v>52.142857142857146</v>
      </c>
      <c r="O214" s="97" t="s">
        <v>1396</v>
      </c>
      <c r="P214" s="97"/>
      <c r="Q214" s="93" t="s">
        <v>2148</v>
      </c>
      <c r="R214" s="100">
        <f t="shared" si="56"/>
        <v>0</v>
      </c>
      <c r="S214" s="101">
        <f t="shared" si="57"/>
        <v>0</v>
      </c>
      <c r="T214" s="101">
        <f t="shared" si="58"/>
        <v>0</v>
      </c>
      <c r="U214" s="101">
        <f t="shared" si="59"/>
        <v>0</v>
      </c>
      <c r="V214" s="102"/>
      <c r="W214" s="103" t="str">
        <f t="shared" si="60"/>
        <v>EN TERMINO</v>
      </c>
      <c r="X214" s="103" t="str">
        <f t="shared" si="62"/>
        <v/>
      </c>
      <c r="Y214" s="104" t="s">
        <v>1291</v>
      </c>
      <c r="Z214" s="153" t="str">
        <f t="shared" si="63"/>
        <v>H36AF17</v>
      </c>
      <c r="AA214" s="153">
        <f t="shared" si="61"/>
        <v>2</v>
      </c>
      <c r="AB214" s="153" t="str">
        <f t="shared" si="51"/>
        <v>H36AF17 - 2</v>
      </c>
      <c r="AC214" s="194">
        <f t="shared" si="52"/>
        <v>3</v>
      </c>
      <c r="AD214" s="194">
        <f t="shared" si="53"/>
        <v>3</v>
      </c>
      <c r="AE214" s="194" t="str">
        <f t="shared" si="54"/>
        <v>H36AF17.</v>
      </c>
      <c r="AF214" s="194" t="str">
        <f t="shared" si="55"/>
        <v>H36AF17</v>
      </c>
      <c r="AG214" s="68"/>
      <c r="AH214" s="69"/>
      <c r="AI214" s="70"/>
      <c r="AJ214" s="22"/>
      <c r="AK214" s="23"/>
      <c r="AL214" s="23"/>
      <c r="AM214" s="23"/>
      <c r="AN214" s="23"/>
      <c r="AO214" s="23"/>
      <c r="AP214" s="23"/>
    </row>
    <row r="215" spans="1:42" s="39" customFormat="1" ht="300" customHeight="1" x14ac:dyDescent="0.2">
      <c r="A215" s="91">
        <v>141</v>
      </c>
      <c r="B215" s="187">
        <v>214</v>
      </c>
      <c r="C215" s="102"/>
      <c r="D215" s="91" t="s">
        <v>1289</v>
      </c>
      <c r="E215" s="113" t="s">
        <v>39</v>
      </c>
      <c r="F215" s="114" t="s">
        <v>1243</v>
      </c>
      <c r="G215" s="115" t="s">
        <v>1236</v>
      </c>
      <c r="H215" s="115" t="s">
        <v>2091</v>
      </c>
      <c r="I215" s="115" t="s">
        <v>2092</v>
      </c>
      <c r="J215" s="117" t="s">
        <v>2120</v>
      </c>
      <c r="K215" s="91">
        <v>8</v>
      </c>
      <c r="L215" s="98">
        <v>43831</v>
      </c>
      <c r="M215" s="98">
        <v>43921</v>
      </c>
      <c r="N215" s="99">
        <f t="shared" si="47"/>
        <v>12.857142857142858</v>
      </c>
      <c r="O215" s="97" t="s">
        <v>1396</v>
      </c>
      <c r="P215" s="97">
        <v>4</v>
      </c>
      <c r="Q215" s="108" t="s">
        <v>2192</v>
      </c>
      <c r="R215" s="100">
        <f t="shared" si="56"/>
        <v>50</v>
      </c>
      <c r="S215" s="101">
        <f t="shared" si="57"/>
        <v>6.4285714285714288</v>
      </c>
      <c r="T215" s="101">
        <f t="shared" si="58"/>
        <v>6.4285714285714288</v>
      </c>
      <c r="U215" s="101">
        <f t="shared" si="59"/>
        <v>12.857142857142858</v>
      </c>
      <c r="V215" s="102"/>
      <c r="W215" s="103" t="str">
        <f t="shared" si="60"/>
        <v>VENCIDO</v>
      </c>
      <c r="X215" s="103" t="str">
        <f t="shared" si="62"/>
        <v>VENCIDO</v>
      </c>
      <c r="Y215" s="104" t="s">
        <v>1291</v>
      </c>
      <c r="Z215" s="153" t="str">
        <f t="shared" si="63"/>
        <v>H37AF17</v>
      </c>
      <c r="AA215" s="153">
        <f t="shared" si="61"/>
        <v>1</v>
      </c>
      <c r="AB215" s="153" t="str">
        <f t="shared" si="51"/>
        <v>H37AF17 - 1</v>
      </c>
      <c r="AC215" s="67">
        <f t="shared" si="52"/>
        <v>1</v>
      </c>
      <c r="AD215" s="67">
        <f t="shared" si="53"/>
        <v>1</v>
      </c>
      <c r="AE215" s="67" t="str">
        <f t="shared" si="54"/>
        <v>H37AF17.</v>
      </c>
      <c r="AF215" s="67" t="str">
        <f t="shared" si="55"/>
        <v>H37AF17</v>
      </c>
      <c r="AG215" s="68"/>
      <c r="AH215" s="69"/>
      <c r="AI215" s="70"/>
      <c r="AJ215" s="22"/>
      <c r="AK215" s="23"/>
      <c r="AL215" s="23"/>
      <c r="AM215" s="23"/>
      <c r="AN215" s="23"/>
      <c r="AO215" s="23"/>
      <c r="AP215" s="23"/>
    </row>
    <row r="216" spans="1:42" s="39" customFormat="1" ht="300" customHeight="1" x14ac:dyDescent="0.2">
      <c r="A216" s="91"/>
      <c r="B216" s="187">
        <v>215</v>
      </c>
      <c r="C216" s="102"/>
      <c r="D216" s="91"/>
      <c r="E216" s="113" t="s">
        <v>39</v>
      </c>
      <c r="F216" s="114" t="s">
        <v>1244</v>
      </c>
      <c r="G216" s="115" t="s">
        <v>1236</v>
      </c>
      <c r="H216" s="115" t="s">
        <v>2091</v>
      </c>
      <c r="I216" s="115" t="s">
        <v>2095</v>
      </c>
      <c r="J216" s="117" t="s">
        <v>2121</v>
      </c>
      <c r="K216" s="91">
        <v>4</v>
      </c>
      <c r="L216" s="98">
        <v>43831</v>
      </c>
      <c r="M216" s="98">
        <v>44196</v>
      </c>
      <c r="N216" s="99">
        <f t="shared" si="47"/>
        <v>52.142857142857146</v>
      </c>
      <c r="O216" s="97" t="s">
        <v>1396</v>
      </c>
      <c r="P216" s="97"/>
      <c r="Q216" s="93" t="s">
        <v>2148</v>
      </c>
      <c r="R216" s="100">
        <f t="shared" si="56"/>
        <v>0</v>
      </c>
      <c r="S216" s="101">
        <f t="shared" si="57"/>
        <v>0</v>
      </c>
      <c r="T216" s="101">
        <f t="shared" si="58"/>
        <v>0</v>
      </c>
      <c r="U216" s="101">
        <f t="shared" si="59"/>
        <v>0</v>
      </c>
      <c r="V216" s="102"/>
      <c r="W216" s="103" t="str">
        <f t="shared" si="60"/>
        <v>EN TERMINO</v>
      </c>
      <c r="X216" s="103" t="str">
        <f t="shared" si="62"/>
        <v/>
      </c>
      <c r="Y216" s="104" t="s">
        <v>1291</v>
      </c>
      <c r="Z216" s="153" t="str">
        <f t="shared" si="63"/>
        <v>H37AF17</v>
      </c>
      <c r="AA216" s="153">
        <f t="shared" si="61"/>
        <v>2</v>
      </c>
      <c r="AB216" s="153" t="str">
        <f t="shared" si="51"/>
        <v>H37AF17 - 2</v>
      </c>
      <c r="AC216" s="67">
        <f t="shared" si="52"/>
        <v>3</v>
      </c>
      <c r="AD216" s="67">
        <f t="shared" si="53"/>
        <v>3</v>
      </c>
      <c r="AE216" s="67" t="str">
        <f t="shared" si="54"/>
        <v>H37AF17.</v>
      </c>
      <c r="AF216" s="67" t="str">
        <f t="shared" si="55"/>
        <v>H37AF17</v>
      </c>
      <c r="AG216" s="68"/>
      <c r="AH216" s="69"/>
      <c r="AI216" s="70"/>
      <c r="AJ216" s="22"/>
      <c r="AK216" s="23"/>
      <c r="AL216" s="23"/>
      <c r="AM216" s="23"/>
      <c r="AN216" s="23"/>
      <c r="AO216" s="23"/>
      <c r="AP216" s="23"/>
    </row>
    <row r="217" spans="1:42" s="39" customFormat="1" ht="300" customHeight="1" x14ac:dyDescent="0.2">
      <c r="A217" s="91">
        <v>142</v>
      </c>
      <c r="B217" s="187">
        <v>216</v>
      </c>
      <c r="C217" s="102"/>
      <c r="D217" s="91" t="s">
        <v>1288</v>
      </c>
      <c r="E217" s="113" t="s">
        <v>29</v>
      </c>
      <c r="F217" s="114" t="s">
        <v>2200</v>
      </c>
      <c r="G217" s="115" t="s">
        <v>1245</v>
      </c>
      <c r="H217" s="115" t="s">
        <v>1246</v>
      </c>
      <c r="I217" s="115" t="s">
        <v>1247</v>
      </c>
      <c r="J217" s="117" t="s">
        <v>1248</v>
      </c>
      <c r="K217" s="117">
        <v>2</v>
      </c>
      <c r="L217" s="98">
        <v>43313</v>
      </c>
      <c r="M217" s="98">
        <v>43676</v>
      </c>
      <c r="N217" s="99">
        <f t="shared" si="47"/>
        <v>51.857142857142854</v>
      </c>
      <c r="O217" s="97" t="s">
        <v>1385</v>
      </c>
      <c r="P217" s="97">
        <v>0</v>
      </c>
      <c r="Q217" s="93" t="s">
        <v>2148</v>
      </c>
      <c r="R217" s="100">
        <f t="shared" si="56"/>
        <v>0</v>
      </c>
      <c r="S217" s="101">
        <f t="shared" si="57"/>
        <v>0</v>
      </c>
      <c r="T217" s="101">
        <f t="shared" si="58"/>
        <v>0</v>
      </c>
      <c r="U217" s="101">
        <f t="shared" si="59"/>
        <v>51.857142857142854</v>
      </c>
      <c r="V217" s="102"/>
      <c r="W217" s="103" t="str">
        <f t="shared" si="60"/>
        <v>VENCIDO</v>
      </c>
      <c r="X217" s="103" t="str">
        <f t="shared" si="62"/>
        <v>VENCIDO</v>
      </c>
      <c r="Y217" s="104" t="s">
        <v>1291</v>
      </c>
      <c r="Z217" s="153" t="str">
        <f t="shared" si="63"/>
        <v>H38AF17</v>
      </c>
      <c r="AA217" s="153">
        <f t="shared" si="61"/>
        <v>1</v>
      </c>
      <c r="AB217" s="153" t="str">
        <f t="shared" si="51"/>
        <v>H38AF17 - 1</v>
      </c>
      <c r="AC217" s="67">
        <f t="shared" si="52"/>
        <v>1</v>
      </c>
      <c r="AD217" s="67">
        <f t="shared" si="53"/>
        <v>1</v>
      </c>
      <c r="AE217" s="67" t="str">
        <f t="shared" si="54"/>
        <v>H38AF17.</v>
      </c>
      <c r="AF217" s="67" t="str">
        <f t="shared" si="55"/>
        <v>H38AF17</v>
      </c>
      <c r="AG217" s="68"/>
      <c r="AH217" s="69"/>
      <c r="AI217" s="70"/>
      <c r="AJ217" s="22"/>
      <c r="AK217" s="23"/>
      <c r="AL217" s="23"/>
      <c r="AM217" s="23"/>
      <c r="AN217" s="23"/>
      <c r="AO217" s="23"/>
      <c r="AP217" s="23"/>
    </row>
    <row r="218" spans="1:42" s="39" customFormat="1" ht="300" customHeight="1" x14ac:dyDescent="0.2">
      <c r="A218" s="91">
        <v>143</v>
      </c>
      <c r="B218" s="187">
        <v>217</v>
      </c>
      <c r="C218" s="102"/>
      <c r="D218" s="91" t="s">
        <v>1288</v>
      </c>
      <c r="E218" s="113" t="s">
        <v>20</v>
      </c>
      <c r="F218" s="114" t="s">
        <v>1249</v>
      </c>
      <c r="G218" s="115" t="s">
        <v>1250</v>
      </c>
      <c r="H218" s="115" t="s">
        <v>2201</v>
      </c>
      <c r="I218" s="115" t="s">
        <v>2202</v>
      </c>
      <c r="J218" s="117" t="s">
        <v>1251</v>
      </c>
      <c r="K218" s="91">
        <v>2</v>
      </c>
      <c r="L218" s="98">
        <v>43313</v>
      </c>
      <c r="M218" s="98">
        <v>43465</v>
      </c>
      <c r="N218" s="99">
        <f t="shared" si="47"/>
        <v>21.714285714285715</v>
      </c>
      <c r="O218" s="97" t="s">
        <v>738</v>
      </c>
      <c r="P218" s="93">
        <v>2</v>
      </c>
      <c r="Q218" s="93" t="s">
        <v>2148</v>
      </c>
      <c r="R218" s="100">
        <f t="shared" si="56"/>
        <v>100</v>
      </c>
      <c r="S218" s="101">
        <f t="shared" si="57"/>
        <v>21.714285714285715</v>
      </c>
      <c r="T218" s="101">
        <f t="shared" si="58"/>
        <v>21.714285714285715</v>
      </c>
      <c r="U218" s="101">
        <f t="shared" si="59"/>
        <v>21.714285714285715</v>
      </c>
      <c r="V218" s="102"/>
      <c r="W218" s="103" t="str">
        <f t="shared" si="60"/>
        <v>CUMPLIDO</v>
      </c>
      <c r="X218" s="103" t="str">
        <f t="shared" si="62"/>
        <v>CUMPLIDO</v>
      </c>
      <c r="Y218" s="104" t="s">
        <v>1291</v>
      </c>
      <c r="Z218" s="153" t="str">
        <f t="shared" si="63"/>
        <v>H39AF17</v>
      </c>
      <c r="AA218" s="153">
        <f t="shared" si="61"/>
        <v>1</v>
      </c>
      <c r="AB218" s="153" t="str">
        <f t="shared" si="51"/>
        <v>H39AF17 - 1</v>
      </c>
      <c r="AC218" s="67">
        <f t="shared" si="52"/>
        <v>5</v>
      </c>
      <c r="AD218" s="67">
        <f t="shared" si="53"/>
        <v>5</v>
      </c>
      <c r="AE218" s="67" t="str">
        <f t="shared" si="54"/>
        <v>H39AF17.</v>
      </c>
      <c r="AF218" s="67" t="str">
        <f t="shared" si="55"/>
        <v>H39AF17</v>
      </c>
      <c r="AG218" s="68"/>
      <c r="AH218" s="69"/>
      <c r="AI218" s="70"/>
      <c r="AJ218" s="22"/>
      <c r="AK218" s="23"/>
      <c r="AL218" s="23"/>
      <c r="AM218" s="23"/>
      <c r="AN218" s="23"/>
      <c r="AO218" s="23"/>
      <c r="AP218" s="23"/>
    </row>
    <row r="219" spans="1:42" s="39" customFormat="1" ht="300" customHeight="1" x14ac:dyDescent="0.2">
      <c r="A219" s="91">
        <v>144</v>
      </c>
      <c r="B219" s="187">
        <v>218</v>
      </c>
      <c r="C219" s="102"/>
      <c r="D219" s="91" t="s">
        <v>1290</v>
      </c>
      <c r="E219" s="113" t="s">
        <v>20</v>
      </c>
      <c r="F219" s="114" t="s">
        <v>1253</v>
      </c>
      <c r="G219" s="115" t="s">
        <v>1254</v>
      </c>
      <c r="H219" s="115" t="s">
        <v>1255</v>
      </c>
      <c r="I219" s="115" t="s">
        <v>1256</v>
      </c>
      <c r="J219" s="117" t="s">
        <v>1257</v>
      </c>
      <c r="K219" s="91">
        <v>3</v>
      </c>
      <c r="L219" s="98">
        <v>43313</v>
      </c>
      <c r="M219" s="98">
        <v>43496</v>
      </c>
      <c r="N219" s="99">
        <f t="shared" si="47"/>
        <v>26.142857142857142</v>
      </c>
      <c r="O219" s="97" t="s">
        <v>1413</v>
      </c>
      <c r="P219" s="93">
        <v>1.9999</v>
      </c>
      <c r="Q219" s="93" t="s">
        <v>2148</v>
      </c>
      <c r="R219" s="100">
        <f t="shared" si="56"/>
        <v>66.663333333333327</v>
      </c>
      <c r="S219" s="101">
        <f t="shared" si="57"/>
        <v>17.427699999999998</v>
      </c>
      <c r="T219" s="101">
        <f t="shared" si="58"/>
        <v>17.427699999999998</v>
      </c>
      <c r="U219" s="101">
        <f t="shared" si="59"/>
        <v>26.142857142857142</v>
      </c>
      <c r="V219" s="102"/>
      <c r="W219" s="103" t="str">
        <f t="shared" si="60"/>
        <v>VENCIDO</v>
      </c>
      <c r="X219" s="103" t="str">
        <f t="shared" si="62"/>
        <v>VENCIDO</v>
      </c>
      <c r="Y219" s="104" t="s">
        <v>1291</v>
      </c>
      <c r="Z219" s="153" t="str">
        <f t="shared" si="63"/>
        <v>H43AF17</v>
      </c>
      <c r="AA219" s="153">
        <f t="shared" si="61"/>
        <v>1</v>
      </c>
      <c r="AB219" s="153" t="str">
        <f t="shared" si="51"/>
        <v>H43AF17 - 1</v>
      </c>
      <c r="AC219" s="67">
        <f t="shared" si="52"/>
        <v>1</v>
      </c>
      <c r="AD219" s="67">
        <f t="shared" si="53"/>
        <v>1</v>
      </c>
      <c r="AE219" s="67" t="str">
        <f t="shared" si="54"/>
        <v>H43AF17.</v>
      </c>
      <c r="AF219" s="67" t="str">
        <f t="shared" si="55"/>
        <v>H43AF17</v>
      </c>
      <c r="AG219" s="68"/>
      <c r="AH219" s="69"/>
      <c r="AI219" s="70"/>
      <c r="AJ219" s="22"/>
      <c r="AK219" s="23"/>
      <c r="AL219" s="23"/>
      <c r="AM219" s="23"/>
      <c r="AN219" s="23"/>
      <c r="AO219" s="23"/>
      <c r="AP219" s="23"/>
    </row>
    <row r="220" spans="1:42" s="39" customFormat="1" ht="300" customHeight="1" x14ac:dyDescent="0.2">
      <c r="A220" s="91">
        <v>145</v>
      </c>
      <c r="B220" s="187">
        <v>219</v>
      </c>
      <c r="C220" s="102"/>
      <c r="D220" s="91" t="s">
        <v>1288</v>
      </c>
      <c r="E220" s="113" t="s">
        <v>20</v>
      </c>
      <c r="F220" s="114" t="s">
        <v>1258</v>
      </c>
      <c r="G220" s="115" t="s">
        <v>1259</v>
      </c>
      <c r="H220" s="115" t="s">
        <v>1260</v>
      </c>
      <c r="I220" s="115" t="s">
        <v>1261</v>
      </c>
      <c r="J220" s="117" t="s">
        <v>397</v>
      </c>
      <c r="K220" s="91">
        <v>2</v>
      </c>
      <c r="L220" s="98">
        <v>43313</v>
      </c>
      <c r="M220" s="98">
        <v>43677</v>
      </c>
      <c r="N220" s="99">
        <f t="shared" si="47"/>
        <v>52</v>
      </c>
      <c r="O220" s="97" t="s">
        <v>738</v>
      </c>
      <c r="P220" s="93">
        <v>2</v>
      </c>
      <c r="Q220" s="93" t="s">
        <v>2148</v>
      </c>
      <c r="R220" s="100">
        <f t="shared" si="56"/>
        <v>100</v>
      </c>
      <c r="S220" s="101">
        <f t="shared" si="57"/>
        <v>52</v>
      </c>
      <c r="T220" s="101">
        <f t="shared" si="58"/>
        <v>52</v>
      </c>
      <c r="U220" s="101">
        <f t="shared" si="59"/>
        <v>52</v>
      </c>
      <c r="V220" s="102"/>
      <c r="W220" s="103" t="str">
        <f t="shared" si="60"/>
        <v>CUMPLIDO</v>
      </c>
      <c r="X220" s="103" t="str">
        <f t="shared" si="62"/>
        <v>CUMPLIDO</v>
      </c>
      <c r="Y220" s="104" t="s">
        <v>1291</v>
      </c>
      <c r="Z220" s="153" t="str">
        <f t="shared" si="63"/>
        <v>H44AF17</v>
      </c>
      <c r="AA220" s="153">
        <f t="shared" si="61"/>
        <v>1</v>
      </c>
      <c r="AB220" s="153" t="str">
        <f t="shared" si="51"/>
        <v>H44AF17 - 1</v>
      </c>
      <c r="AC220" s="67">
        <f t="shared" si="52"/>
        <v>5</v>
      </c>
      <c r="AD220" s="67">
        <f t="shared" si="53"/>
        <v>5</v>
      </c>
      <c r="AE220" s="67" t="str">
        <f t="shared" si="54"/>
        <v>H44AF17.</v>
      </c>
      <c r="AF220" s="67" t="str">
        <f t="shared" si="55"/>
        <v>H44AF17</v>
      </c>
      <c r="AG220" s="68"/>
      <c r="AH220" s="69"/>
      <c r="AI220" s="70"/>
      <c r="AJ220" s="22"/>
      <c r="AK220" s="23"/>
      <c r="AL220" s="23"/>
      <c r="AM220" s="23"/>
      <c r="AN220" s="23"/>
      <c r="AO220" s="23"/>
      <c r="AP220" s="23"/>
    </row>
    <row r="221" spans="1:42" s="39" customFormat="1" ht="300" customHeight="1" x14ac:dyDescent="0.2">
      <c r="A221" s="91">
        <v>146</v>
      </c>
      <c r="B221" s="187">
        <v>220</v>
      </c>
      <c r="C221" s="102"/>
      <c r="D221" s="91" t="s">
        <v>1107</v>
      </c>
      <c r="E221" s="113" t="s">
        <v>1286</v>
      </c>
      <c r="F221" s="114" t="s">
        <v>1262</v>
      </c>
      <c r="G221" s="115" t="s">
        <v>1263</v>
      </c>
      <c r="H221" s="114" t="s">
        <v>2159</v>
      </c>
      <c r="I221" s="114" t="s">
        <v>2087</v>
      </c>
      <c r="J221" s="91" t="s">
        <v>2088</v>
      </c>
      <c r="K221" s="91">
        <v>1</v>
      </c>
      <c r="L221" s="98">
        <v>43858</v>
      </c>
      <c r="M221" s="98">
        <v>44165</v>
      </c>
      <c r="N221" s="99">
        <f t="shared" si="47"/>
        <v>43.857142857142854</v>
      </c>
      <c r="O221" s="97" t="s">
        <v>1159</v>
      </c>
      <c r="P221" s="97">
        <v>0</v>
      </c>
      <c r="Q221" s="93" t="s">
        <v>2148</v>
      </c>
      <c r="R221" s="100">
        <f t="shared" si="56"/>
        <v>0</v>
      </c>
      <c r="S221" s="101">
        <f t="shared" si="57"/>
        <v>0</v>
      </c>
      <c r="T221" s="101">
        <f t="shared" si="58"/>
        <v>0</v>
      </c>
      <c r="U221" s="101">
        <f t="shared" si="59"/>
        <v>0</v>
      </c>
      <c r="V221" s="102"/>
      <c r="W221" s="103" t="str">
        <f t="shared" si="60"/>
        <v>EN TERMINO</v>
      </c>
      <c r="X221" s="103" t="str">
        <f t="shared" si="62"/>
        <v>EN TERMINO</v>
      </c>
      <c r="Y221" s="104" t="s">
        <v>1291</v>
      </c>
      <c r="Z221" s="153" t="str">
        <f t="shared" si="63"/>
        <v>H48AF17</v>
      </c>
      <c r="AA221" s="153">
        <f t="shared" si="61"/>
        <v>1</v>
      </c>
      <c r="AB221" s="153" t="str">
        <f t="shared" si="51"/>
        <v>H48AF17 - 1</v>
      </c>
      <c r="AC221" s="67">
        <f t="shared" si="52"/>
        <v>3</v>
      </c>
      <c r="AD221" s="67">
        <f t="shared" si="53"/>
        <v>3</v>
      </c>
      <c r="AE221" s="67" t="str">
        <f t="shared" si="54"/>
        <v>H48AF17.</v>
      </c>
      <c r="AF221" s="67" t="str">
        <f t="shared" si="55"/>
        <v>H48AF17</v>
      </c>
      <c r="AG221" s="68"/>
      <c r="AH221" s="69"/>
      <c r="AI221" s="70"/>
      <c r="AJ221" s="22"/>
      <c r="AK221" s="23"/>
      <c r="AL221" s="23"/>
      <c r="AM221" s="23"/>
      <c r="AN221" s="23"/>
      <c r="AO221" s="23"/>
      <c r="AP221" s="23"/>
    </row>
    <row r="222" spans="1:42" s="39" customFormat="1" ht="300" customHeight="1" x14ac:dyDescent="0.2">
      <c r="A222" s="91">
        <v>147</v>
      </c>
      <c r="B222" s="187">
        <v>221</v>
      </c>
      <c r="C222" s="102"/>
      <c r="D222" s="91" t="s">
        <v>1290</v>
      </c>
      <c r="E222" s="113" t="s">
        <v>25</v>
      </c>
      <c r="F222" s="114" t="s">
        <v>1264</v>
      </c>
      <c r="G222" s="115" t="s">
        <v>1265</v>
      </c>
      <c r="H222" s="115" t="s">
        <v>2176</v>
      </c>
      <c r="I222" s="117" t="s">
        <v>2141</v>
      </c>
      <c r="J222" s="117" t="s">
        <v>2160</v>
      </c>
      <c r="K222" s="91">
        <v>1</v>
      </c>
      <c r="L222" s="98">
        <v>43862</v>
      </c>
      <c r="M222" s="98">
        <v>43920</v>
      </c>
      <c r="N222" s="99">
        <f t="shared" si="47"/>
        <v>8.2857142857142865</v>
      </c>
      <c r="O222" s="97" t="s">
        <v>738</v>
      </c>
      <c r="P222" s="93">
        <v>1</v>
      </c>
      <c r="Q222" s="93" t="s">
        <v>2148</v>
      </c>
      <c r="R222" s="100">
        <f t="shared" si="56"/>
        <v>100</v>
      </c>
      <c r="S222" s="101">
        <f t="shared" si="57"/>
        <v>8.2857142857142865</v>
      </c>
      <c r="T222" s="101">
        <f t="shared" si="58"/>
        <v>8.2857142857142865</v>
      </c>
      <c r="U222" s="101">
        <f t="shared" si="59"/>
        <v>8.2857142857142865</v>
      </c>
      <c r="V222" s="102"/>
      <c r="W222" s="103" t="str">
        <f t="shared" si="60"/>
        <v>CUMPLIDO</v>
      </c>
      <c r="X222" s="103" t="str">
        <f t="shared" si="62"/>
        <v>CUMPLIDO</v>
      </c>
      <c r="Y222" s="104" t="s">
        <v>1291</v>
      </c>
      <c r="Z222" s="153" t="str">
        <f t="shared" si="63"/>
        <v>H49AF17</v>
      </c>
      <c r="AA222" s="153">
        <f t="shared" si="61"/>
        <v>1</v>
      </c>
      <c r="AB222" s="153" t="str">
        <f t="shared" si="51"/>
        <v>H49AF17 - 1</v>
      </c>
      <c r="AC222" s="67">
        <f t="shared" si="52"/>
        <v>5</v>
      </c>
      <c r="AD222" s="67">
        <f t="shared" si="53"/>
        <v>5</v>
      </c>
      <c r="AE222" s="67" t="str">
        <f t="shared" si="54"/>
        <v>H49AF17.</v>
      </c>
      <c r="AF222" s="67" t="str">
        <f t="shared" si="55"/>
        <v>H49AF17</v>
      </c>
      <c r="AG222" s="68"/>
      <c r="AH222" s="69"/>
      <c r="AI222" s="70"/>
      <c r="AJ222" s="22"/>
      <c r="AK222" s="23"/>
      <c r="AL222" s="23"/>
      <c r="AM222" s="23"/>
      <c r="AN222" s="23"/>
      <c r="AO222" s="23"/>
      <c r="AP222" s="23"/>
    </row>
    <row r="223" spans="1:42" s="39" customFormat="1" ht="300" customHeight="1" x14ac:dyDescent="0.2">
      <c r="A223" s="91">
        <v>148</v>
      </c>
      <c r="B223" s="187">
        <v>222</v>
      </c>
      <c r="C223" s="102"/>
      <c r="D223" s="91" t="s">
        <v>1106</v>
      </c>
      <c r="E223" s="113" t="s">
        <v>20</v>
      </c>
      <c r="F223" s="114" t="s">
        <v>1266</v>
      </c>
      <c r="G223" s="115" t="s">
        <v>1267</v>
      </c>
      <c r="H223" s="114" t="s">
        <v>1268</v>
      </c>
      <c r="I223" s="114" t="s">
        <v>1269</v>
      </c>
      <c r="J223" s="91" t="s">
        <v>1270</v>
      </c>
      <c r="K223" s="91">
        <v>1</v>
      </c>
      <c r="L223" s="98">
        <v>43313</v>
      </c>
      <c r="M223" s="98">
        <v>43555</v>
      </c>
      <c r="N223" s="99">
        <f t="shared" si="47"/>
        <v>34.571428571428569</v>
      </c>
      <c r="O223" s="97" t="s">
        <v>738</v>
      </c>
      <c r="P223" s="97">
        <v>0.8</v>
      </c>
      <c r="Q223" s="93" t="s">
        <v>2148</v>
      </c>
      <c r="R223" s="100">
        <f t="shared" si="56"/>
        <v>80</v>
      </c>
      <c r="S223" s="101">
        <f t="shared" si="57"/>
        <v>27.657142857142855</v>
      </c>
      <c r="T223" s="101">
        <f t="shared" si="58"/>
        <v>27.657142857142855</v>
      </c>
      <c r="U223" s="101">
        <f t="shared" si="59"/>
        <v>34.571428571428569</v>
      </c>
      <c r="V223" s="102"/>
      <c r="W223" s="103" t="str">
        <f t="shared" si="60"/>
        <v>VENCIDO</v>
      </c>
      <c r="X223" s="103" t="str">
        <f t="shared" si="62"/>
        <v>VENCIDO</v>
      </c>
      <c r="Y223" s="104" t="s">
        <v>1291</v>
      </c>
      <c r="Z223" s="153" t="str">
        <f t="shared" si="63"/>
        <v>H51AF17</v>
      </c>
      <c r="AA223" s="153">
        <f t="shared" si="61"/>
        <v>1</v>
      </c>
      <c r="AB223" s="153" t="str">
        <f t="shared" si="51"/>
        <v>H51AF17 - 1</v>
      </c>
      <c r="AC223" s="67">
        <f t="shared" si="52"/>
        <v>1</v>
      </c>
      <c r="AD223" s="67">
        <f t="shared" si="53"/>
        <v>1</v>
      </c>
      <c r="AE223" s="67" t="str">
        <f t="shared" si="54"/>
        <v>H51AF17.</v>
      </c>
      <c r="AF223" s="67" t="str">
        <f t="shared" si="55"/>
        <v>H51AF17</v>
      </c>
      <c r="AG223" s="68"/>
      <c r="AH223" s="69"/>
      <c r="AI223" s="70"/>
      <c r="AJ223" s="22"/>
      <c r="AK223" s="23"/>
      <c r="AL223" s="23"/>
      <c r="AM223" s="23"/>
      <c r="AN223" s="23"/>
      <c r="AO223" s="23"/>
      <c r="AP223" s="23"/>
    </row>
    <row r="224" spans="1:42" s="39" customFormat="1" ht="300" customHeight="1" x14ac:dyDescent="0.2">
      <c r="A224" s="91">
        <v>149</v>
      </c>
      <c r="B224" s="187">
        <v>223</v>
      </c>
      <c r="C224" s="102"/>
      <c r="D224" s="91" t="s">
        <v>1107</v>
      </c>
      <c r="E224" s="113" t="s">
        <v>20</v>
      </c>
      <c r="F224" s="114" t="s">
        <v>1271</v>
      </c>
      <c r="G224" s="115" t="s">
        <v>1272</v>
      </c>
      <c r="H224" s="115" t="s">
        <v>1273</v>
      </c>
      <c r="I224" s="115" t="s">
        <v>1269</v>
      </c>
      <c r="J224" s="117" t="s">
        <v>1270</v>
      </c>
      <c r="K224" s="91">
        <v>1</v>
      </c>
      <c r="L224" s="98">
        <v>43313</v>
      </c>
      <c r="M224" s="98">
        <v>43555</v>
      </c>
      <c r="N224" s="99">
        <f t="shared" si="47"/>
        <v>34.571428571428569</v>
      </c>
      <c r="O224" s="97" t="s">
        <v>738</v>
      </c>
      <c r="P224" s="97">
        <v>0.8</v>
      </c>
      <c r="Q224" s="93" t="s">
        <v>2148</v>
      </c>
      <c r="R224" s="100">
        <f t="shared" si="56"/>
        <v>80</v>
      </c>
      <c r="S224" s="101">
        <f t="shared" si="57"/>
        <v>27.657142857142855</v>
      </c>
      <c r="T224" s="101">
        <f t="shared" si="58"/>
        <v>27.657142857142855</v>
      </c>
      <c r="U224" s="101">
        <f t="shared" si="59"/>
        <v>34.571428571428569</v>
      </c>
      <c r="V224" s="102"/>
      <c r="W224" s="103" t="str">
        <f t="shared" si="60"/>
        <v>VENCIDO</v>
      </c>
      <c r="X224" s="103" t="str">
        <f t="shared" si="62"/>
        <v>VENCIDO</v>
      </c>
      <c r="Y224" s="104" t="s">
        <v>1291</v>
      </c>
      <c r="Z224" s="153" t="str">
        <f t="shared" si="63"/>
        <v>H52AF17</v>
      </c>
      <c r="AA224" s="153">
        <f t="shared" si="61"/>
        <v>1</v>
      </c>
      <c r="AB224" s="153" t="str">
        <f t="shared" si="51"/>
        <v>H52AF17 - 1</v>
      </c>
      <c r="AC224" s="67">
        <f t="shared" si="52"/>
        <v>1</v>
      </c>
      <c r="AD224" s="67">
        <f t="shared" si="53"/>
        <v>1</v>
      </c>
      <c r="AE224" s="67" t="str">
        <f t="shared" si="54"/>
        <v>H52AF17.</v>
      </c>
      <c r="AF224" s="67" t="str">
        <f t="shared" si="55"/>
        <v>H52AF17</v>
      </c>
      <c r="AG224" s="68"/>
      <c r="AH224" s="69"/>
      <c r="AI224" s="70"/>
      <c r="AJ224" s="22"/>
      <c r="AK224" s="23"/>
      <c r="AL224" s="23"/>
      <c r="AM224" s="23"/>
      <c r="AN224" s="23"/>
      <c r="AO224" s="23"/>
      <c r="AP224" s="23"/>
    </row>
    <row r="225" spans="1:42" s="39" customFormat="1" ht="300" customHeight="1" x14ac:dyDescent="0.2">
      <c r="A225" s="91">
        <v>150</v>
      </c>
      <c r="B225" s="187">
        <v>224</v>
      </c>
      <c r="C225" s="102"/>
      <c r="D225" s="91" t="s">
        <v>1106</v>
      </c>
      <c r="E225" s="113" t="s">
        <v>196</v>
      </c>
      <c r="F225" s="114" t="s">
        <v>1274</v>
      </c>
      <c r="G225" s="115" t="s">
        <v>1275</v>
      </c>
      <c r="H225" s="115" t="s">
        <v>2159</v>
      </c>
      <c r="I225" s="115" t="s">
        <v>2140</v>
      </c>
      <c r="J225" s="117" t="s">
        <v>2088</v>
      </c>
      <c r="K225" s="91">
        <v>1</v>
      </c>
      <c r="L225" s="98">
        <v>43862</v>
      </c>
      <c r="M225" s="98">
        <v>43979</v>
      </c>
      <c r="N225" s="99">
        <f t="shared" si="47"/>
        <v>16.714285714285715</v>
      </c>
      <c r="O225" s="97" t="s">
        <v>1159</v>
      </c>
      <c r="P225" s="97">
        <v>0</v>
      </c>
      <c r="Q225" s="93" t="s">
        <v>2148</v>
      </c>
      <c r="R225" s="100">
        <f t="shared" si="56"/>
        <v>0</v>
      </c>
      <c r="S225" s="101">
        <f t="shared" si="57"/>
        <v>0</v>
      </c>
      <c r="T225" s="101">
        <f t="shared" si="58"/>
        <v>0</v>
      </c>
      <c r="U225" s="101">
        <f t="shared" si="59"/>
        <v>16.714285714285715</v>
      </c>
      <c r="V225" s="102"/>
      <c r="W225" s="103" t="str">
        <f t="shared" si="60"/>
        <v>VENCIDO</v>
      </c>
      <c r="X225" s="103" t="str">
        <f t="shared" si="62"/>
        <v>VENCIDO</v>
      </c>
      <c r="Y225" s="104" t="s">
        <v>1291</v>
      </c>
      <c r="Z225" s="153" t="str">
        <f t="shared" si="63"/>
        <v>H53AF17</v>
      </c>
      <c r="AA225" s="153">
        <f t="shared" si="61"/>
        <v>1</v>
      </c>
      <c r="AB225" s="153" t="str">
        <f t="shared" si="51"/>
        <v>H53AF17 - 1</v>
      </c>
      <c r="AC225" s="67">
        <f t="shared" si="52"/>
        <v>1</v>
      </c>
      <c r="AD225" s="67">
        <f t="shared" si="53"/>
        <v>1</v>
      </c>
      <c r="AE225" s="67" t="str">
        <f t="shared" si="54"/>
        <v>H53AF17.</v>
      </c>
      <c r="AF225" s="67" t="str">
        <f t="shared" si="55"/>
        <v>H53AF17</v>
      </c>
      <c r="AG225" s="68"/>
      <c r="AH225" s="69"/>
      <c r="AI225" s="70"/>
      <c r="AJ225" s="22"/>
      <c r="AK225" s="23"/>
      <c r="AL225" s="23"/>
      <c r="AM225" s="23"/>
      <c r="AN225" s="23"/>
      <c r="AO225" s="23"/>
      <c r="AP225" s="23"/>
    </row>
    <row r="226" spans="1:42" s="39" customFormat="1" ht="300" customHeight="1" x14ac:dyDescent="0.2">
      <c r="A226" s="91">
        <v>151</v>
      </c>
      <c r="B226" s="187">
        <v>225</v>
      </c>
      <c r="C226" s="102"/>
      <c r="D226" s="91" t="s">
        <v>1106</v>
      </c>
      <c r="E226" s="113" t="s">
        <v>196</v>
      </c>
      <c r="F226" s="114" t="s">
        <v>1276</v>
      </c>
      <c r="G226" s="115" t="s">
        <v>1277</v>
      </c>
      <c r="H226" s="115" t="s">
        <v>2159</v>
      </c>
      <c r="I226" s="115" t="s">
        <v>2087</v>
      </c>
      <c r="J226" s="117" t="s">
        <v>2088</v>
      </c>
      <c r="K226" s="91">
        <v>1</v>
      </c>
      <c r="L226" s="98">
        <v>43862</v>
      </c>
      <c r="M226" s="98">
        <v>43979</v>
      </c>
      <c r="N226" s="99">
        <f t="shared" si="47"/>
        <v>16.714285714285715</v>
      </c>
      <c r="O226" s="97" t="s">
        <v>1159</v>
      </c>
      <c r="P226" s="97">
        <v>0</v>
      </c>
      <c r="Q226" s="93" t="s">
        <v>2148</v>
      </c>
      <c r="R226" s="100">
        <f t="shared" si="56"/>
        <v>0</v>
      </c>
      <c r="S226" s="101">
        <f t="shared" si="57"/>
        <v>0</v>
      </c>
      <c r="T226" s="101">
        <f t="shared" si="58"/>
        <v>0</v>
      </c>
      <c r="U226" s="101">
        <f t="shared" si="59"/>
        <v>16.714285714285715</v>
      </c>
      <c r="V226" s="102"/>
      <c r="W226" s="103" t="str">
        <f t="shared" si="60"/>
        <v>VENCIDO</v>
      </c>
      <c r="X226" s="103" t="str">
        <f t="shared" si="62"/>
        <v>VENCIDO</v>
      </c>
      <c r="Y226" s="104" t="s">
        <v>1291</v>
      </c>
      <c r="Z226" s="153" t="str">
        <f t="shared" si="63"/>
        <v>H54AF17</v>
      </c>
      <c r="AA226" s="153">
        <f t="shared" si="61"/>
        <v>1</v>
      </c>
      <c r="AB226" s="153" t="str">
        <f t="shared" si="51"/>
        <v>H54AF17 - 1</v>
      </c>
      <c r="AC226" s="67">
        <f t="shared" si="52"/>
        <v>1</v>
      </c>
      <c r="AD226" s="67">
        <f t="shared" si="53"/>
        <v>1</v>
      </c>
      <c r="AE226" s="67" t="str">
        <f t="shared" si="54"/>
        <v>H54AF17.</v>
      </c>
      <c r="AF226" s="67" t="str">
        <f t="shared" si="55"/>
        <v>H54AF17</v>
      </c>
      <c r="AG226" s="68"/>
      <c r="AH226" s="69"/>
      <c r="AI226" s="70"/>
      <c r="AJ226" s="22"/>
      <c r="AK226" s="23"/>
      <c r="AL226" s="23"/>
      <c r="AM226" s="23"/>
      <c r="AN226" s="23"/>
      <c r="AO226" s="23"/>
      <c r="AP226" s="23"/>
    </row>
    <row r="227" spans="1:42" s="39" customFormat="1" ht="300" customHeight="1" x14ac:dyDescent="0.2">
      <c r="A227" s="91">
        <v>152</v>
      </c>
      <c r="B227" s="187">
        <v>226</v>
      </c>
      <c r="C227" s="102"/>
      <c r="D227" s="91" t="s">
        <v>1287</v>
      </c>
      <c r="E227" s="113" t="s">
        <v>214</v>
      </c>
      <c r="F227" s="114" t="s">
        <v>1356</v>
      </c>
      <c r="G227" s="115" t="s">
        <v>1278</v>
      </c>
      <c r="H227" s="115" t="s">
        <v>2139</v>
      </c>
      <c r="I227" s="115" t="s">
        <v>2140</v>
      </c>
      <c r="J227" s="117" t="s">
        <v>2088</v>
      </c>
      <c r="K227" s="118">
        <v>1</v>
      </c>
      <c r="L227" s="98">
        <v>43862</v>
      </c>
      <c r="M227" s="98">
        <v>43979</v>
      </c>
      <c r="N227" s="99">
        <f t="shared" si="47"/>
        <v>16.714285714285715</v>
      </c>
      <c r="O227" s="97" t="s">
        <v>1627</v>
      </c>
      <c r="P227" s="97">
        <v>0</v>
      </c>
      <c r="Q227" s="93" t="s">
        <v>2148</v>
      </c>
      <c r="R227" s="100">
        <f t="shared" si="56"/>
        <v>0</v>
      </c>
      <c r="S227" s="101">
        <f t="shared" si="57"/>
        <v>0</v>
      </c>
      <c r="T227" s="101">
        <f t="shared" si="58"/>
        <v>0</v>
      </c>
      <c r="U227" s="101">
        <f t="shared" si="59"/>
        <v>16.714285714285715</v>
      </c>
      <c r="V227" s="102"/>
      <c r="W227" s="103" t="str">
        <f t="shared" si="60"/>
        <v>VENCIDO</v>
      </c>
      <c r="X227" s="103" t="str">
        <f t="shared" si="62"/>
        <v>VENCIDO</v>
      </c>
      <c r="Y227" s="104" t="s">
        <v>1291</v>
      </c>
      <c r="Z227" s="153" t="str">
        <f t="shared" si="63"/>
        <v>H56AF17</v>
      </c>
      <c r="AA227" s="153">
        <f t="shared" si="61"/>
        <v>1</v>
      </c>
      <c r="AB227" s="153" t="str">
        <f t="shared" si="51"/>
        <v>H56AF17 - 1</v>
      </c>
      <c r="AC227" s="67">
        <f t="shared" si="52"/>
        <v>1</v>
      </c>
      <c r="AD227" s="67">
        <f t="shared" si="53"/>
        <v>1</v>
      </c>
      <c r="AE227" s="67" t="str">
        <f t="shared" si="54"/>
        <v>H56AF17.</v>
      </c>
      <c r="AF227" s="67" t="str">
        <f t="shared" si="55"/>
        <v>H56AF17</v>
      </c>
      <c r="AG227" s="68"/>
      <c r="AH227" s="69"/>
      <c r="AI227" s="70"/>
      <c r="AJ227" s="22"/>
      <c r="AK227" s="23"/>
      <c r="AL227" s="23"/>
      <c r="AM227" s="23"/>
      <c r="AN227" s="23"/>
      <c r="AO227" s="23"/>
      <c r="AP227" s="23"/>
    </row>
    <row r="228" spans="1:42" s="39" customFormat="1" ht="300" customHeight="1" x14ac:dyDescent="0.2">
      <c r="A228" s="91">
        <v>153</v>
      </c>
      <c r="B228" s="187">
        <v>227</v>
      </c>
      <c r="C228" s="102"/>
      <c r="D228" s="91" t="s">
        <v>1287</v>
      </c>
      <c r="E228" s="113" t="s">
        <v>214</v>
      </c>
      <c r="F228" s="114" t="s">
        <v>1279</v>
      </c>
      <c r="G228" s="115" t="s">
        <v>1280</v>
      </c>
      <c r="H228" s="115" t="s">
        <v>2139</v>
      </c>
      <c r="I228" s="115" t="s">
        <v>2140</v>
      </c>
      <c r="J228" s="117" t="s">
        <v>2088</v>
      </c>
      <c r="K228" s="118">
        <v>1</v>
      </c>
      <c r="L228" s="98">
        <v>43862</v>
      </c>
      <c r="M228" s="98">
        <v>43979</v>
      </c>
      <c r="N228" s="99">
        <f t="shared" si="47"/>
        <v>16.714285714285715</v>
      </c>
      <c r="O228" s="97" t="s">
        <v>1627</v>
      </c>
      <c r="P228" s="97">
        <v>0</v>
      </c>
      <c r="Q228" s="93" t="s">
        <v>2148</v>
      </c>
      <c r="R228" s="100">
        <f t="shared" si="56"/>
        <v>0</v>
      </c>
      <c r="S228" s="101">
        <f t="shared" si="57"/>
        <v>0</v>
      </c>
      <c r="T228" s="101">
        <f t="shared" si="58"/>
        <v>0</v>
      </c>
      <c r="U228" s="101">
        <f t="shared" si="59"/>
        <v>16.714285714285715</v>
      </c>
      <c r="V228" s="102"/>
      <c r="W228" s="103" t="str">
        <f t="shared" si="60"/>
        <v>VENCIDO</v>
      </c>
      <c r="X228" s="103" t="str">
        <f t="shared" si="62"/>
        <v>VENCIDO</v>
      </c>
      <c r="Y228" s="104" t="s">
        <v>1291</v>
      </c>
      <c r="Z228" s="153" t="str">
        <f t="shared" si="63"/>
        <v>H57AF17</v>
      </c>
      <c r="AA228" s="153">
        <f t="shared" si="61"/>
        <v>1</v>
      </c>
      <c r="AB228" s="153" t="str">
        <f t="shared" si="51"/>
        <v>H57AF17 - 1</v>
      </c>
      <c r="AC228" s="67">
        <f t="shared" si="52"/>
        <v>1</v>
      </c>
      <c r="AD228" s="67">
        <f t="shared" si="53"/>
        <v>1</v>
      </c>
      <c r="AE228" s="67" t="str">
        <f t="shared" si="54"/>
        <v>H57AF17.</v>
      </c>
      <c r="AF228" s="67" t="str">
        <f t="shared" si="55"/>
        <v>H57AF17</v>
      </c>
      <c r="AG228" s="68"/>
      <c r="AH228" s="69"/>
      <c r="AI228" s="70"/>
      <c r="AJ228" s="22"/>
      <c r="AK228" s="23"/>
      <c r="AL228" s="23"/>
      <c r="AM228" s="23"/>
      <c r="AN228" s="23"/>
      <c r="AO228" s="23"/>
      <c r="AP228" s="23"/>
    </row>
    <row r="229" spans="1:42" s="39" customFormat="1" ht="300" customHeight="1" x14ac:dyDescent="0.2">
      <c r="A229" s="91">
        <v>154</v>
      </c>
      <c r="B229" s="187">
        <v>228</v>
      </c>
      <c r="C229" s="102"/>
      <c r="D229" s="91" t="s">
        <v>1288</v>
      </c>
      <c r="E229" s="113" t="s">
        <v>20</v>
      </c>
      <c r="F229" s="114" t="s">
        <v>1281</v>
      </c>
      <c r="G229" s="115" t="s">
        <v>1282</v>
      </c>
      <c r="H229" s="115" t="s">
        <v>1283</v>
      </c>
      <c r="I229" s="115" t="s">
        <v>1284</v>
      </c>
      <c r="J229" s="117" t="s">
        <v>23</v>
      </c>
      <c r="K229" s="91">
        <v>4</v>
      </c>
      <c r="L229" s="98">
        <v>43313</v>
      </c>
      <c r="M229" s="98">
        <v>43677</v>
      </c>
      <c r="N229" s="99">
        <f t="shared" si="47"/>
        <v>52</v>
      </c>
      <c r="O229" s="97" t="s">
        <v>24</v>
      </c>
      <c r="P229" s="97">
        <v>2</v>
      </c>
      <c r="Q229" s="93" t="s">
        <v>2148</v>
      </c>
      <c r="R229" s="100">
        <f t="shared" si="56"/>
        <v>50</v>
      </c>
      <c r="S229" s="101">
        <f t="shared" si="57"/>
        <v>26</v>
      </c>
      <c r="T229" s="101">
        <f t="shared" si="58"/>
        <v>26</v>
      </c>
      <c r="U229" s="101">
        <f t="shared" si="59"/>
        <v>52</v>
      </c>
      <c r="V229" s="102"/>
      <c r="W229" s="103" t="str">
        <f t="shared" si="60"/>
        <v>VENCIDO</v>
      </c>
      <c r="X229" s="103" t="str">
        <f t="shared" si="62"/>
        <v>VENCIDO</v>
      </c>
      <c r="Y229" s="104" t="s">
        <v>1291</v>
      </c>
      <c r="Z229" s="153" t="str">
        <f t="shared" si="63"/>
        <v>H58AF17</v>
      </c>
      <c r="AA229" s="153">
        <f t="shared" si="61"/>
        <v>1</v>
      </c>
      <c r="AB229" s="153" t="str">
        <f t="shared" si="51"/>
        <v>H58AF17 - 1</v>
      </c>
      <c r="AC229" s="67">
        <f t="shared" si="52"/>
        <v>1</v>
      </c>
      <c r="AD229" s="67">
        <f t="shared" si="53"/>
        <v>1</v>
      </c>
      <c r="AE229" s="67" t="str">
        <f t="shared" si="54"/>
        <v>H58AF17.</v>
      </c>
      <c r="AF229" s="67" t="str">
        <f t="shared" si="55"/>
        <v>H58AF17</v>
      </c>
      <c r="AG229" s="68"/>
      <c r="AH229" s="69"/>
      <c r="AI229" s="70"/>
      <c r="AJ229" s="22"/>
      <c r="AK229" s="23"/>
      <c r="AL229" s="23"/>
      <c r="AM229" s="23"/>
      <c r="AN229" s="23"/>
      <c r="AO229" s="23"/>
      <c r="AP229" s="23"/>
    </row>
    <row r="230" spans="1:42" s="12" customFormat="1" ht="300" customHeight="1" x14ac:dyDescent="0.2">
      <c r="A230" s="91">
        <v>155</v>
      </c>
      <c r="B230" s="187">
        <v>229</v>
      </c>
      <c r="C230" s="102"/>
      <c r="D230" s="91" t="s">
        <v>1106</v>
      </c>
      <c r="E230" s="97" t="s">
        <v>100</v>
      </c>
      <c r="F230" s="96" t="s">
        <v>1118</v>
      </c>
      <c r="G230" s="96" t="s">
        <v>1103</v>
      </c>
      <c r="H230" s="96" t="s">
        <v>2038</v>
      </c>
      <c r="I230" s="96" t="s">
        <v>2039</v>
      </c>
      <c r="J230" s="97" t="s">
        <v>2161</v>
      </c>
      <c r="K230" s="97">
        <v>4</v>
      </c>
      <c r="L230" s="98">
        <v>43859</v>
      </c>
      <c r="M230" s="98">
        <v>44224</v>
      </c>
      <c r="N230" s="99">
        <f t="shared" ref="N230:N234" si="72">(+M230-L230)/7</f>
        <v>52.142857142857146</v>
      </c>
      <c r="O230" s="97" t="s">
        <v>1112</v>
      </c>
      <c r="P230" s="119"/>
      <c r="Q230" s="97" t="s">
        <v>2148</v>
      </c>
      <c r="R230" s="100">
        <f t="shared" si="56"/>
        <v>0</v>
      </c>
      <c r="S230" s="101">
        <f t="shared" si="57"/>
        <v>0</v>
      </c>
      <c r="T230" s="101">
        <f t="shared" si="58"/>
        <v>0</v>
      </c>
      <c r="U230" s="101">
        <f t="shared" si="59"/>
        <v>0</v>
      </c>
      <c r="V230" s="102"/>
      <c r="W230" s="103" t="str">
        <f t="shared" si="60"/>
        <v>EN TERMINO</v>
      </c>
      <c r="X230" s="103" t="str">
        <f t="shared" si="62"/>
        <v>EN TERMINO</v>
      </c>
      <c r="Y230" s="104" t="s">
        <v>1102</v>
      </c>
      <c r="Z230" s="153" t="str">
        <f t="shared" si="63"/>
        <v>H1AC17</v>
      </c>
      <c r="AA230" s="153">
        <f t="shared" si="61"/>
        <v>1</v>
      </c>
      <c r="AB230" s="153" t="str">
        <f t="shared" si="51"/>
        <v>H1AC17 - 1</v>
      </c>
      <c r="AC230" s="67">
        <f t="shared" si="52"/>
        <v>3</v>
      </c>
      <c r="AD230" s="67">
        <f t="shared" si="53"/>
        <v>3</v>
      </c>
      <c r="AE230" s="67" t="str">
        <f t="shared" si="54"/>
        <v>H1AC17.</v>
      </c>
      <c r="AF230" s="67" t="str">
        <f t="shared" si="55"/>
        <v>H1AC17</v>
      </c>
      <c r="AG230" s="68"/>
      <c r="AH230" s="69"/>
      <c r="AI230" s="70"/>
      <c r="AJ230" s="22"/>
      <c r="AK230" s="23"/>
      <c r="AL230" s="23"/>
      <c r="AM230" s="23"/>
      <c r="AN230" s="23"/>
      <c r="AO230" s="23"/>
      <c r="AP230" s="23"/>
    </row>
    <row r="231" spans="1:42" s="12" customFormat="1" ht="300" customHeight="1" x14ac:dyDescent="0.2">
      <c r="A231" s="91">
        <v>156</v>
      </c>
      <c r="B231" s="187">
        <v>230</v>
      </c>
      <c r="C231" s="102"/>
      <c r="D231" s="91" t="s">
        <v>1106</v>
      </c>
      <c r="E231" s="97" t="s">
        <v>100</v>
      </c>
      <c r="F231" s="96" t="s">
        <v>1104</v>
      </c>
      <c r="G231" s="96" t="s">
        <v>1105</v>
      </c>
      <c r="H231" s="96" t="s">
        <v>1119</v>
      </c>
      <c r="I231" s="96" t="s">
        <v>1120</v>
      </c>
      <c r="J231" s="97" t="s">
        <v>23</v>
      </c>
      <c r="K231" s="97">
        <v>4</v>
      </c>
      <c r="L231" s="98">
        <v>43122</v>
      </c>
      <c r="M231" s="98">
        <v>43485</v>
      </c>
      <c r="N231" s="99">
        <f t="shared" si="72"/>
        <v>51.857142857142854</v>
      </c>
      <c r="O231" s="97" t="s">
        <v>450</v>
      </c>
      <c r="P231" s="97">
        <v>4</v>
      </c>
      <c r="Q231" s="97" t="s">
        <v>1386</v>
      </c>
      <c r="R231" s="100">
        <f t="shared" si="56"/>
        <v>100</v>
      </c>
      <c r="S231" s="101">
        <f t="shared" si="57"/>
        <v>51.857142857142854</v>
      </c>
      <c r="T231" s="101">
        <f t="shared" si="58"/>
        <v>51.857142857142854</v>
      </c>
      <c r="U231" s="101">
        <f t="shared" si="59"/>
        <v>51.857142857142854</v>
      </c>
      <c r="V231" s="102"/>
      <c r="W231" s="103" t="str">
        <f t="shared" si="60"/>
        <v>CUMPLIDO</v>
      </c>
      <c r="X231" s="103" t="str">
        <f t="shared" si="62"/>
        <v>CUMPLIDO</v>
      </c>
      <c r="Y231" s="104" t="s">
        <v>1102</v>
      </c>
      <c r="Z231" s="153" t="str">
        <f t="shared" si="63"/>
        <v>H2AC17</v>
      </c>
      <c r="AA231" s="153">
        <f t="shared" si="61"/>
        <v>1</v>
      </c>
      <c r="AB231" s="153" t="str">
        <f t="shared" si="51"/>
        <v>H2AC17 - 1</v>
      </c>
      <c r="AC231" s="67">
        <f t="shared" si="52"/>
        <v>5</v>
      </c>
      <c r="AD231" s="67">
        <f t="shared" si="53"/>
        <v>5</v>
      </c>
      <c r="AE231" s="67" t="str">
        <f t="shared" si="54"/>
        <v>H2AC17.</v>
      </c>
      <c r="AF231" s="67" t="str">
        <f t="shared" si="55"/>
        <v>H2AC17</v>
      </c>
      <c r="AG231" s="68"/>
      <c r="AH231" s="69"/>
      <c r="AI231" s="70"/>
      <c r="AJ231" s="22"/>
      <c r="AK231" s="23"/>
      <c r="AL231" s="23"/>
      <c r="AM231" s="23"/>
      <c r="AN231" s="23"/>
      <c r="AO231" s="23"/>
      <c r="AP231" s="23"/>
    </row>
    <row r="232" spans="1:42" s="12" customFormat="1" ht="300" customHeight="1" x14ac:dyDescent="0.2">
      <c r="A232" s="91">
        <v>157</v>
      </c>
      <c r="B232" s="187">
        <v>231</v>
      </c>
      <c r="C232" s="102"/>
      <c r="D232" s="91" t="s">
        <v>1107</v>
      </c>
      <c r="E232" s="97" t="s">
        <v>1113</v>
      </c>
      <c r="F232" s="96" t="s">
        <v>1117</v>
      </c>
      <c r="G232" s="96" t="s">
        <v>1116</v>
      </c>
      <c r="H232" s="96" t="s">
        <v>1123</v>
      </c>
      <c r="I232" s="96" t="s">
        <v>1127</v>
      </c>
      <c r="J232" s="97" t="s">
        <v>1122</v>
      </c>
      <c r="K232" s="97">
        <v>2</v>
      </c>
      <c r="L232" s="98">
        <v>43160</v>
      </c>
      <c r="M232" s="98">
        <v>43525</v>
      </c>
      <c r="N232" s="99">
        <f t="shared" si="72"/>
        <v>52.142857142857146</v>
      </c>
      <c r="O232" s="97" t="s">
        <v>450</v>
      </c>
      <c r="P232" s="97">
        <v>1</v>
      </c>
      <c r="Q232" s="97" t="s">
        <v>2148</v>
      </c>
      <c r="R232" s="100">
        <f t="shared" si="56"/>
        <v>50</v>
      </c>
      <c r="S232" s="101">
        <f t="shared" si="57"/>
        <v>26.071428571428573</v>
      </c>
      <c r="T232" s="101">
        <f t="shared" si="58"/>
        <v>26.071428571428573</v>
      </c>
      <c r="U232" s="101">
        <f t="shared" si="59"/>
        <v>52.142857142857146</v>
      </c>
      <c r="V232" s="102"/>
      <c r="W232" s="103" t="str">
        <f t="shared" si="60"/>
        <v>VENCIDO</v>
      </c>
      <c r="X232" s="103" t="str">
        <f t="shared" si="62"/>
        <v>VENCIDO</v>
      </c>
      <c r="Y232" s="104" t="s">
        <v>1102</v>
      </c>
      <c r="Z232" s="153" t="str">
        <f t="shared" si="63"/>
        <v>H5AC17</v>
      </c>
      <c r="AA232" s="153">
        <f t="shared" si="61"/>
        <v>1</v>
      </c>
      <c r="AB232" s="153" t="str">
        <f t="shared" si="51"/>
        <v>H5AC17 - 1</v>
      </c>
      <c r="AC232" s="67">
        <f t="shared" si="52"/>
        <v>1</v>
      </c>
      <c r="AD232" s="67">
        <f t="shared" si="53"/>
        <v>1</v>
      </c>
      <c r="AE232" s="67" t="str">
        <f t="shared" si="54"/>
        <v>H5AC17.</v>
      </c>
      <c r="AF232" s="67" t="str">
        <f t="shared" si="55"/>
        <v>H5AC17</v>
      </c>
      <c r="AG232" s="68"/>
      <c r="AH232" s="69"/>
      <c r="AI232" s="70"/>
      <c r="AJ232" s="22"/>
      <c r="AK232" s="23"/>
      <c r="AL232" s="23"/>
      <c r="AM232" s="23"/>
      <c r="AN232" s="23"/>
      <c r="AO232" s="23"/>
      <c r="AP232" s="23"/>
    </row>
    <row r="233" spans="1:42" s="12" customFormat="1" ht="300" customHeight="1" x14ac:dyDescent="0.2">
      <c r="A233" s="91">
        <v>158</v>
      </c>
      <c r="B233" s="187">
        <v>232</v>
      </c>
      <c r="C233" s="102"/>
      <c r="D233" s="91" t="s">
        <v>1108</v>
      </c>
      <c r="E233" s="97" t="s">
        <v>214</v>
      </c>
      <c r="F233" s="96" t="s">
        <v>1109</v>
      </c>
      <c r="G233" s="96" t="s">
        <v>1110</v>
      </c>
      <c r="H233" s="96" t="s">
        <v>1147</v>
      </c>
      <c r="I233" s="96" t="s">
        <v>1124</v>
      </c>
      <c r="J233" s="97" t="s">
        <v>1125</v>
      </c>
      <c r="K233" s="97">
        <v>12</v>
      </c>
      <c r="L233" s="98">
        <v>43115</v>
      </c>
      <c r="M233" s="98">
        <v>43465</v>
      </c>
      <c r="N233" s="99">
        <f t="shared" si="72"/>
        <v>50</v>
      </c>
      <c r="O233" s="97" t="s">
        <v>556</v>
      </c>
      <c r="P233" s="97">
        <v>12</v>
      </c>
      <c r="Q233" s="97" t="s">
        <v>2148</v>
      </c>
      <c r="R233" s="100">
        <f t="shared" si="56"/>
        <v>100</v>
      </c>
      <c r="S233" s="101">
        <f t="shared" si="57"/>
        <v>50</v>
      </c>
      <c r="T233" s="101">
        <f t="shared" si="58"/>
        <v>50</v>
      </c>
      <c r="U233" s="101">
        <f t="shared" si="59"/>
        <v>50</v>
      </c>
      <c r="V233" s="102"/>
      <c r="W233" s="103" t="str">
        <f t="shared" si="60"/>
        <v>CUMPLIDO</v>
      </c>
      <c r="X233" s="103" t="str">
        <f t="shared" si="62"/>
        <v>CUMPLIDO</v>
      </c>
      <c r="Y233" s="104" t="s">
        <v>1102</v>
      </c>
      <c r="Z233" s="153" t="str">
        <f t="shared" si="63"/>
        <v>H8AC17</v>
      </c>
      <c r="AA233" s="153">
        <f t="shared" si="61"/>
        <v>1</v>
      </c>
      <c r="AB233" s="153" t="str">
        <f t="shared" si="51"/>
        <v>H8AC17 - 1</v>
      </c>
      <c r="AC233" s="67">
        <f t="shared" si="52"/>
        <v>5</v>
      </c>
      <c r="AD233" s="67">
        <f t="shared" si="53"/>
        <v>5</v>
      </c>
      <c r="AE233" s="67" t="str">
        <f t="shared" si="54"/>
        <v>H8AC17.</v>
      </c>
      <c r="AF233" s="67" t="str">
        <f t="shared" si="55"/>
        <v>H8AC17</v>
      </c>
      <c r="AG233" s="68"/>
      <c r="AH233" s="69"/>
      <c r="AI233" s="70"/>
      <c r="AJ233" s="22"/>
      <c r="AK233" s="23"/>
      <c r="AL233" s="23"/>
      <c r="AM233" s="23"/>
      <c r="AN233" s="23"/>
      <c r="AO233" s="23"/>
      <c r="AP233" s="23"/>
    </row>
    <row r="234" spans="1:42" s="2" customFormat="1" ht="300" customHeight="1" x14ac:dyDescent="0.2">
      <c r="A234" s="91">
        <v>159</v>
      </c>
      <c r="B234" s="187">
        <v>233</v>
      </c>
      <c r="C234" s="102"/>
      <c r="D234" s="120" t="s">
        <v>1335</v>
      </c>
      <c r="E234" s="113">
        <v>1401003</v>
      </c>
      <c r="F234" s="114" t="s">
        <v>2203</v>
      </c>
      <c r="G234" s="115" t="s">
        <v>248</v>
      </c>
      <c r="H234" s="115" t="s">
        <v>2162</v>
      </c>
      <c r="I234" s="114" t="s">
        <v>2087</v>
      </c>
      <c r="J234" s="91" t="s">
        <v>2088</v>
      </c>
      <c r="K234" s="91">
        <v>1</v>
      </c>
      <c r="L234" s="98">
        <v>43858</v>
      </c>
      <c r="M234" s="116">
        <v>44165</v>
      </c>
      <c r="N234" s="99">
        <f t="shared" si="72"/>
        <v>43.857142857142854</v>
      </c>
      <c r="O234" s="91" t="s">
        <v>19</v>
      </c>
      <c r="P234" s="97"/>
      <c r="Q234" s="91" t="s">
        <v>2148</v>
      </c>
      <c r="R234" s="100">
        <f t="shared" si="56"/>
        <v>0</v>
      </c>
      <c r="S234" s="101">
        <f t="shared" si="57"/>
        <v>0</v>
      </c>
      <c r="T234" s="101">
        <f t="shared" si="58"/>
        <v>0</v>
      </c>
      <c r="U234" s="101">
        <f t="shared" si="59"/>
        <v>0</v>
      </c>
      <c r="V234" s="102"/>
      <c r="W234" s="103" t="str">
        <f t="shared" si="60"/>
        <v>EN TERMINO</v>
      </c>
      <c r="X234" s="103" t="str">
        <f t="shared" si="62"/>
        <v>EN TERMINO</v>
      </c>
      <c r="Y234" s="104" t="s">
        <v>318</v>
      </c>
      <c r="Z234" s="153" t="str">
        <f t="shared" si="63"/>
        <v>H1R16</v>
      </c>
      <c r="AA234" s="153">
        <f t="shared" si="61"/>
        <v>1</v>
      </c>
      <c r="AB234" s="153" t="str">
        <f t="shared" si="51"/>
        <v>H1R16 - 1</v>
      </c>
      <c r="AC234" s="67">
        <f t="shared" si="52"/>
        <v>3</v>
      </c>
      <c r="AD234" s="67">
        <f t="shared" si="53"/>
        <v>3</v>
      </c>
      <c r="AE234" s="67" t="str">
        <f t="shared" si="54"/>
        <v>H1R16.</v>
      </c>
      <c r="AF234" s="67" t="str">
        <f t="shared" si="55"/>
        <v>H1R16</v>
      </c>
      <c r="AG234" s="71"/>
      <c r="AH234" s="71"/>
      <c r="AI234" s="71"/>
      <c r="AJ234" s="19"/>
      <c r="AK234" s="19"/>
      <c r="AL234" s="19"/>
      <c r="AM234" s="19"/>
      <c r="AN234" s="19"/>
      <c r="AO234" s="19"/>
      <c r="AP234" s="19"/>
    </row>
    <row r="235" spans="1:42" s="2" customFormat="1" ht="300" customHeight="1" x14ac:dyDescent="0.2">
      <c r="A235" s="91"/>
      <c r="B235" s="187">
        <v>234</v>
      </c>
      <c r="C235" s="102"/>
      <c r="D235" s="120"/>
      <c r="E235" s="113">
        <v>1401003</v>
      </c>
      <c r="F235" s="114" t="s">
        <v>2204</v>
      </c>
      <c r="G235" s="115" t="s">
        <v>248</v>
      </c>
      <c r="H235" s="115" t="s">
        <v>756</v>
      </c>
      <c r="I235" s="117" t="s">
        <v>350</v>
      </c>
      <c r="J235" s="91" t="s">
        <v>462</v>
      </c>
      <c r="K235" s="91">
        <v>3</v>
      </c>
      <c r="L235" s="98">
        <v>43040</v>
      </c>
      <c r="M235" s="116">
        <v>43403</v>
      </c>
      <c r="N235" s="99">
        <f t="shared" ref="N235:N237" si="73">(+M235-L235)/7</f>
        <v>51.857142857142854</v>
      </c>
      <c r="O235" s="91" t="s">
        <v>24</v>
      </c>
      <c r="P235" s="97">
        <v>3</v>
      </c>
      <c r="Q235" s="114" t="s">
        <v>2196</v>
      </c>
      <c r="R235" s="100">
        <f t="shared" si="56"/>
        <v>100</v>
      </c>
      <c r="S235" s="101">
        <f t="shared" si="57"/>
        <v>51.857142857142854</v>
      </c>
      <c r="T235" s="101">
        <f t="shared" si="58"/>
        <v>51.857142857142854</v>
      </c>
      <c r="U235" s="101">
        <f t="shared" si="59"/>
        <v>51.857142857142854</v>
      </c>
      <c r="V235" s="102"/>
      <c r="W235" s="103" t="str">
        <f t="shared" si="60"/>
        <v>CUMPLIDO</v>
      </c>
      <c r="X235" s="103" t="str">
        <f t="shared" si="62"/>
        <v/>
      </c>
      <c r="Y235" s="104" t="s">
        <v>318</v>
      </c>
      <c r="Z235" s="153" t="str">
        <f t="shared" si="63"/>
        <v>H1R16</v>
      </c>
      <c r="AA235" s="153">
        <f t="shared" si="61"/>
        <v>2</v>
      </c>
      <c r="AB235" s="153" t="str">
        <f t="shared" si="51"/>
        <v>H1R16 - 2</v>
      </c>
      <c r="AC235" s="67">
        <f t="shared" si="52"/>
        <v>5</v>
      </c>
      <c r="AD235" s="67">
        <f t="shared" si="53"/>
        <v>5</v>
      </c>
      <c r="AE235" s="67" t="str">
        <f t="shared" si="54"/>
        <v>H1R16.</v>
      </c>
      <c r="AF235" s="67" t="str">
        <f t="shared" si="55"/>
        <v>H1R16</v>
      </c>
      <c r="AG235" s="71"/>
      <c r="AH235" s="71"/>
      <c r="AI235" s="71"/>
      <c r="AJ235" s="19"/>
      <c r="AK235" s="19"/>
      <c r="AL235" s="19"/>
      <c r="AM235" s="19"/>
      <c r="AN235" s="19"/>
      <c r="AO235" s="19"/>
      <c r="AP235" s="19"/>
    </row>
    <row r="236" spans="1:42" s="2" customFormat="1" ht="300" customHeight="1" x14ac:dyDescent="0.2">
      <c r="A236" s="91">
        <v>160</v>
      </c>
      <c r="B236" s="187">
        <v>235</v>
      </c>
      <c r="C236" s="102"/>
      <c r="D236" s="120" t="s">
        <v>1337</v>
      </c>
      <c r="E236" s="113">
        <v>1401003</v>
      </c>
      <c r="F236" s="114" t="s">
        <v>1064</v>
      </c>
      <c r="G236" s="115" t="s">
        <v>249</v>
      </c>
      <c r="H236" s="122" t="s">
        <v>743</v>
      </c>
      <c r="I236" s="122" t="s">
        <v>739</v>
      </c>
      <c r="J236" s="123" t="s">
        <v>740</v>
      </c>
      <c r="K236" s="124">
        <v>1</v>
      </c>
      <c r="L236" s="116">
        <v>43040</v>
      </c>
      <c r="M236" s="116">
        <v>43159</v>
      </c>
      <c r="N236" s="99">
        <f t="shared" si="73"/>
        <v>17</v>
      </c>
      <c r="O236" s="91" t="s">
        <v>738</v>
      </c>
      <c r="P236" s="97">
        <v>1</v>
      </c>
      <c r="Q236" s="91" t="s">
        <v>2148</v>
      </c>
      <c r="R236" s="100">
        <f t="shared" si="56"/>
        <v>100</v>
      </c>
      <c r="S236" s="101">
        <f t="shared" si="57"/>
        <v>17</v>
      </c>
      <c r="T236" s="101">
        <f t="shared" si="58"/>
        <v>17</v>
      </c>
      <c r="U236" s="101">
        <f t="shared" si="59"/>
        <v>17</v>
      </c>
      <c r="V236" s="102"/>
      <c r="W236" s="103" t="str">
        <f t="shared" si="60"/>
        <v>CUMPLIDO</v>
      </c>
      <c r="X236" s="103" t="str">
        <f t="shared" si="62"/>
        <v>CUMPLIDO</v>
      </c>
      <c r="Y236" s="104" t="s">
        <v>318</v>
      </c>
      <c r="Z236" s="153" t="str">
        <f t="shared" si="63"/>
        <v>H7R16</v>
      </c>
      <c r="AA236" s="153">
        <f t="shared" si="61"/>
        <v>1</v>
      </c>
      <c r="AB236" s="153" t="str">
        <f t="shared" si="51"/>
        <v>H7R16 - 1</v>
      </c>
      <c r="AC236" s="67">
        <f t="shared" si="52"/>
        <v>5</v>
      </c>
      <c r="AD236" s="67">
        <f t="shared" si="53"/>
        <v>5</v>
      </c>
      <c r="AE236" s="67" t="str">
        <f t="shared" si="54"/>
        <v>H7R16.</v>
      </c>
      <c r="AF236" s="67" t="str">
        <f t="shared" si="55"/>
        <v>H7R16</v>
      </c>
      <c r="AG236" s="71"/>
      <c r="AH236" s="71"/>
      <c r="AI236" s="71"/>
      <c r="AJ236" s="19"/>
      <c r="AK236" s="19"/>
      <c r="AL236" s="19"/>
      <c r="AM236" s="19"/>
      <c r="AN236" s="19"/>
      <c r="AO236" s="19"/>
      <c r="AP236" s="19"/>
    </row>
    <row r="237" spans="1:42" s="2" customFormat="1" ht="300" customHeight="1" x14ac:dyDescent="0.2">
      <c r="A237" s="91">
        <v>161</v>
      </c>
      <c r="B237" s="187">
        <v>236</v>
      </c>
      <c r="C237" s="102"/>
      <c r="D237" s="120" t="s">
        <v>1337</v>
      </c>
      <c r="E237" s="113">
        <v>1401013</v>
      </c>
      <c r="F237" s="114" t="s">
        <v>250</v>
      </c>
      <c r="G237" s="115" t="s">
        <v>251</v>
      </c>
      <c r="H237" s="122" t="s">
        <v>1027</v>
      </c>
      <c r="I237" s="122" t="s">
        <v>744</v>
      </c>
      <c r="J237" s="123" t="s">
        <v>741</v>
      </c>
      <c r="K237" s="124">
        <v>1</v>
      </c>
      <c r="L237" s="116">
        <v>43040</v>
      </c>
      <c r="M237" s="116">
        <v>43099</v>
      </c>
      <c r="N237" s="99">
        <f t="shared" si="73"/>
        <v>8.4285714285714288</v>
      </c>
      <c r="O237" s="91" t="s">
        <v>738</v>
      </c>
      <c r="P237" s="97">
        <v>1</v>
      </c>
      <c r="Q237" s="91" t="s">
        <v>2148</v>
      </c>
      <c r="R237" s="100">
        <f t="shared" si="56"/>
        <v>100</v>
      </c>
      <c r="S237" s="101">
        <f t="shared" si="57"/>
        <v>8.4285714285714288</v>
      </c>
      <c r="T237" s="101">
        <f t="shared" si="58"/>
        <v>8.4285714285714288</v>
      </c>
      <c r="U237" s="101">
        <f t="shared" si="59"/>
        <v>8.4285714285714288</v>
      </c>
      <c r="V237" s="102"/>
      <c r="W237" s="103" t="str">
        <f t="shared" si="60"/>
        <v>CUMPLIDO</v>
      </c>
      <c r="X237" s="103" t="str">
        <f t="shared" si="62"/>
        <v>CUMPLIDO</v>
      </c>
      <c r="Y237" s="104" t="s">
        <v>318</v>
      </c>
      <c r="Z237" s="153" t="str">
        <f t="shared" si="63"/>
        <v>H8R16</v>
      </c>
      <c r="AA237" s="153">
        <f t="shared" si="61"/>
        <v>1</v>
      </c>
      <c r="AB237" s="153" t="str">
        <f t="shared" si="51"/>
        <v>H8R16 - 1</v>
      </c>
      <c r="AC237" s="67">
        <f t="shared" si="52"/>
        <v>5</v>
      </c>
      <c r="AD237" s="67">
        <f t="shared" si="53"/>
        <v>5</v>
      </c>
      <c r="AE237" s="67" t="str">
        <f t="shared" si="54"/>
        <v>H8R16.</v>
      </c>
      <c r="AF237" s="67" t="str">
        <f t="shared" si="55"/>
        <v>H8R16</v>
      </c>
      <c r="AG237" s="71"/>
      <c r="AH237" s="71"/>
      <c r="AI237" s="71"/>
      <c r="AJ237" s="19"/>
      <c r="AK237" s="19"/>
      <c r="AL237" s="19"/>
      <c r="AM237" s="19"/>
      <c r="AN237" s="19"/>
      <c r="AO237" s="19"/>
      <c r="AP237" s="19"/>
    </row>
    <row r="238" spans="1:42" s="2" customFormat="1" ht="300" customHeight="1" x14ac:dyDescent="0.2">
      <c r="A238" s="91">
        <v>162</v>
      </c>
      <c r="B238" s="187">
        <v>237</v>
      </c>
      <c r="C238" s="102"/>
      <c r="D238" s="120" t="s">
        <v>1337</v>
      </c>
      <c r="E238" s="113">
        <v>1403001</v>
      </c>
      <c r="F238" s="114" t="s">
        <v>1062</v>
      </c>
      <c r="G238" s="115" t="s">
        <v>252</v>
      </c>
      <c r="H238" s="125" t="s">
        <v>390</v>
      </c>
      <c r="I238" s="125" t="s">
        <v>391</v>
      </c>
      <c r="J238" s="124" t="s">
        <v>9</v>
      </c>
      <c r="K238" s="124">
        <v>1</v>
      </c>
      <c r="L238" s="116">
        <v>43040</v>
      </c>
      <c r="M238" s="116">
        <v>43130</v>
      </c>
      <c r="N238" s="99">
        <f t="shared" ref="N238:N265" si="74">(+M238-L238)/7</f>
        <v>12.857142857142858</v>
      </c>
      <c r="O238" s="97" t="s">
        <v>1627</v>
      </c>
      <c r="P238" s="97">
        <v>1</v>
      </c>
      <c r="Q238" s="91" t="s">
        <v>2148</v>
      </c>
      <c r="R238" s="100">
        <f t="shared" si="56"/>
        <v>100</v>
      </c>
      <c r="S238" s="101">
        <f t="shared" si="57"/>
        <v>12.857142857142858</v>
      </c>
      <c r="T238" s="101">
        <f t="shared" si="58"/>
        <v>12.857142857142858</v>
      </c>
      <c r="U238" s="101">
        <f t="shared" si="59"/>
        <v>12.857142857142858</v>
      </c>
      <c r="V238" s="102"/>
      <c r="W238" s="103" t="str">
        <f t="shared" si="60"/>
        <v>CUMPLIDO</v>
      </c>
      <c r="X238" s="103" t="str">
        <f t="shared" si="62"/>
        <v>CUMPLIDO</v>
      </c>
      <c r="Y238" s="104" t="s">
        <v>318</v>
      </c>
      <c r="Z238" s="153" t="str">
        <f t="shared" si="63"/>
        <v>H9R16</v>
      </c>
      <c r="AA238" s="153">
        <f t="shared" si="61"/>
        <v>1</v>
      </c>
      <c r="AB238" s="153" t="str">
        <f t="shared" si="51"/>
        <v>H9R16 - 1</v>
      </c>
      <c r="AC238" s="67">
        <f t="shared" si="52"/>
        <v>5</v>
      </c>
      <c r="AD238" s="67">
        <f t="shared" si="53"/>
        <v>5</v>
      </c>
      <c r="AE238" s="67" t="str">
        <f t="shared" si="54"/>
        <v>H9R16.</v>
      </c>
      <c r="AF238" s="67" t="str">
        <f t="shared" si="55"/>
        <v>H9R16</v>
      </c>
      <c r="AG238" s="71"/>
      <c r="AH238" s="71"/>
      <c r="AI238" s="71"/>
      <c r="AJ238" s="19"/>
      <c r="AK238" s="19"/>
      <c r="AL238" s="19"/>
      <c r="AM238" s="19"/>
      <c r="AN238" s="19"/>
      <c r="AO238" s="19"/>
      <c r="AP238" s="19"/>
    </row>
    <row r="239" spans="1:42" s="2" customFormat="1" ht="300" customHeight="1" x14ac:dyDescent="0.2">
      <c r="A239" s="91">
        <v>163</v>
      </c>
      <c r="B239" s="187">
        <v>238</v>
      </c>
      <c r="C239" s="102"/>
      <c r="D239" s="120" t="s">
        <v>1336</v>
      </c>
      <c r="E239" s="113">
        <v>1405003</v>
      </c>
      <c r="F239" s="114" t="s">
        <v>393</v>
      </c>
      <c r="G239" s="115" t="s">
        <v>253</v>
      </c>
      <c r="H239" s="125" t="s">
        <v>999</v>
      </c>
      <c r="I239" s="125" t="s">
        <v>394</v>
      </c>
      <c r="J239" s="124" t="s">
        <v>396</v>
      </c>
      <c r="K239" s="124">
        <v>2</v>
      </c>
      <c r="L239" s="116">
        <v>43040</v>
      </c>
      <c r="M239" s="116">
        <v>43099</v>
      </c>
      <c r="N239" s="99">
        <f t="shared" si="74"/>
        <v>8.4285714285714288</v>
      </c>
      <c r="O239" s="97" t="s">
        <v>1627</v>
      </c>
      <c r="P239" s="97">
        <v>2</v>
      </c>
      <c r="Q239" s="91" t="s">
        <v>2148</v>
      </c>
      <c r="R239" s="100">
        <f t="shared" si="56"/>
        <v>100</v>
      </c>
      <c r="S239" s="101">
        <f t="shared" si="57"/>
        <v>8.4285714285714288</v>
      </c>
      <c r="T239" s="101">
        <f t="shared" si="58"/>
        <v>8.4285714285714288</v>
      </c>
      <c r="U239" s="101">
        <f t="shared" si="59"/>
        <v>8.4285714285714288</v>
      </c>
      <c r="V239" s="102"/>
      <c r="W239" s="103" t="str">
        <f t="shared" si="60"/>
        <v>CUMPLIDO</v>
      </c>
      <c r="X239" s="103" t="str">
        <f t="shared" si="62"/>
        <v>CUMPLIDO</v>
      </c>
      <c r="Y239" s="104" t="s">
        <v>318</v>
      </c>
      <c r="Z239" s="153" t="str">
        <f t="shared" si="63"/>
        <v>H10R16</v>
      </c>
      <c r="AA239" s="153">
        <f t="shared" si="61"/>
        <v>1</v>
      </c>
      <c r="AB239" s="153" t="str">
        <f t="shared" si="51"/>
        <v>H10R16 - 1</v>
      </c>
      <c r="AC239" s="67">
        <f t="shared" si="52"/>
        <v>5</v>
      </c>
      <c r="AD239" s="67">
        <f t="shared" si="53"/>
        <v>5</v>
      </c>
      <c r="AE239" s="67" t="str">
        <f t="shared" si="54"/>
        <v>H10R16.</v>
      </c>
      <c r="AF239" s="67" t="str">
        <f t="shared" si="55"/>
        <v>H10R16</v>
      </c>
      <c r="AG239" s="71"/>
      <c r="AH239" s="71"/>
      <c r="AI239" s="71"/>
      <c r="AJ239" s="19"/>
      <c r="AK239" s="19"/>
      <c r="AL239" s="19"/>
      <c r="AM239" s="19"/>
      <c r="AN239" s="19"/>
      <c r="AO239" s="19"/>
      <c r="AP239" s="19"/>
    </row>
    <row r="240" spans="1:42" s="2" customFormat="1" ht="300" customHeight="1" x14ac:dyDescent="0.2">
      <c r="A240" s="91"/>
      <c r="B240" s="187">
        <v>239</v>
      </c>
      <c r="C240" s="102"/>
      <c r="D240" s="120"/>
      <c r="E240" s="113">
        <v>1405003</v>
      </c>
      <c r="F240" s="114" t="s">
        <v>392</v>
      </c>
      <c r="G240" s="115" t="s">
        <v>253</v>
      </c>
      <c r="H240" s="125" t="s">
        <v>1000</v>
      </c>
      <c r="I240" s="125" t="s">
        <v>395</v>
      </c>
      <c r="J240" s="124" t="s">
        <v>397</v>
      </c>
      <c r="K240" s="124">
        <v>2</v>
      </c>
      <c r="L240" s="116">
        <v>43040</v>
      </c>
      <c r="M240" s="116">
        <v>43403</v>
      </c>
      <c r="N240" s="99">
        <f t="shared" si="74"/>
        <v>51.857142857142854</v>
      </c>
      <c r="O240" s="97" t="s">
        <v>1627</v>
      </c>
      <c r="P240" s="97">
        <v>2</v>
      </c>
      <c r="Q240" s="91" t="s">
        <v>2148</v>
      </c>
      <c r="R240" s="100">
        <f t="shared" si="56"/>
        <v>100</v>
      </c>
      <c r="S240" s="101">
        <f t="shared" si="57"/>
        <v>51.857142857142854</v>
      </c>
      <c r="T240" s="101">
        <f t="shared" si="58"/>
        <v>51.857142857142854</v>
      </c>
      <c r="U240" s="101">
        <f t="shared" si="59"/>
        <v>51.857142857142854</v>
      </c>
      <c r="V240" s="102"/>
      <c r="W240" s="103" t="str">
        <f t="shared" si="60"/>
        <v>CUMPLIDO</v>
      </c>
      <c r="X240" s="103" t="str">
        <f t="shared" si="62"/>
        <v/>
      </c>
      <c r="Y240" s="104" t="s">
        <v>318</v>
      </c>
      <c r="Z240" s="153" t="str">
        <f t="shared" si="63"/>
        <v>H10R16</v>
      </c>
      <c r="AA240" s="153">
        <f t="shared" si="61"/>
        <v>2</v>
      </c>
      <c r="AB240" s="153" t="str">
        <f t="shared" si="51"/>
        <v>H10R16 - 2</v>
      </c>
      <c r="AC240" s="67">
        <f t="shared" si="52"/>
        <v>5</v>
      </c>
      <c r="AD240" s="67">
        <f t="shared" si="53"/>
        <v>5</v>
      </c>
      <c r="AE240" s="67" t="str">
        <f t="shared" si="54"/>
        <v>H10R16.</v>
      </c>
      <c r="AF240" s="67" t="str">
        <f t="shared" si="55"/>
        <v>H10R16</v>
      </c>
      <c r="AG240" s="71"/>
      <c r="AH240" s="71"/>
      <c r="AI240" s="71"/>
      <c r="AJ240" s="19"/>
      <c r="AK240" s="19"/>
      <c r="AL240" s="19"/>
      <c r="AM240" s="19"/>
      <c r="AN240" s="19"/>
      <c r="AO240" s="19"/>
      <c r="AP240" s="19"/>
    </row>
    <row r="241" spans="1:42" s="2" customFormat="1" ht="300" customHeight="1" x14ac:dyDescent="0.2">
      <c r="A241" s="91">
        <v>164</v>
      </c>
      <c r="B241" s="187">
        <v>240</v>
      </c>
      <c r="C241" s="102"/>
      <c r="D241" s="120" t="s">
        <v>1336</v>
      </c>
      <c r="E241" s="113">
        <v>1401001</v>
      </c>
      <c r="F241" s="114" t="s">
        <v>254</v>
      </c>
      <c r="G241" s="115" t="s">
        <v>255</v>
      </c>
      <c r="H241" s="125" t="s">
        <v>398</v>
      </c>
      <c r="I241" s="125" t="s">
        <v>399</v>
      </c>
      <c r="J241" s="124" t="s">
        <v>1063</v>
      </c>
      <c r="K241" s="124">
        <v>1</v>
      </c>
      <c r="L241" s="116">
        <v>43040</v>
      </c>
      <c r="M241" s="116">
        <v>43099</v>
      </c>
      <c r="N241" s="99">
        <f t="shared" si="74"/>
        <v>8.4285714285714288</v>
      </c>
      <c r="O241" s="97" t="s">
        <v>1627</v>
      </c>
      <c r="P241" s="97">
        <v>1</v>
      </c>
      <c r="Q241" s="91" t="s">
        <v>2148</v>
      </c>
      <c r="R241" s="100">
        <f t="shared" si="56"/>
        <v>100</v>
      </c>
      <c r="S241" s="101">
        <f t="shared" si="57"/>
        <v>8.4285714285714288</v>
      </c>
      <c r="T241" s="101">
        <f t="shared" si="58"/>
        <v>8.4285714285714288</v>
      </c>
      <c r="U241" s="101">
        <f t="shared" si="59"/>
        <v>8.4285714285714288</v>
      </c>
      <c r="V241" s="102"/>
      <c r="W241" s="103" t="str">
        <f t="shared" si="60"/>
        <v>CUMPLIDO</v>
      </c>
      <c r="X241" s="103" t="str">
        <f t="shared" si="62"/>
        <v>CUMPLIDO</v>
      </c>
      <c r="Y241" s="104" t="s">
        <v>318</v>
      </c>
      <c r="Z241" s="153" t="str">
        <f t="shared" si="63"/>
        <v>H11R16</v>
      </c>
      <c r="AA241" s="153">
        <f t="shared" si="61"/>
        <v>1</v>
      </c>
      <c r="AB241" s="153" t="str">
        <f t="shared" si="51"/>
        <v>H11R16 - 1</v>
      </c>
      <c r="AC241" s="67">
        <f t="shared" si="52"/>
        <v>5</v>
      </c>
      <c r="AD241" s="67">
        <f t="shared" si="53"/>
        <v>5</v>
      </c>
      <c r="AE241" s="67" t="str">
        <f t="shared" si="54"/>
        <v>H11R16.</v>
      </c>
      <c r="AF241" s="67" t="str">
        <f t="shared" si="55"/>
        <v>H11R16</v>
      </c>
      <c r="AG241" s="71"/>
      <c r="AH241" s="71"/>
      <c r="AI241" s="71"/>
      <c r="AJ241" s="19"/>
      <c r="AK241" s="19"/>
      <c r="AL241" s="19"/>
      <c r="AM241" s="19"/>
      <c r="AN241" s="19"/>
      <c r="AO241" s="19"/>
      <c r="AP241" s="19"/>
    </row>
    <row r="242" spans="1:42" s="2" customFormat="1" ht="300" customHeight="1" x14ac:dyDescent="0.2">
      <c r="A242" s="91">
        <v>165</v>
      </c>
      <c r="B242" s="187">
        <v>241</v>
      </c>
      <c r="C242" s="102"/>
      <c r="D242" s="120" t="s">
        <v>1338</v>
      </c>
      <c r="E242" s="113">
        <v>1404005</v>
      </c>
      <c r="F242" s="114" t="s">
        <v>256</v>
      </c>
      <c r="G242" s="115" t="s">
        <v>257</v>
      </c>
      <c r="H242" s="115" t="s">
        <v>735</v>
      </c>
      <c r="I242" s="115" t="s">
        <v>736</v>
      </c>
      <c r="J242" s="117" t="s">
        <v>737</v>
      </c>
      <c r="K242" s="91">
        <v>1</v>
      </c>
      <c r="L242" s="98">
        <v>43040</v>
      </c>
      <c r="M242" s="98">
        <v>43099</v>
      </c>
      <c r="N242" s="99">
        <f t="shared" si="74"/>
        <v>8.4285714285714288</v>
      </c>
      <c r="O242" s="91" t="s">
        <v>734</v>
      </c>
      <c r="P242" s="97">
        <v>0.2</v>
      </c>
      <c r="Q242" s="91" t="s">
        <v>2148</v>
      </c>
      <c r="R242" s="100">
        <f t="shared" si="56"/>
        <v>20</v>
      </c>
      <c r="S242" s="101">
        <f t="shared" si="57"/>
        <v>1.6857142857142859</v>
      </c>
      <c r="T242" s="101">
        <f t="shared" si="58"/>
        <v>1.6857142857142859</v>
      </c>
      <c r="U242" s="101">
        <f t="shared" si="59"/>
        <v>8.4285714285714288</v>
      </c>
      <c r="V242" s="102"/>
      <c r="W242" s="103" t="str">
        <f t="shared" si="60"/>
        <v>VENCIDO</v>
      </c>
      <c r="X242" s="103" t="str">
        <f t="shared" si="62"/>
        <v>VENCIDO</v>
      </c>
      <c r="Y242" s="104" t="s">
        <v>318</v>
      </c>
      <c r="Z242" s="153" t="str">
        <f t="shared" si="63"/>
        <v>H13R16</v>
      </c>
      <c r="AA242" s="153">
        <f t="shared" si="61"/>
        <v>1</v>
      </c>
      <c r="AB242" s="153" t="str">
        <f t="shared" si="51"/>
        <v>H13R16 - 1</v>
      </c>
      <c r="AC242" s="67">
        <f t="shared" si="52"/>
        <v>1</v>
      </c>
      <c r="AD242" s="67">
        <f t="shared" si="53"/>
        <v>1</v>
      </c>
      <c r="AE242" s="67" t="str">
        <f t="shared" si="54"/>
        <v>H13R16.</v>
      </c>
      <c r="AF242" s="67" t="str">
        <f t="shared" si="55"/>
        <v>H13R16</v>
      </c>
      <c r="AG242" s="71"/>
      <c r="AH242" s="71"/>
      <c r="AI242" s="71"/>
      <c r="AJ242" s="19"/>
      <c r="AK242" s="19"/>
      <c r="AL242" s="19"/>
      <c r="AM242" s="19"/>
      <c r="AN242" s="19"/>
      <c r="AO242" s="19"/>
      <c r="AP242" s="19"/>
    </row>
    <row r="243" spans="1:42" s="2" customFormat="1" ht="300" customHeight="1" x14ac:dyDescent="0.2">
      <c r="A243" s="91">
        <v>166</v>
      </c>
      <c r="B243" s="187">
        <v>242</v>
      </c>
      <c r="C243" s="102"/>
      <c r="D243" s="120" t="s">
        <v>1335</v>
      </c>
      <c r="E243" s="113">
        <v>1405004</v>
      </c>
      <c r="F243" s="114" t="s">
        <v>1065</v>
      </c>
      <c r="G243" s="115" t="s">
        <v>258</v>
      </c>
      <c r="H243" s="115" t="s">
        <v>559</v>
      </c>
      <c r="I243" s="115" t="s">
        <v>557</v>
      </c>
      <c r="J243" s="117" t="s">
        <v>558</v>
      </c>
      <c r="K243" s="91">
        <v>2</v>
      </c>
      <c r="L243" s="98">
        <v>43040</v>
      </c>
      <c r="M243" s="98">
        <v>43403</v>
      </c>
      <c r="N243" s="99">
        <f t="shared" si="74"/>
        <v>51.857142857142854</v>
      </c>
      <c r="O243" s="91" t="s">
        <v>555</v>
      </c>
      <c r="P243" s="97">
        <v>1.2290000000000001</v>
      </c>
      <c r="Q243" s="114" t="s">
        <v>2249</v>
      </c>
      <c r="R243" s="138">
        <f t="shared" si="56"/>
        <v>61.45</v>
      </c>
      <c r="S243" s="101">
        <f t="shared" si="57"/>
        <v>31.866214285714285</v>
      </c>
      <c r="T243" s="101">
        <f t="shared" si="58"/>
        <v>31.866214285714285</v>
      </c>
      <c r="U243" s="101">
        <f t="shared" si="59"/>
        <v>51.857142857142854</v>
      </c>
      <c r="V243" s="102"/>
      <c r="W243" s="103" t="str">
        <f t="shared" si="60"/>
        <v>VENCIDO</v>
      </c>
      <c r="X243" s="103" t="str">
        <f t="shared" si="62"/>
        <v>VENCIDO</v>
      </c>
      <c r="Y243" s="104" t="s">
        <v>318</v>
      </c>
      <c r="Z243" s="153" t="str">
        <f t="shared" si="63"/>
        <v>H22R16</v>
      </c>
      <c r="AA243" s="153">
        <f t="shared" si="61"/>
        <v>1</v>
      </c>
      <c r="AB243" s="153" t="str">
        <f t="shared" si="51"/>
        <v>H22R16 - 1</v>
      </c>
      <c r="AC243" s="67">
        <f t="shared" si="52"/>
        <v>1</v>
      </c>
      <c r="AD243" s="67">
        <f t="shared" si="53"/>
        <v>1</v>
      </c>
      <c r="AE243" s="67" t="str">
        <f t="shared" si="54"/>
        <v>H22R16.</v>
      </c>
      <c r="AF243" s="67" t="str">
        <f t="shared" si="55"/>
        <v>H22R16</v>
      </c>
      <c r="AG243" s="71"/>
      <c r="AH243" s="71"/>
      <c r="AI243" s="71"/>
      <c r="AJ243" s="19"/>
      <c r="AK243" s="19"/>
      <c r="AL243" s="19"/>
      <c r="AM243" s="19"/>
      <c r="AN243" s="19"/>
      <c r="AO243" s="19"/>
      <c r="AP243" s="19"/>
    </row>
    <row r="244" spans="1:42" s="2" customFormat="1" ht="300" customHeight="1" x14ac:dyDescent="0.2">
      <c r="A244" s="91"/>
      <c r="B244" s="187">
        <v>243</v>
      </c>
      <c r="C244" s="102"/>
      <c r="D244" s="120"/>
      <c r="E244" s="113">
        <v>1405004</v>
      </c>
      <c r="F244" s="114" t="s">
        <v>1066</v>
      </c>
      <c r="G244" s="115" t="s">
        <v>258</v>
      </c>
      <c r="H244" s="115" t="s">
        <v>954</v>
      </c>
      <c r="I244" s="115" t="s">
        <v>560</v>
      </c>
      <c r="J244" s="117" t="s">
        <v>561</v>
      </c>
      <c r="K244" s="91">
        <v>1</v>
      </c>
      <c r="L244" s="98">
        <v>43040</v>
      </c>
      <c r="M244" s="98">
        <v>43250</v>
      </c>
      <c r="N244" s="99">
        <f t="shared" si="74"/>
        <v>30</v>
      </c>
      <c r="O244" s="91" t="s">
        <v>555</v>
      </c>
      <c r="P244" s="97">
        <v>1</v>
      </c>
      <c r="Q244" s="91" t="s">
        <v>2148</v>
      </c>
      <c r="R244" s="100">
        <f t="shared" si="56"/>
        <v>100</v>
      </c>
      <c r="S244" s="101">
        <f t="shared" si="57"/>
        <v>30</v>
      </c>
      <c r="T244" s="101">
        <f t="shared" si="58"/>
        <v>30</v>
      </c>
      <c r="U244" s="101">
        <f t="shared" si="59"/>
        <v>30</v>
      </c>
      <c r="V244" s="102"/>
      <c r="W244" s="103" t="str">
        <f t="shared" si="60"/>
        <v>CUMPLIDO</v>
      </c>
      <c r="X244" s="103" t="str">
        <f t="shared" si="62"/>
        <v/>
      </c>
      <c r="Y244" s="104" t="s">
        <v>318</v>
      </c>
      <c r="Z244" s="153" t="str">
        <f t="shared" si="63"/>
        <v>H22R16</v>
      </c>
      <c r="AA244" s="153">
        <f t="shared" si="61"/>
        <v>2</v>
      </c>
      <c r="AB244" s="153" t="str">
        <f t="shared" si="51"/>
        <v>H22R16 - 2</v>
      </c>
      <c r="AC244" s="67">
        <f t="shared" si="52"/>
        <v>5</v>
      </c>
      <c r="AD244" s="67">
        <f t="shared" si="53"/>
        <v>5</v>
      </c>
      <c r="AE244" s="67" t="str">
        <f t="shared" si="54"/>
        <v>H22R16.</v>
      </c>
      <c r="AF244" s="67" t="str">
        <f t="shared" si="55"/>
        <v>H22R16</v>
      </c>
      <c r="AG244" s="71"/>
      <c r="AH244" s="71"/>
      <c r="AI244" s="71"/>
      <c r="AJ244" s="19"/>
      <c r="AK244" s="19"/>
      <c r="AL244" s="19"/>
      <c r="AM244" s="19"/>
      <c r="AN244" s="19"/>
      <c r="AO244" s="19"/>
      <c r="AP244" s="19"/>
    </row>
    <row r="245" spans="1:42" s="2" customFormat="1" ht="300" customHeight="1" x14ac:dyDescent="0.2">
      <c r="A245" s="91">
        <v>167</v>
      </c>
      <c r="B245" s="187">
        <v>244</v>
      </c>
      <c r="C245" s="102"/>
      <c r="D245" s="120" t="s">
        <v>1335</v>
      </c>
      <c r="E245" s="113">
        <v>1404001</v>
      </c>
      <c r="F245" s="114" t="s">
        <v>1067</v>
      </c>
      <c r="G245" s="115" t="s">
        <v>259</v>
      </c>
      <c r="H245" s="114" t="s">
        <v>703</v>
      </c>
      <c r="I245" s="114" t="s">
        <v>697</v>
      </c>
      <c r="J245" s="91" t="s">
        <v>493</v>
      </c>
      <c r="K245" s="91">
        <v>2</v>
      </c>
      <c r="L245" s="98">
        <v>43040</v>
      </c>
      <c r="M245" s="98">
        <v>43388</v>
      </c>
      <c r="N245" s="99">
        <f t="shared" si="74"/>
        <v>49.714285714285715</v>
      </c>
      <c r="O245" s="91" t="s">
        <v>696</v>
      </c>
      <c r="P245" s="97">
        <v>2</v>
      </c>
      <c r="Q245" s="91" t="s">
        <v>2148</v>
      </c>
      <c r="R245" s="100">
        <f t="shared" si="56"/>
        <v>100</v>
      </c>
      <c r="S245" s="101">
        <f t="shared" si="57"/>
        <v>49.714285714285715</v>
      </c>
      <c r="T245" s="101">
        <f t="shared" si="58"/>
        <v>49.714285714285715</v>
      </c>
      <c r="U245" s="101">
        <f t="shared" si="59"/>
        <v>49.714285714285715</v>
      </c>
      <c r="V245" s="102"/>
      <c r="W245" s="103" t="str">
        <f t="shared" si="60"/>
        <v>CUMPLIDO</v>
      </c>
      <c r="X245" s="103" t="str">
        <f t="shared" si="62"/>
        <v>CUMPLIDO</v>
      </c>
      <c r="Y245" s="104" t="s">
        <v>318</v>
      </c>
      <c r="Z245" s="153" t="str">
        <f t="shared" si="63"/>
        <v>H27R16</v>
      </c>
      <c r="AA245" s="153">
        <f t="shared" si="61"/>
        <v>1</v>
      </c>
      <c r="AB245" s="153" t="str">
        <f t="shared" si="51"/>
        <v>H27R16 - 1</v>
      </c>
      <c r="AC245" s="67">
        <f t="shared" si="52"/>
        <v>5</v>
      </c>
      <c r="AD245" s="67">
        <f t="shared" si="53"/>
        <v>5</v>
      </c>
      <c r="AE245" s="67" t="str">
        <f t="shared" si="54"/>
        <v>H27R16.</v>
      </c>
      <c r="AF245" s="67" t="str">
        <f t="shared" si="55"/>
        <v>H27R16</v>
      </c>
      <c r="AG245" s="71"/>
      <c r="AH245" s="71"/>
      <c r="AI245" s="71"/>
      <c r="AJ245" s="19"/>
      <c r="AK245" s="19"/>
      <c r="AL245" s="19"/>
      <c r="AM245" s="19"/>
      <c r="AN245" s="19"/>
      <c r="AO245" s="19"/>
      <c r="AP245" s="19"/>
    </row>
    <row r="246" spans="1:42" s="2" customFormat="1" ht="300" customHeight="1" x14ac:dyDescent="0.2">
      <c r="A246" s="91">
        <v>168</v>
      </c>
      <c r="B246" s="187">
        <v>245</v>
      </c>
      <c r="C246" s="102"/>
      <c r="D246" s="120" t="s">
        <v>1335</v>
      </c>
      <c r="E246" s="113">
        <v>1401006</v>
      </c>
      <c r="F246" s="114" t="s">
        <v>260</v>
      </c>
      <c r="G246" s="115" t="s">
        <v>261</v>
      </c>
      <c r="H246" s="115" t="s">
        <v>698</v>
      </c>
      <c r="I246" s="115" t="s">
        <v>699</v>
      </c>
      <c r="J246" s="117" t="s">
        <v>9</v>
      </c>
      <c r="K246" s="91">
        <v>1</v>
      </c>
      <c r="L246" s="98">
        <v>43040</v>
      </c>
      <c r="M246" s="98">
        <v>43099</v>
      </c>
      <c r="N246" s="99">
        <f t="shared" si="74"/>
        <v>8.4285714285714288</v>
      </c>
      <c r="O246" s="91" t="s">
        <v>696</v>
      </c>
      <c r="P246" s="97">
        <v>1</v>
      </c>
      <c r="Q246" s="91" t="s">
        <v>2148</v>
      </c>
      <c r="R246" s="100">
        <f t="shared" si="56"/>
        <v>100</v>
      </c>
      <c r="S246" s="101">
        <f t="shared" si="57"/>
        <v>8.4285714285714288</v>
      </c>
      <c r="T246" s="101">
        <f t="shared" si="58"/>
        <v>8.4285714285714288</v>
      </c>
      <c r="U246" s="101">
        <f t="shared" si="59"/>
        <v>8.4285714285714288</v>
      </c>
      <c r="V246" s="102"/>
      <c r="W246" s="103" t="str">
        <f t="shared" si="60"/>
        <v>CUMPLIDO</v>
      </c>
      <c r="X246" s="103" t="str">
        <f t="shared" si="62"/>
        <v>CUMPLIDO</v>
      </c>
      <c r="Y246" s="104" t="s">
        <v>318</v>
      </c>
      <c r="Z246" s="153" t="str">
        <f t="shared" si="63"/>
        <v>H29R16</v>
      </c>
      <c r="AA246" s="153">
        <f t="shared" si="61"/>
        <v>1</v>
      </c>
      <c r="AB246" s="153" t="str">
        <f t="shared" si="51"/>
        <v>H29R16 - 1</v>
      </c>
      <c r="AC246" s="67">
        <f t="shared" si="52"/>
        <v>5</v>
      </c>
      <c r="AD246" s="67">
        <f t="shared" si="53"/>
        <v>5</v>
      </c>
      <c r="AE246" s="67" t="str">
        <f t="shared" si="54"/>
        <v>H29R16.</v>
      </c>
      <c r="AF246" s="67" t="str">
        <f t="shared" si="55"/>
        <v>H29R16</v>
      </c>
      <c r="AG246" s="71"/>
      <c r="AH246" s="71"/>
      <c r="AI246" s="71"/>
      <c r="AJ246" s="19"/>
      <c r="AK246" s="19"/>
      <c r="AL246" s="19"/>
      <c r="AM246" s="19"/>
      <c r="AN246" s="19"/>
      <c r="AO246" s="19"/>
      <c r="AP246" s="19"/>
    </row>
    <row r="247" spans="1:42" s="2" customFormat="1" ht="300" customHeight="1" x14ac:dyDescent="0.2">
      <c r="A247" s="91">
        <v>169</v>
      </c>
      <c r="B247" s="187">
        <v>246</v>
      </c>
      <c r="C247" s="102"/>
      <c r="D247" s="120" t="s">
        <v>1335</v>
      </c>
      <c r="E247" s="113">
        <v>1405004</v>
      </c>
      <c r="F247" s="114" t="s">
        <v>262</v>
      </c>
      <c r="G247" s="115" t="s">
        <v>263</v>
      </c>
      <c r="H247" s="115" t="s">
        <v>871</v>
      </c>
      <c r="I247" s="115" t="s">
        <v>872</v>
      </c>
      <c r="J247" s="117" t="s">
        <v>23</v>
      </c>
      <c r="K247" s="91">
        <v>3</v>
      </c>
      <c r="L247" s="98">
        <v>43040</v>
      </c>
      <c r="M247" s="98">
        <v>43342</v>
      </c>
      <c r="N247" s="99">
        <f t="shared" si="74"/>
        <v>43.142857142857146</v>
      </c>
      <c r="O247" s="91" t="s">
        <v>856</v>
      </c>
      <c r="P247" s="97">
        <v>0</v>
      </c>
      <c r="Q247" s="91" t="s">
        <v>2148</v>
      </c>
      <c r="R247" s="100">
        <f t="shared" si="56"/>
        <v>0</v>
      </c>
      <c r="S247" s="101">
        <f t="shared" si="57"/>
        <v>0</v>
      </c>
      <c r="T247" s="101">
        <f t="shared" si="58"/>
        <v>0</v>
      </c>
      <c r="U247" s="101">
        <f t="shared" si="59"/>
        <v>43.142857142857146</v>
      </c>
      <c r="V247" s="102"/>
      <c r="W247" s="103" t="str">
        <f t="shared" si="60"/>
        <v>VENCIDO</v>
      </c>
      <c r="X247" s="103" t="str">
        <f t="shared" si="62"/>
        <v>VENCIDO</v>
      </c>
      <c r="Y247" s="104" t="s">
        <v>318</v>
      </c>
      <c r="Z247" s="153" t="str">
        <f t="shared" si="63"/>
        <v>H32R16</v>
      </c>
      <c r="AA247" s="153">
        <f t="shared" si="61"/>
        <v>1</v>
      </c>
      <c r="AB247" s="153" t="str">
        <f t="shared" si="51"/>
        <v>H32R16 - 1</v>
      </c>
      <c r="AC247" s="67">
        <f t="shared" si="52"/>
        <v>1</v>
      </c>
      <c r="AD247" s="67">
        <f t="shared" si="53"/>
        <v>1</v>
      </c>
      <c r="AE247" s="67" t="str">
        <f t="shared" si="54"/>
        <v>H32R16.</v>
      </c>
      <c r="AF247" s="67" t="str">
        <f t="shared" si="55"/>
        <v>H32R16</v>
      </c>
      <c r="AG247" s="71"/>
      <c r="AH247" s="71"/>
      <c r="AI247" s="71"/>
      <c r="AJ247" s="19"/>
      <c r="AK247" s="19"/>
      <c r="AL247" s="19"/>
      <c r="AM247" s="19"/>
      <c r="AN247" s="19"/>
      <c r="AO247" s="19"/>
      <c r="AP247" s="19"/>
    </row>
    <row r="248" spans="1:42" s="2" customFormat="1" ht="300" customHeight="1" x14ac:dyDescent="0.2">
      <c r="A248" s="91">
        <v>170</v>
      </c>
      <c r="B248" s="187">
        <v>247</v>
      </c>
      <c r="C248" s="102"/>
      <c r="D248" s="120" t="s">
        <v>1335</v>
      </c>
      <c r="E248" s="113">
        <v>1404004</v>
      </c>
      <c r="F248" s="114" t="s">
        <v>264</v>
      </c>
      <c r="G248" s="115" t="s">
        <v>265</v>
      </c>
      <c r="H248" s="115" t="s">
        <v>873</v>
      </c>
      <c r="I248" s="115" t="s">
        <v>874</v>
      </c>
      <c r="J248" s="117" t="s">
        <v>875</v>
      </c>
      <c r="K248" s="91">
        <v>2</v>
      </c>
      <c r="L248" s="98">
        <v>43040</v>
      </c>
      <c r="M248" s="98">
        <v>43403</v>
      </c>
      <c r="N248" s="99">
        <f t="shared" si="74"/>
        <v>51.857142857142854</v>
      </c>
      <c r="O248" s="91" t="s">
        <v>856</v>
      </c>
      <c r="P248" s="97">
        <v>0</v>
      </c>
      <c r="Q248" s="91" t="s">
        <v>2148</v>
      </c>
      <c r="R248" s="100">
        <f t="shared" si="56"/>
        <v>0</v>
      </c>
      <c r="S248" s="101">
        <f t="shared" si="57"/>
        <v>0</v>
      </c>
      <c r="T248" s="101">
        <f t="shared" si="58"/>
        <v>0</v>
      </c>
      <c r="U248" s="101">
        <f t="shared" si="59"/>
        <v>51.857142857142854</v>
      </c>
      <c r="V248" s="102"/>
      <c r="W248" s="103" t="str">
        <f t="shared" si="60"/>
        <v>VENCIDO</v>
      </c>
      <c r="X248" s="103" t="str">
        <f t="shared" si="62"/>
        <v>VENCIDO</v>
      </c>
      <c r="Y248" s="104" t="s">
        <v>318</v>
      </c>
      <c r="Z248" s="153" t="str">
        <f t="shared" si="63"/>
        <v>H33R16</v>
      </c>
      <c r="AA248" s="153">
        <f t="shared" si="61"/>
        <v>1</v>
      </c>
      <c r="AB248" s="153" t="str">
        <f t="shared" si="51"/>
        <v>H33R16 - 1</v>
      </c>
      <c r="AC248" s="67">
        <f t="shared" si="52"/>
        <v>1</v>
      </c>
      <c r="AD248" s="67">
        <f t="shared" si="53"/>
        <v>1</v>
      </c>
      <c r="AE248" s="67" t="str">
        <f t="shared" si="54"/>
        <v>H33R16.</v>
      </c>
      <c r="AF248" s="67" t="str">
        <f t="shared" si="55"/>
        <v>H33R16</v>
      </c>
      <c r="AG248" s="71"/>
      <c r="AH248" s="71"/>
      <c r="AI248" s="71"/>
      <c r="AJ248" s="19"/>
      <c r="AK248" s="19"/>
      <c r="AL248" s="19"/>
      <c r="AM248" s="19"/>
      <c r="AN248" s="19"/>
      <c r="AO248" s="19"/>
      <c r="AP248" s="19"/>
    </row>
    <row r="249" spans="1:42" s="2" customFormat="1" ht="300" customHeight="1" x14ac:dyDescent="0.2">
      <c r="A249" s="91">
        <v>171</v>
      </c>
      <c r="B249" s="187">
        <v>248</v>
      </c>
      <c r="C249" s="102"/>
      <c r="D249" s="120" t="s">
        <v>1335</v>
      </c>
      <c r="E249" s="113">
        <v>1404004</v>
      </c>
      <c r="F249" s="114" t="s">
        <v>266</v>
      </c>
      <c r="G249" s="115" t="s">
        <v>267</v>
      </c>
      <c r="H249" s="115" t="s">
        <v>352</v>
      </c>
      <c r="I249" s="115" t="s">
        <v>353</v>
      </c>
      <c r="J249" s="117" t="s">
        <v>23</v>
      </c>
      <c r="K249" s="118">
        <v>4</v>
      </c>
      <c r="L249" s="98">
        <v>43040</v>
      </c>
      <c r="M249" s="98">
        <v>43403</v>
      </c>
      <c r="N249" s="99">
        <f t="shared" si="74"/>
        <v>51.857142857142854</v>
      </c>
      <c r="O249" s="91" t="s">
        <v>24</v>
      </c>
      <c r="P249" s="97">
        <v>2</v>
      </c>
      <c r="Q249" s="91" t="s">
        <v>2148</v>
      </c>
      <c r="R249" s="100">
        <f t="shared" si="56"/>
        <v>50</v>
      </c>
      <c r="S249" s="101">
        <f t="shared" si="57"/>
        <v>25.928571428571427</v>
      </c>
      <c r="T249" s="101">
        <f t="shared" si="58"/>
        <v>25.928571428571427</v>
      </c>
      <c r="U249" s="101">
        <f t="shared" si="59"/>
        <v>51.857142857142854</v>
      </c>
      <c r="V249" s="102"/>
      <c r="W249" s="103" t="str">
        <f t="shared" si="60"/>
        <v>VENCIDO</v>
      </c>
      <c r="X249" s="103" t="str">
        <f t="shared" si="62"/>
        <v>VENCIDO</v>
      </c>
      <c r="Y249" s="104" t="s">
        <v>318</v>
      </c>
      <c r="Z249" s="153" t="str">
        <f t="shared" si="63"/>
        <v>H35R16</v>
      </c>
      <c r="AA249" s="153">
        <f t="shared" si="61"/>
        <v>1</v>
      </c>
      <c r="AB249" s="153" t="str">
        <f t="shared" si="51"/>
        <v>H35R16 - 1</v>
      </c>
      <c r="AC249" s="67">
        <f t="shared" si="52"/>
        <v>1</v>
      </c>
      <c r="AD249" s="67">
        <f t="shared" si="53"/>
        <v>1</v>
      </c>
      <c r="AE249" s="67" t="str">
        <f t="shared" si="54"/>
        <v>H35R16.</v>
      </c>
      <c r="AF249" s="67" t="str">
        <f t="shared" si="55"/>
        <v>H35R16</v>
      </c>
      <c r="AG249" s="71"/>
      <c r="AH249" s="71"/>
      <c r="AI249" s="71"/>
      <c r="AJ249" s="19"/>
      <c r="AK249" s="19"/>
      <c r="AL249" s="19"/>
      <c r="AM249" s="19"/>
      <c r="AN249" s="19"/>
      <c r="AO249" s="19"/>
      <c r="AP249" s="19"/>
    </row>
    <row r="250" spans="1:42" s="2" customFormat="1" ht="300" customHeight="1" x14ac:dyDescent="0.2">
      <c r="A250" s="91">
        <v>172</v>
      </c>
      <c r="B250" s="187">
        <v>249</v>
      </c>
      <c r="C250" s="102"/>
      <c r="D250" s="120" t="s">
        <v>1335</v>
      </c>
      <c r="E250" s="113">
        <v>1405004</v>
      </c>
      <c r="F250" s="114" t="s">
        <v>564</v>
      </c>
      <c r="G250" s="115" t="s">
        <v>990</v>
      </c>
      <c r="H250" s="115" t="s">
        <v>991</v>
      </c>
      <c r="I250" s="115" t="s">
        <v>562</v>
      </c>
      <c r="J250" s="117" t="s">
        <v>563</v>
      </c>
      <c r="K250" s="91">
        <v>3</v>
      </c>
      <c r="L250" s="98">
        <v>43040</v>
      </c>
      <c r="M250" s="98">
        <v>43403</v>
      </c>
      <c r="N250" s="99">
        <f t="shared" si="74"/>
        <v>51.857142857142854</v>
      </c>
      <c r="O250" s="91" t="s">
        <v>555</v>
      </c>
      <c r="P250" s="97">
        <v>3</v>
      </c>
      <c r="Q250" s="91" t="s">
        <v>2148</v>
      </c>
      <c r="R250" s="100">
        <f t="shared" si="56"/>
        <v>100</v>
      </c>
      <c r="S250" s="101">
        <f t="shared" si="57"/>
        <v>51.857142857142854</v>
      </c>
      <c r="T250" s="101">
        <f t="shared" si="58"/>
        <v>51.857142857142854</v>
      </c>
      <c r="U250" s="101">
        <f t="shared" si="59"/>
        <v>51.857142857142854</v>
      </c>
      <c r="V250" s="102"/>
      <c r="W250" s="103" t="str">
        <f t="shared" si="60"/>
        <v>CUMPLIDO</v>
      </c>
      <c r="X250" s="103" t="str">
        <f t="shared" si="62"/>
        <v>VENCIDO</v>
      </c>
      <c r="Y250" s="104" t="s">
        <v>318</v>
      </c>
      <c r="Z250" s="153" t="str">
        <f t="shared" si="63"/>
        <v>H36R16</v>
      </c>
      <c r="AA250" s="153">
        <f t="shared" si="61"/>
        <v>1</v>
      </c>
      <c r="AB250" s="153" t="str">
        <f t="shared" si="51"/>
        <v>H36R16 - 1</v>
      </c>
      <c r="AC250" s="67">
        <f t="shared" si="52"/>
        <v>5</v>
      </c>
      <c r="AD250" s="67">
        <f t="shared" si="53"/>
        <v>1</v>
      </c>
      <c r="AE250" s="67" t="str">
        <f t="shared" si="54"/>
        <v>H36R16.</v>
      </c>
      <c r="AF250" s="67" t="str">
        <f t="shared" si="55"/>
        <v>H36R16</v>
      </c>
      <c r="AG250" s="71"/>
      <c r="AH250" s="71"/>
      <c r="AI250" s="71"/>
      <c r="AJ250" s="19"/>
      <c r="AK250" s="19"/>
      <c r="AL250" s="19"/>
      <c r="AM250" s="19"/>
      <c r="AN250" s="19"/>
      <c r="AO250" s="19"/>
      <c r="AP250" s="19"/>
    </row>
    <row r="251" spans="1:42" s="2" customFormat="1" ht="300" customHeight="1" x14ac:dyDescent="0.2">
      <c r="A251" s="91"/>
      <c r="B251" s="187">
        <v>250</v>
      </c>
      <c r="C251" s="102"/>
      <c r="D251" s="120"/>
      <c r="E251" s="113">
        <v>1405004</v>
      </c>
      <c r="F251" s="114" t="s">
        <v>565</v>
      </c>
      <c r="G251" s="115" t="s">
        <v>990</v>
      </c>
      <c r="H251" s="115" t="s">
        <v>566</v>
      </c>
      <c r="I251" s="115" t="s">
        <v>567</v>
      </c>
      <c r="J251" s="117" t="s">
        <v>568</v>
      </c>
      <c r="K251" s="91">
        <v>2</v>
      </c>
      <c r="L251" s="98">
        <v>43040</v>
      </c>
      <c r="M251" s="98">
        <v>43342</v>
      </c>
      <c r="N251" s="99">
        <f t="shared" si="74"/>
        <v>43.142857142857146</v>
      </c>
      <c r="O251" s="91" t="s">
        <v>555</v>
      </c>
      <c r="P251" s="97">
        <v>0.5</v>
      </c>
      <c r="Q251" s="91" t="s">
        <v>2148</v>
      </c>
      <c r="R251" s="100">
        <f t="shared" si="56"/>
        <v>25</v>
      </c>
      <c r="S251" s="101">
        <f t="shared" si="57"/>
        <v>10.785714285714286</v>
      </c>
      <c r="T251" s="101">
        <f t="shared" si="58"/>
        <v>10.785714285714286</v>
      </c>
      <c r="U251" s="101">
        <f t="shared" si="59"/>
        <v>43.142857142857146</v>
      </c>
      <c r="V251" s="102"/>
      <c r="W251" s="103" t="str">
        <f t="shared" si="60"/>
        <v>VENCIDO</v>
      </c>
      <c r="X251" s="103" t="str">
        <f t="shared" si="62"/>
        <v/>
      </c>
      <c r="Y251" s="104" t="s">
        <v>318</v>
      </c>
      <c r="Z251" s="153" t="str">
        <f t="shared" si="63"/>
        <v>H36R16</v>
      </c>
      <c r="AA251" s="153">
        <f t="shared" si="61"/>
        <v>2</v>
      </c>
      <c r="AB251" s="153" t="str">
        <f t="shared" si="51"/>
        <v>H36R16 - 2</v>
      </c>
      <c r="AC251" s="67">
        <f t="shared" si="52"/>
        <v>1</v>
      </c>
      <c r="AD251" s="67">
        <f t="shared" si="53"/>
        <v>1</v>
      </c>
      <c r="AE251" s="67" t="str">
        <f t="shared" si="54"/>
        <v>H36R16.</v>
      </c>
      <c r="AF251" s="67" t="str">
        <f t="shared" si="55"/>
        <v>H36R16</v>
      </c>
      <c r="AG251" s="71"/>
      <c r="AH251" s="71"/>
      <c r="AI251" s="71"/>
      <c r="AJ251" s="19"/>
      <c r="AK251" s="19"/>
      <c r="AL251" s="19"/>
      <c r="AM251" s="19"/>
      <c r="AN251" s="19"/>
      <c r="AO251" s="19"/>
      <c r="AP251" s="19"/>
    </row>
    <row r="252" spans="1:42" s="2" customFormat="1" ht="300" customHeight="1" x14ac:dyDescent="0.2">
      <c r="A252" s="91">
        <v>173</v>
      </c>
      <c r="B252" s="187">
        <v>251</v>
      </c>
      <c r="C252" s="102"/>
      <c r="D252" s="120" t="s">
        <v>1336</v>
      </c>
      <c r="E252" s="113">
        <v>1405004</v>
      </c>
      <c r="F252" s="107" t="s">
        <v>268</v>
      </c>
      <c r="G252" s="126" t="s">
        <v>269</v>
      </c>
      <c r="H252" s="126" t="s">
        <v>1028</v>
      </c>
      <c r="I252" s="126" t="s">
        <v>1029</v>
      </c>
      <c r="J252" s="102" t="s">
        <v>745</v>
      </c>
      <c r="K252" s="102">
        <v>2</v>
      </c>
      <c r="L252" s="127">
        <v>43040</v>
      </c>
      <c r="M252" s="127">
        <v>43281</v>
      </c>
      <c r="N252" s="128">
        <f t="shared" si="74"/>
        <v>34.428571428571431</v>
      </c>
      <c r="O252" s="91" t="s">
        <v>738</v>
      </c>
      <c r="P252" s="97">
        <v>2</v>
      </c>
      <c r="Q252" s="91" t="s">
        <v>2148</v>
      </c>
      <c r="R252" s="100">
        <f t="shared" si="56"/>
        <v>100</v>
      </c>
      <c r="S252" s="101">
        <f t="shared" si="57"/>
        <v>34.428571428571431</v>
      </c>
      <c r="T252" s="101">
        <f t="shared" si="58"/>
        <v>34.428571428571431</v>
      </c>
      <c r="U252" s="101">
        <f t="shared" si="59"/>
        <v>34.428571428571431</v>
      </c>
      <c r="V252" s="102"/>
      <c r="W252" s="103" t="str">
        <f t="shared" si="60"/>
        <v>CUMPLIDO</v>
      </c>
      <c r="X252" s="103" t="str">
        <f t="shared" si="62"/>
        <v>CUMPLIDO</v>
      </c>
      <c r="Y252" s="104" t="s">
        <v>318</v>
      </c>
      <c r="Z252" s="153" t="str">
        <f t="shared" si="63"/>
        <v>H37R16</v>
      </c>
      <c r="AA252" s="153">
        <f t="shared" si="61"/>
        <v>1</v>
      </c>
      <c r="AB252" s="153" t="str">
        <f t="shared" si="51"/>
        <v>H37R16 - 1</v>
      </c>
      <c r="AC252" s="67">
        <f t="shared" si="52"/>
        <v>5</v>
      </c>
      <c r="AD252" s="67">
        <f t="shared" si="53"/>
        <v>5</v>
      </c>
      <c r="AE252" s="67" t="str">
        <f t="shared" si="54"/>
        <v>H37R16.</v>
      </c>
      <c r="AF252" s="67" t="str">
        <f t="shared" si="55"/>
        <v>H37R16</v>
      </c>
      <c r="AG252" s="71"/>
      <c r="AH252" s="71"/>
      <c r="AI252" s="71"/>
      <c r="AJ252" s="19"/>
      <c r="AK252" s="19"/>
      <c r="AL252" s="19"/>
      <c r="AM252" s="19"/>
      <c r="AN252" s="19"/>
      <c r="AO252" s="19"/>
      <c r="AP252" s="19"/>
    </row>
    <row r="253" spans="1:42" s="2" customFormat="1" ht="300" customHeight="1" x14ac:dyDescent="0.2">
      <c r="A253" s="91">
        <v>174</v>
      </c>
      <c r="B253" s="187">
        <v>252</v>
      </c>
      <c r="C253" s="102"/>
      <c r="D253" s="120" t="s">
        <v>1337</v>
      </c>
      <c r="E253" s="113">
        <v>1405004</v>
      </c>
      <c r="F253" s="107" t="s">
        <v>572</v>
      </c>
      <c r="G253" s="126" t="s">
        <v>270</v>
      </c>
      <c r="H253" s="126" t="s">
        <v>569</v>
      </c>
      <c r="I253" s="126" t="s">
        <v>570</v>
      </c>
      <c r="J253" s="129" t="s">
        <v>571</v>
      </c>
      <c r="K253" s="102">
        <v>1</v>
      </c>
      <c r="L253" s="127">
        <v>43040</v>
      </c>
      <c r="M253" s="127">
        <v>43099</v>
      </c>
      <c r="N253" s="99">
        <f t="shared" si="74"/>
        <v>8.4285714285714288</v>
      </c>
      <c r="O253" s="91" t="s">
        <v>555</v>
      </c>
      <c r="P253" s="97">
        <v>1</v>
      </c>
      <c r="Q253" s="91" t="s">
        <v>2148</v>
      </c>
      <c r="R253" s="100">
        <f t="shared" si="56"/>
        <v>100</v>
      </c>
      <c r="S253" s="101">
        <f t="shared" si="57"/>
        <v>8.4285714285714288</v>
      </c>
      <c r="T253" s="101">
        <f t="shared" si="58"/>
        <v>8.4285714285714288</v>
      </c>
      <c r="U253" s="101">
        <f t="shared" si="59"/>
        <v>8.4285714285714288</v>
      </c>
      <c r="V253" s="102"/>
      <c r="W253" s="103" t="str">
        <f t="shared" si="60"/>
        <v>CUMPLIDO</v>
      </c>
      <c r="X253" s="103" t="str">
        <f t="shared" si="62"/>
        <v>CUMPLIDO</v>
      </c>
      <c r="Y253" s="104" t="s">
        <v>318</v>
      </c>
      <c r="Z253" s="153" t="str">
        <f t="shared" si="63"/>
        <v>H39R16</v>
      </c>
      <c r="AA253" s="153">
        <f t="shared" si="61"/>
        <v>1</v>
      </c>
      <c r="AB253" s="153" t="str">
        <f t="shared" si="51"/>
        <v>H39R16 - 1</v>
      </c>
      <c r="AC253" s="67">
        <f t="shared" si="52"/>
        <v>5</v>
      </c>
      <c r="AD253" s="67">
        <f t="shared" si="53"/>
        <v>5</v>
      </c>
      <c r="AE253" s="67" t="str">
        <f t="shared" si="54"/>
        <v>H39R16.</v>
      </c>
      <c r="AF253" s="67" t="str">
        <f t="shared" si="55"/>
        <v>H39R16</v>
      </c>
      <c r="AG253" s="71"/>
      <c r="AH253" s="71"/>
      <c r="AI253" s="71"/>
      <c r="AJ253" s="19"/>
      <c r="AK253" s="19"/>
      <c r="AL253" s="19"/>
      <c r="AM253" s="19"/>
      <c r="AN253" s="19"/>
      <c r="AO253" s="19"/>
      <c r="AP253" s="19"/>
    </row>
    <row r="254" spans="1:42" s="2" customFormat="1" ht="300" customHeight="1" x14ac:dyDescent="0.2">
      <c r="A254" s="91">
        <v>175</v>
      </c>
      <c r="B254" s="187">
        <v>253</v>
      </c>
      <c r="C254" s="102"/>
      <c r="D254" s="120" t="s">
        <v>1336</v>
      </c>
      <c r="E254" s="113">
        <v>1405004</v>
      </c>
      <c r="F254" s="107" t="s">
        <v>271</v>
      </c>
      <c r="G254" s="126" t="s">
        <v>272</v>
      </c>
      <c r="H254" s="115" t="s">
        <v>354</v>
      </c>
      <c r="I254" s="115" t="s">
        <v>355</v>
      </c>
      <c r="J254" s="117" t="s">
        <v>86</v>
      </c>
      <c r="K254" s="91">
        <v>1</v>
      </c>
      <c r="L254" s="98">
        <v>43040</v>
      </c>
      <c r="M254" s="98">
        <v>43099</v>
      </c>
      <c r="N254" s="99">
        <f t="shared" si="74"/>
        <v>8.4285714285714288</v>
      </c>
      <c r="O254" s="91" t="s">
        <v>24</v>
      </c>
      <c r="P254" s="97">
        <v>1</v>
      </c>
      <c r="Q254" s="91" t="s">
        <v>2148</v>
      </c>
      <c r="R254" s="100">
        <f t="shared" si="56"/>
        <v>100</v>
      </c>
      <c r="S254" s="101">
        <f t="shared" si="57"/>
        <v>8.4285714285714288</v>
      </c>
      <c r="T254" s="101">
        <f t="shared" si="58"/>
        <v>8.4285714285714288</v>
      </c>
      <c r="U254" s="101">
        <f t="shared" si="59"/>
        <v>8.4285714285714288</v>
      </c>
      <c r="V254" s="102"/>
      <c r="W254" s="103" t="str">
        <f t="shared" si="60"/>
        <v>CUMPLIDO</v>
      </c>
      <c r="X254" s="103" t="str">
        <f t="shared" si="62"/>
        <v>CUMPLIDO</v>
      </c>
      <c r="Y254" s="104" t="s">
        <v>318</v>
      </c>
      <c r="Z254" s="153" t="str">
        <f t="shared" si="63"/>
        <v>H41R16</v>
      </c>
      <c r="AA254" s="153">
        <f t="shared" si="61"/>
        <v>1</v>
      </c>
      <c r="AB254" s="153" t="str">
        <f t="shared" si="51"/>
        <v>H41R16 - 1</v>
      </c>
      <c r="AC254" s="67">
        <f t="shared" si="52"/>
        <v>5</v>
      </c>
      <c r="AD254" s="67">
        <f t="shared" si="53"/>
        <v>5</v>
      </c>
      <c r="AE254" s="67" t="str">
        <f t="shared" si="54"/>
        <v>H41R16.</v>
      </c>
      <c r="AF254" s="67" t="str">
        <f t="shared" si="55"/>
        <v>H41R16</v>
      </c>
      <c r="AG254" s="71"/>
      <c r="AH254" s="71"/>
      <c r="AI254" s="71"/>
      <c r="AJ254" s="19"/>
      <c r="AK254" s="19"/>
      <c r="AL254" s="19"/>
      <c r="AM254" s="19"/>
      <c r="AN254" s="19"/>
      <c r="AO254" s="19"/>
      <c r="AP254" s="19"/>
    </row>
    <row r="255" spans="1:42" s="2" customFormat="1" ht="300" customHeight="1" x14ac:dyDescent="0.2">
      <c r="A255" s="91">
        <v>176</v>
      </c>
      <c r="B255" s="187">
        <v>254</v>
      </c>
      <c r="C255" s="102"/>
      <c r="D255" s="120" t="s">
        <v>1335</v>
      </c>
      <c r="E255" s="113">
        <v>1405004</v>
      </c>
      <c r="F255" s="107" t="s">
        <v>1300</v>
      </c>
      <c r="G255" s="126" t="s">
        <v>273</v>
      </c>
      <c r="H255" s="115" t="s">
        <v>356</v>
      </c>
      <c r="I255" s="115" t="s">
        <v>357</v>
      </c>
      <c r="J255" s="117" t="s">
        <v>358</v>
      </c>
      <c r="K255" s="91">
        <v>1</v>
      </c>
      <c r="L255" s="98">
        <v>43040</v>
      </c>
      <c r="M255" s="98">
        <v>43099</v>
      </c>
      <c r="N255" s="99">
        <f>(+M255-L255)/7</f>
        <v>8.4285714285714288</v>
      </c>
      <c r="O255" s="91" t="s">
        <v>24</v>
      </c>
      <c r="P255" s="97">
        <v>1</v>
      </c>
      <c r="Q255" s="91" t="s">
        <v>2148</v>
      </c>
      <c r="R255" s="100">
        <f t="shared" si="56"/>
        <v>100</v>
      </c>
      <c r="S255" s="101">
        <f t="shared" si="57"/>
        <v>8.4285714285714288</v>
      </c>
      <c r="T255" s="101">
        <f t="shared" si="58"/>
        <v>8.4285714285714288</v>
      </c>
      <c r="U255" s="101">
        <f t="shared" si="59"/>
        <v>8.4285714285714288</v>
      </c>
      <c r="V255" s="102"/>
      <c r="W255" s="103" t="str">
        <f t="shared" si="60"/>
        <v>CUMPLIDO</v>
      </c>
      <c r="X255" s="103" t="str">
        <f t="shared" si="62"/>
        <v>CUMPLIDO</v>
      </c>
      <c r="Y255" s="104" t="s">
        <v>318</v>
      </c>
      <c r="Z255" s="153" t="str">
        <f t="shared" si="63"/>
        <v>H44R16</v>
      </c>
      <c r="AA255" s="153">
        <f t="shared" si="61"/>
        <v>1</v>
      </c>
      <c r="AB255" s="153" t="str">
        <f t="shared" si="51"/>
        <v>H44R16 - 1</v>
      </c>
      <c r="AC255" s="67">
        <f t="shared" si="52"/>
        <v>5</v>
      </c>
      <c r="AD255" s="67">
        <f t="shared" si="53"/>
        <v>5</v>
      </c>
      <c r="AE255" s="67" t="str">
        <f t="shared" si="54"/>
        <v>H44R16.</v>
      </c>
      <c r="AF255" s="67" t="str">
        <f t="shared" si="55"/>
        <v>H44R16</v>
      </c>
      <c r="AG255" s="71"/>
      <c r="AH255" s="71"/>
      <c r="AI255" s="71" t="s">
        <v>239</v>
      </c>
      <c r="AJ255" s="19"/>
      <c r="AK255" s="19"/>
      <c r="AL255" s="19"/>
      <c r="AM255" s="19"/>
      <c r="AN255" s="19"/>
      <c r="AO255" s="19"/>
      <c r="AP255" s="19"/>
    </row>
    <row r="256" spans="1:42" s="2" customFormat="1" ht="300" customHeight="1" x14ac:dyDescent="0.2">
      <c r="A256" s="91">
        <v>177</v>
      </c>
      <c r="B256" s="187">
        <v>255</v>
      </c>
      <c r="C256" s="102"/>
      <c r="D256" s="120" t="s">
        <v>1335</v>
      </c>
      <c r="E256" s="113">
        <v>1401003</v>
      </c>
      <c r="F256" s="107" t="s">
        <v>1301</v>
      </c>
      <c r="G256" s="126" t="s">
        <v>274</v>
      </c>
      <c r="H256" s="115" t="s">
        <v>359</v>
      </c>
      <c r="I256" s="115" t="s">
        <v>360</v>
      </c>
      <c r="J256" s="117" t="s">
        <v>361</v>
      </c>
      <c r="K256" s="91">
        <v>1</v>
      </c>
      <c r="L256" s="98">
        <v>43102</v>
      </c>
      <c r="M256" s="98">
        <v>43189</v>
      </c>
      <c r="N256" s="99">
        <f>(+M256-L256)/7</f>
        <v>12.428571428571429</v>
      </c>
      <c r="O256" s="91" t="s">
        <v>24</v>
      </c>
      <c r="P256" s="97">
        <v>0</v>
      </c>
      <c r="Q256" s="91" t="s">
        <v>2148</v>
      </c>
      <c r="R256" s="100">
        <f t="shared" si="56"/>
        <v>0</v>
      </c>
      <c r="S256" s="101">
        <f t="shared" si="57"/>
        <v>0</v>
      </c>
      <c r="T256" s="101">
        <f t="shared" si="58"/>
        <v>0</v>
      </c>
      <c r="U256" s="101">
        <f t="shared" si="59"/>
        <v>12.428571428571429</v>
      </c>
      <c r="V256" s="102"/>
      <c r="W256" s="103" t="str">
        <f t="shared" si="60"/>
        <v>VENCIDO</v>
      </c>
      <c r="X256" s="103" t="str">
        <f t="shared" si="62"/>
        <v>VENCIDO</v>
      </c>
      <c r="Y256" s="104" t="s">
        <v>318</v>
      </c>
      <c r="Z256" s="153" t="str">
        <f t="shared" si="63"/>
        <v>H46R16</v>
      </c>
      <c r="AA256" s="153">
        <f t="shared" si="61"/>
        <v>1</v>
      </c>
      <c r="AB256" s="153" t="str">
        <f t="shared" si="51"/>
        <v>H46R16 - 1</v>
      </c>
      <c r="AC256" s="67">
        <f t="shared" si="52"/>
        <v>1</v>
      </c>
      <c r="AD256" s="67">
        <f t="shared" si="53"/>
        <v>1</v>
      </c>
      <c r="AE256" s="67" t="str">
        <f t="shared" si="54"/>
        <v>H46R16.</v>
      </c>
      <c r="AF256" s="67" t="str">
        <f t="shared" si="55"/>
        <v>H46R16</v>
      </c>
      <c r="AG256" s="71"/>
      <c r="AH256" s="71"/>
      <c r="AI256" s="71"/>
      <c r="AJ256" s="19"/>
      <c r="AK256" s="19"/>
      <c r="AL256" s="19"/>
      <c r="AM256" s="19"/>
      <c r="AN256" s="19"/>
      <c r="AO256" s="19"/>
      <c r="AP256" s="19"/>
    </row>
    <row r="257" spans="1:42" s="2" customFormat="1" ht="300" customHeight="1" x14ac:dyDescent="0.2">
      <c r="A257" s="91">
        <v>178</v>
      </c>
      <c r="B257" s="187">
        <v>256</v>
      </c>
      <c r="C257" s="102"/>
      <c r="D257" s="120" t="s">
        <v>1335</v>
      </c>
      <c r="E257" s="113">
        <v>1405004</v>
      </c>
      <c r="F257" s="107" t="s">
        <v>275</v>
      </c>
      <c r="G257" s="126" t="s">
        <v>276</v>
      </c>
      <c r="H257" s="115" t="s">
        <v>362</v>
      </c>
      <c r="I257" s="115" t="s">
        <v>363</v>
      </c>
      <c r="J257" s="117" t="s">
        <v>358</v>
      </c>
      <c r="K257" s="91">
        <v>1</v>
      </c>
      <c r="L257" s="131">
        <v>43040</v>
      </c>
      <c r="M257" s="98">
        <v>43099</v>
      </c>
      <c r="N257" s="99">
        <f t="shared" si="74"/>
        <v>8.4285714285714288</v>
      </c>
      <c r="O257" s="91" t="s">
        <v>24</v>
      </c>
      <c r="P257" s="97">
        <v>1</v>
      </c>
      <c r="Q257" s="91" t="s">
        <v>2148</v>
      </c>
      <c r="R257" s="100">
        <f t="shared" si="56"/>
        <v>100</v>
      </c>
      <c r="S257" s="101">
        <f t="shared" si="57"/>
        <v>8.4285714285714288</v>
      </c>
      <c r="T257" s="101">
        <f t="shared" si="58"/>
        <v>8.4285714285714288</v>
      </c>
      <c r="U257" s="101">
        <f t="shared" si="59"/>
        <v>8.4285714285714288</v>
      </c>
      <c r="V257" s="102"/>
      <c r="W257" s="103" t="str">
        <f t="shared" si="60"/>
        <v>CUMPLIDO</v>
      </c>
      <c r="X257" s="103" t="str">
        <f t="shared" si="62"/>
        <v>CUMPLIDO</v>
      </c>
      <c r="Y257" s="104" t="s">
        <v>318</v>
      </c>
      <c r="Z257" s="153" t="str">
        <f t="shared" si="63"/>
        <v>H54R16</v>
      </c>
      <c r="AA257" s="153">
        <f t="shared" si="61"/>
        <v>1</v>
      </c>
      <c r="AB257" s="153" t="str">
        <f t="shared" si="51"/>
        <v>H54R16 - 1</v>
      </c>
      <c r="AC257" s="67">
        <f t="shared" si="52"/>
        <v>5</v>
      </c>
      <c r="AD257" s="67">
        <f t="shared" si="53"/>
        <v>5</v>
      </c>
      <c r="AE257" s="67" t="str">
        <f t="shared" si="54"/>
        <v>H54R16.</v>
      </c>
      <c r="AF257" s="67" t="str">
        <f t="shared" si="55"/>
        <v>H54R16</v>
      </c>
      <c r="AG257" s="71"/>
      <c r="AH257" s="71"/>
      <c r="AI257" s="71"/>
      <c r="AJ257" s="19"/>
      <c r="AK257" s="19"/>
      <c r="AL257" s="19"/>
      <c r="AM257" s="19"/>
      <c r="AN257" s="19"/>
      <c r="AO257" s="19"/>
      <c r="AP257" s="19"/>
    </row>
    <row r="258" spans="1:42" s="2" customFormat="1" ht="300" customHeight="1" x14ac:dyDescent="0.2">
      <c r="A258" s="91">
        <v>179</v>
      </c>
      <c r="B258" s="187">
        <v>257</v>
      </c>
      <c r="C258" s="102"/>
      <c r="D258" s="120" t="s">
        <v>1336</v>
      </c>
      <c r="E258" s="113">
        <v>1405004</v>
      </c>
      <c r="F258" s="107" t="s">
        <v>575</v>
      </c>
      <c r="G258" s="126" t="s">
        <v>277</v>
      </c>
      <c r="H258" s="126" t="s">
        <v>573</v>
      </c>
      <c r="I258" s="126" t="s">
        <v>576</v>
      </c>
      <c r="J258" s="129" t="s">
        <v>574</v>
      </c>
      <c r="K258" s="102">
        <v>3</v>
      </c>
      <c r="L258" s="127">
        <v>43040</v>
      </c>
      <c r="M258" s="127">
        <v>43342</v>
      </c>
      <c r="N258" s="99">
        <f t="shared" si="74"/>
        <v>43.142857142857146</v>
      </c>
      <c r="O258" s="91" t="s">
        <v>555</v>
      </c>
      <c r="P258" s="97">
        <v>0.5</v>
      </c>
      <c r="Q258" s="91" t="s">
        <v>2148</v>
      </c>
      <c r="R258" s="100">
        <f t="shared" si="56"/>
        <v>16.666666666666664</v>
      </c>
      <c r="S258" s="101">
        <f t="shared" si="57"/>
        <v>7.1904761904761907</v>
      </c>
      <c r="T258" s="101">
        <f t="shared" si="58"/>
        <v>7.1904761904761907</v>
      </c>
      <c r="U258" s="101">
        <f t="shared" si="59"/>
        <v>43.142857142857146</v>
      </c>
      <c r="V258" s="102"/>
      <c r="W258" s="103" t="str">
        <f t="shared" si="60"/>
        <v>VENCIDO</v>
      </c>
      <c r="X258" s="103" t="str">
        <f t="shared" si="62"/>
        <v>VENCIDO</v>
      </c>
      <c r="Y258" s="104" t="s">
        <v>318</v>
      </c>
      <c r="Z258" s="153" t="str">
        <f t="shared" si="63"/>
        <v>H55R16</v>
      </c>
      <c r="AA258" s="153">
        <f t="shared" si="61"/>
        <v>1</v>
      </c>
      <c r="AB258" s="153" t="str">
        <f t="shared" si="51"/>
        <v>H55R16 - 1</v>
      </c>
      <c r="AC258" s="67">
        <f t="shared" si="52"/>
        <v>1</v>
      </c>
      <c r="AD258" s="67">
        <f t="shared" si="53"/>
        <v>1</v>
      </c>
      <c r="AE258" s="67" t="str">
        <f t="shared" si="54"/>
        <v>H55R16.</v>
      </c>
      <c r="AF258" s="67" t="str">
        <f t="shared" si="55"/>
        <v>H55R16</v>
      </c>
      <c r="AG258" s="71"/>
      <c r="AH258" s="71"/>
      <c r="AI258" s="71"/>
      <c r="AJ258" s="19"/>
      <c r="AK258" s="19"/>
      <c r="AL258" s="19"/>
      <c r="AM258" s="19"/>
      <c r="AN258" s="19"/>
      <c r="AO258" s="19"/>
      <c r="AP258" s="19"/>
    </row>
    <row r="259" spans="1:42" s="2" customFormat="1" ht="300" customHeight="1" x14ac:dyDescent="0.2">
      <c r="A259" s="91">
        <v>180</v>
      </c>
      <c r="B259" s="187">
        <v>258</v>
      </c>
      <c r="C259" s="102"/>
      <c r="D259" s="120" t="s">
        <v>1339</v>
      </c>
      <c r="E259" s="113">
        <v>1405004</v>
      </c>
      <c r="F259" s="107" t="s">
        <v>1302</v>
      </c>
      <c r="G259" s="126" t="s">
        <v>278</v>
      </c>
      <c r="H259" s="115" t="s">
        <v>364</v>
      </c>
      <c r="I259" s="115" t="s">
        <v>365</v>
      </c>
      <c r="J259" s="117" t="s">
        <v>375</v>
      </c>
      <c r="K259" s="91">
        <v>1</v>
      </c>
      <c r="L259" s="98">
        <v>43040</v>
      </c>
      <c r="M259" s="98">
        <v>43099</v>
      </c>
      <c r="N259" s="99">
        <f t="shared" si="74"/>
        <v>8.4285714285714288</v>
      </c>
      <c r="O259" s="91" t="s">
        <v>366</v>
      </c>
      <c r="P259" s="97">
        <v>1</v>
      </c>
      <c r="Q259" s="91" t="s">
        <v>2148</v>
      </c>
      <c r="R259" s="100">
        <f t="shared" si="56"/>
        <v>100</v>
      </c>
      <c r="S259" s="101">
        <f t="shared" si="57"/>
        <v>8.4285714285714288</v>
      </c>
      <c r="T259" s="101">
        <f t="shared" si="58"/>
        <v>8.4285714285714288</v>
      </c>
      <c r="U259" s="101">
        <f t="shared" si="59"/>
        <v>8.4285714285714288</v>
      </c>
      <c r="V259" s="102"/>
      <c r="W259" s="103" t="str">
        <f t="shared" si="60"/>
        <v>CUMPLIDO</v>
      </c>
      <c r="X259" s="103" t="str">
        <f t="shared" si="62"/>
        <v>CUMPLIDO</v>
      </c>
      <c r="Y259" s="104" t="s">
        <v>318</v>
      </c>
      <c r="Z259" s="153" t="str">
        <f t="shared" si="63"/>
        <v>H56R16</v>
      </c>
      <c r="AA259" s="153">
        <f t="shared" si="61"/>
        <v>1</v>
      </c>
      <c r="AB259" s="153" t="str">
        <f t="shared" ref="AB259:AB322" si="75">CONCATENATE(Z259," - ",AA259)</f>
        <v>H56R16 - 1</v>
      </c>
      <c r="AC259" s="67">
        <f t="shared" ref="AC259:AC322" si="76">IF(W259="VENCIDO",1,IF(W259="PRÓXIMO A VENCER",2,IF(W259="EN TERMINO",3,IF(W259="CON AVANCE",4,IF(W259="CUMPLIDO",5,)))))</f>
        <v>5</v>
      </c>
      <c r="AD259" s="67">
        <f t="shared" ref="AD259:AD322" si="77">IF(AA260=AA259+1,MIN(AC259,AD260),AC259)</f>
        <v>5</v>
      </c>
      <c r="AE259" s="67" t="str">
        <f t="shared" ref="AE259:AE322" si="78">IF(A259&lt;&gt;"",MID(F259,1,FIND(" ",F259,1)-1),AE258)</f>
        <v>H56R16.</v>
      </c>
      <c r="AF259" s="67" t="str">
        <f t="shared" ref="AF259:AF322" si="79">IFERROR(MID(AE259,1,FIND(".",AE259,1)-1),AE259)</f>
        <v>H56R16</v>
      </c>
      <c r="AG259" s="71"/>
      <c r="AH259" s="71"/>
      <c r="AI259" s="71"/>
      <c r="AJ259" s="19"/>
      <c r="AK259" s="19"/>
      <c r="AL259" s="19"/>
      <c r="AM259" s="19"/>
      <c r="AN259" s="19"/>
      <c r="AO259" s="19"/>
      <c r="AP259" s="19"/>
    </row>
    <row r="260" spans="1:42" s="2" customFormat="1" ht="300" customHeight="1" x14ac:dyDescent="0.2">
      <c r="A260" s="91">
        <v>181</v>
      </c>
      <c r="B260" s="187">
        <v>259</v>
      </c>
      <c r="C260" s="102"/>
      <c r="D260" s="120" t="s">
        <v>1340</v>
      </c>
      <c r="E260" s="113">
        <v>10405004</v>
      </c>
      <c r="F260" s="107" t="s">
        <v>580</v>
      </c>
      <c r="G260" s="126" t="s">
        <v>279</v>
      </c>
      <c r="H260" s="126" t="s">
        <v>577</v>
      </c>
      <c r="I260" s="126" t="s">
        <v>578</v>
      </c>
      <c r="J260" s="129" t="s">
        <v>579</v>
      </c>
      <c r="K260" s="102">
        <v>1</v>
      </c>
      <c r="L260" s="127">
        <v>43040</v>
      </c>
      <c r="M260" s="127">
        <v>43220</v>
      </c>
      <c r="N260" s="128">
        <f t="shared" si="74"/>
        <v>25.714285714285715</v>
      </c>
      <c r="O260" s="91" t="s">
        <v>555</v>
      </c>
      <c r="P260" s="97">
        <v>0.33</v>
      </c>
      <c r="Q260" s="91" t="s">
        <v>2148</v>
      </c>
      <c r="R260" s="100">
        <f t="shared" ref="R260:R314" si="80">IF(P260/K260&gt;1,100,+P260/K260*100)</f>
        <v>33</v>
      </c>
      <c r="S260" s="101">
        <f t="shared" ref="S260:S314" si="81">+N260*R260/100</f>
        <v>8.4857142857142858</v>
      </c>
      <c r="T260" s="101">
        <f t="shared" ref="T260:T314" si="82">IF(M260&lt;=$AH$1,S260,0)</f>
        <v>8.4857142857142858</v>
      </c>
      <c r="U260" s="101">
        <f t="shared" ref="U260:U314" si="83">IF($AH$1&gt;=M260,N260,0)</f>
        <v>25.714285714285715</v>
      </c>
      <c r="V260" s="102"/>
      <c r="W260" s="103" t="str">
        <f t="shared" ref="W260:W323" si="84">IF(R260=100,"CUMPLIDO",IF(M260-$AH$1&lt;0,"VENCIDO",IF(M260-$AH$1&lt;=30,"PRÓXIMO A VENCER",IF(R260&gt;0,"CON AVANCE","EN TERMINO"))))</f>
        <v>VENCIDO</v>
      </c>
      <c r="X260" s="103" t="str">
        <f t="shared" si="62"/>
        <v>VENCIDO</v>
      </c>
      <c r="Y260" s="104" t="s">
        <v>318</v>
      </c>
      <c r="Z260" s="153" t="str">
        <f t="shared" si="63"/>
        <v>H57R16</v>
      </c>
      <c r="AA260" s="153">
        <f t="shared" ref="AA260:AA323" si="85">IF(A260&lt;&gt;"",1,AA259+1)</f>
        <v>1</v>
      </c>
      <c r="AB260" s="153" t="str">
        <f t="shared" si="75"/>
        <v>H57R16 - 1</v>
      </c>
      <c r="AC260" s="67">
        <f t="shared" si="76"/>
        <v>1</v>
      </c>
      <c r="AD260" s="67">
        <f t="shared" si="77"/>
        <v>1</v>
      </c>
      <c r="AE260" s="67" t="str">
        <f t="shared" si="78"/>
        <v>H57R16.</v>
      </c>
      <c r="AF260" s="67" t="str">
        <f t="shared" si="79"/>
        <v>H57R16</v>
      </c>
      <c r="AG260" s="71"/>
      <c r="AH260" s="71"/>
      <c r="AI260" s="71"/>
      <c r="AJ260" s="19"/>
      <c r="AK260" s="19"/>
      <c r="AL260" s="19"/>
      <c r="AM260" s="19"/>
      <c r="AN260" s="19"/>
      <c r="AO260" s="19"/>
      <c r="AP260" s="19"/>
    </row>
    <row r="261" spans="1:42" s="2" customFormat="1" ht="300" customHeight="1" x14ac:dyDescent="0.2">
      <c r="A261" s="91">
        <v>182</v>
      </c>
      <c r="B261" s="187">
        <v>260</v>
      </c>
      <c r="C261" s="102"/>
      <c r="D261" s="120" t="s">
        <v>1336</v>
      </c>
      <c r="E261" s="113">
        <v>1405004</v>
      </c>
      <c r="F261" s="107" t="s">
        <v>746</v>
      </c>
      <c r="G261" s="126" t="s">
        <v>747</v>
      </c>
      <c r="H261" s="126" t="s">
        <v>2159</v>
      </c>
      <c r="I261" s="126" t="s">
        <v>2140</v>
      </c>
      <c r="J261" s="129" t="s">
        <v>2088</v>
      </c>
      <c r="K261" s="102">
        <v>1</v>
      </c>
      <c r="L261" s="127">
        <v>43862</v>
      </c>
      <c r="M261" s="127">
        <v>43979</v>
      </c>
      <c r="N261" s="99">
        <f t="shared" si="74"/>
        <v>16.714285714285715</v>
      </c>
      <c r="O261" s="91" t="s">
        <v>1159</v>
      </c>
      <c r="P261" s="97">
        <v>0</v>
      </c>
      <c r="Q261" s="91" t="s">
        <v>2148</v>
      </c>
      <c r="R261" s="100">
        <f t="shared" si="80"/>
        <v>0</v>
      </c>
      <c r="S261" s="101">
        <f t="shared" si="81"/>
        <v>0</v>
      </c>
      <c r="T261" s="101">
        <f t="shared" si="82"/>
        <v>0</v>
      </c>
      <c r="U261" s="101">
        <f t="shared" si="83"/>
        <v>16.714285714285715</v>
      </c>
      <c r="V261" s="102"/>
      <c r="W261" s="103" t="str">
        <f t="shared" si="84"/>
        <v>VENCIDO</v>
      </c>
      <c r="X261" s="103" t="str">
        <f t="shared" ref="X261:X324" si="86">IF(A261&lt;&gt;"",IF(AD261=1,"VENCIDO",IF(AD261=2,"PRÓXIMO A VENCER",IF(AD261=3,"EN TERMINO",IF(AD261=4,"CON AVANCE",IF(AD261=5,"CUMPLIDO",))))),"")</f>
        <v>VENCIDO</v>
      </c>
      <c r="Y261" s="104" t="s">
        <v>318</v>
      </c>
      <c r="Z261" s="153" t="str">
        <f t="shared" ref="Z261:Z324" si="87">AF261</f>
        <v>H58R16</v>
      </c>
      <c r="AA261" s="153">
        <f t="shared" si="85"/>
        <v>1</v>
      </c>
      <c r="AB261" s="153" t="str">
        <f t="shared" si="75"/>
        <v>H58R16 - 1</v>
      </c>
      <c r="AC261" s="67">
        <f t="shared" si="76"/>
        <v>1</v>
      </c>
      <c r="AD261" s="67">
        <f t="shared" si="77"/>
        <v>1</v>
      </c>
      <c r="AE261" s="67" t="str">
        <f t="shared" si="78"/>
        <v>H58R16.</v>
      </c>
      <c r="AF261" s="67" t="str">
        <f t="shared" si="79"/>
        <v>H58R16</v>
      </c>
      <c r="AG261" s="71"/>
      <c r="AH261" s="71"/>
      <c r="AI261" s="71" t="s">
        <v>239</v>
      </c>
      <c r="AJ261" s="19"/>
      <c r="AK261" s="19"/>
      <c r="AL261" s="19"/>
      <c r="AM261" s="19"/>
      <c r="AN261" s="19"/>
      <c r="AO261" s="19"/>
      <c r="AP261" s="19"/>
    </row>
    <row r="262" spans="1:42" s="2" customFormat="1" ht="300" customHeight="1" x14ac:dyDescent="0.2">
      <c r="A262" s="91">
        <v>183</v>
      </c>
      <c r="B262" s="187">
        <v>261</v>
      </c>
      <c r="C262" s="102"/>
      <c r="D262" s="120" t="s">
        <v>1336</v>
      </c>
      <c r="E262" s="113">
        <v>1103002</v>
      </c>
      <c r="F262" s="107" t="s">
        <v>368</v>
      </c>
      <c r="G262" s="126" t="s">
        <v>1001</v>
      </c>
      <c r="H262" s="115" t="s">
        <v>389</v>
      </c>
      <c r="I262" s="115" t="s">
        <v>367</v>
      </c>
      <c r="J262" s="117" t="s">
        <v>198</v>
      </c>
      <c r="K262" s="91">
        <v>3</v>
      </c>
      <c r="L262" s="98">
        <v>43040</v>
      </c>
      <c r="M262" s="98">
        <v>43403</v>
      </c>
      <c r="N262" s="99">
        <f t="shared" si="74"/>
        <v>51.857142857142854</v>
      </c>
      <c r="O262" s="91" t="s">
        <v>24</v>
      </c>
      <c r="P262" s="97">
        <v>0</v>
      </c>
      <c r="Q262" s="91" t="s">
        <v>2148</v>
      </c>
      <c r="R262" s="100">
        <f t="shared" si="80"/>
        <v>0</v>
      </c>
      <c r="S262" s="101">
        <f t="shared" si="81"/>
        <v>0</v>
      </c>
      <c r="T262" s="101">
        <f t="shared" si="82"/>
        <v>0</v>
      </c>
      <c r="U262" s="101">
        <f t="shared" si="83"/>
        <v>51.857142857142854</v>
      </c>
      <c r="V262" s="102"/>
      <c r="W262" s="103" t="str">
        <f t="shared" si="84"/>
        <v>VENCIDO</v>
      </c>
      <c r="X262" s="103" t="str">
        <f t="shared" si="86"/>
        <v>VENCIDO</v>
      </c>
      <c r="Y262" s="104" t="s">
        <v>318</v>
      </c>
      <c r="Z262" s="153" t="str">
        <f t="shared" si="87"/>
        <v>H59R16</v>
      </c>
      <c r="AA262" s="153">
        <f t="shared" si="85"/>
        <v>1</v>
      </c>
      <c r="AB262" s="153" t="str">
        <f t="shared" si="75"/>
        <v>H59R16 - 1</v>
      </c>
      <c r="AC262" s="67">
        <f t="shared" si="76"/>
        <v>1</v>
      </c>
      <c r="AD262" s="67">
        <f t="shared" si="77"/>
        <v>1</v>
      </c>
      <c r="AE262" s="67" t="str">
        <f t="shared" si="78"/>
        <v>H59R16.</v>
      </c>
      <c r="AF262" s="67" t="str">
        <f t="shared" si="79"/>
        <v>H59R16</v>
      </c>
      <c r="AG262" s="71"/>
      <c r="AH262" s="71"/>
      <c r="AI262" s="71"/>
      <c r="AJ262" s="19"/>
      <c r="AK262" s="19"/>
      <c r="AL262" s="19"/>
      <c r="AM262" s="19"/>
      <c r="AN262" s="19"/>
      <c r="AO262" s="19"/>
      <c r="AP262" s="19"/>
    </row>
    <row r="263" spans="1:42" s="2" customFormat="1" ht="300" customHeight="1" x14ac:dyDescent="0.2">
      <c r="A263" s="91">
        <v>184</v>
      </c>
      <c r="B263" s="187">
        <v>262</v>
      </c>
      <c r="C263" s="102"/>
      <c r="D263" s="120" t="s">
        <v>1336</v>
      </c>
      <c r="E263" s="113">
        <v>1405004</v>
      </c>
      <c r="F263" s="107" t="s">
        <v>373</v>
      </c>
      <c r="G263" s="126" t="s">
        <v>280</v>
      </c>
      <c r="H263" s="115" t="s">
        <v>369</v>
      </c>
      <c r="I263" s="115" t="s">
        <v>370</v>
      </c>
      <c r="J263" s="117" t="s">
        <v>9</v>
      </c>
      <c r="K263" s="91">
        <v>1</v>
      </c>
      <c r="L263" s="98">
        <v>43040</v>
      </c>
      <c r="M263" s="98">
        <v>43159</v>
      </c>
      <c r="N263" s="99">
        <f t="shared" si="74"/>
        <v>17</v>
      </c>
      <c r="O263" s="91" t="s">
        <v>24</v>
      </c>
      <c r="P263" s="97">
        <v>1</v>
      </c>
      <c r="Q263" s="91" t="s">
        <v>2148</v>
      </c>
      <c r="R263" s="100">
        <f t="shared" si="80"/>
        <v>100</v>
      </c>
      <c r="S263" s="101">
        <f t="shared" si="81"/>
        <v>17</v>
      </c>
      <c r="T263" s="101">
        <f t="shared" si="82"/>
        <v>17</v>
      </c>
      <c r="U263" s="101">
        <f t="shared" si="83"/>
        <v>17</v>
      </c>
      <c r="V263" s="102"/>
      <c r="W263" s="103" t="str">
        <f t="shared" si="84"/>
        <v>CUMPLIDO</v>
      </c>
      <c r="X263" s="103" t="str">
        <f t="shared" si="86"/>
        <v>CUMPLIDO</v>
      </c>
      <c r="Y263" s="104" t="s">
        <v>318</v>
      </c>
      <c r="Z263" s="153" t="str">
        <f t="shared" si="87"/>
        <v>H61R16</v>
      </c>
      <c r="AA263" s="153">
        <f t="shared" si="85"/>
        <v>1</v>
      </c>
      <c r="AB263" s="153" t="str">
        <f t="shared" si="75"/>
        <v>H61R16 - 1</v>
      </c>
      <c r="AC263" s="67">
        <f t="shared" si="76"/>
        <v>5</v>
      </c>
      <c r="AD263" s="67">
        <f t="shared" si="77"/>
        <v>5</v>
      </c>
      <c r="AE263" s="67" t="str">
        <f t="shared" si="78"/>
        <v>H61R16.</v>
      </c>
      <c r="AF263" s="67" t="str">
        <f t="shared" si="79"/>
        <v>H61R16</v>
      </c>
      <c r="AG263" s="71"/>
      <c r="AH263" s="71"/>
      <c r="AI263" s="71"/>
      <c r="AJ263" s="19"/>
      <c r="AK263" s="19"/>
      <c r="AL263" s="19"/>
      <c r="AM263" s="19"/>
      <c r="AN263" s="19"/>
      <c r="AO263" s="19"/>
      <c r="AP263" s="19"/>
    </row>
    <row r="264" spans="1:42" s="2" customFormat="1" ht="300" customHeight="1" x14ac:dyDescent="0.2">
      <c r="A264" s="91">
        <v>185</v>
      </c>
      <c r="B264" s="187">
        <v>263</v>
      </c>
      <c r="C264" s="102"/>
      <c r="D264" s="120" t="s">
        <v>1341</v>
      </c>
      <c r="E264" s="113">
        <v>1103002</v>
      </c>
      <c r="F264" s="107" t="s">
        <v>281</v>
      </c>
      <c r="G264" s="126" t="s">
        <v>282</v>
      </c>
      <c r="H264" s="114" t="s">
        <v>371</v>
      </c>
      <c r="I264" s="114" t="s">
        <v>372</v>
      </c>
      <c r="J264" s="91" t="s">
        <v>374</v>
      </c>
      <c r="K264" s="91">
        <v>1</v>
      </c>
      <c r="L264" s="98">
        <v>43160</v>
      </c>
      <c r="M264" s="98">
        <v>43189</v>
      </c>
      <c r="N264" s="99">
        <f t="shared" si="74"/>
        <v>4.1428571428571432</v>
      </c>
      <c r="O264" s="91" t="s">
        <v>24</v>
      </c>
      <c r="P264" s="97">
        <v>1</v>
      </c>
      <c r="Q264" s="91" t="s">
        <v>2148</v>
      </c>
      <c r="R264" s="100">
        <f t="shared" si="80"/>
        <v>100</v>
      </c>
      <c r="S264" s="101">
        <f t="shared" si="81"/>
        <v>4.1428571428571432</v>
      </c>
      <c r="T264" s="101">
        <f t="shared" si="82"/>
        <v>4.1428571428571432</v>
      </c>
      <c r="U264" s="101">
        <f t="shared" si="83"/>
        <v>4.1428571428571432</v>
      </c>
      <c r="V264" s="102"/>
      <c r="W264" s="103" t="str">
        <f t="shared" si="84"/>
        <v>CUMPLIDO</v>
      </c>
      <c r="X264" s="103" t="str">
        <f t="shared" si="86"/>
        <v>CUMPLIDO</v>
      </c>
      <c r="Y264" s="104" t="s">
        <v>318</v>
      </c>
      <c r="Z264" s="153" t="str">
        <f t="shared" si="87"/>
        <v>H62R16</v>
      </c>
      <c r="AA264" s="153">
        <f t="shared" si="85"/>
        <v>1</v>
      </c>
      <c r="AB264" s="153" t="str">
        <f t="shared" si="75"/>
        <v>H62R16 - 1</v>
      </c>
      <c r="AC264" s="67">
        <f t="shared" si="76"/>
        <v>5</v>
      </c>
      <c r="AD264" s="67">
        <f t="shared" si="77"/>
        <v>5</v>
      </c>
      <c r="AE264" s="67" t="str">
        <f t="shared" si="78"/>
        <v>H62R16.</v>
      </c>
      <c r="AF264" s="67" t="str">
        <f t="shared" si="79"/>
        <v>H62R16</v>
      </c>
      <c r="AG264" s="71"/>
      <c r="AH264" s="71"/>
      <c r="AI264" s="71"/>
      <c r="AJ264" s="19"/>
      <c r="AK264" s="19"/>
      <c r="AL264" s="19"/>
      <c r="AM264" s="19"/>
      <c r="AN264" s="19"/>
      <c r="AO264" s="19"/>
      <c r="AP264" s="19"/>
    </row>
    <row r="265" spans="1:42" s="2" customFormat="1" ht="300" customHeight="1" x14ac:dyDescent="0.2">
      <c r="A265" s="91">
        <v>186</v>
      </c>
      <c r="B265" s="187">
        <v>264</v>
      </c>
      <c r="C265" s="102"/>
      <c r="D265" s="120" t="s">
        <v>1336</v>
      </c>
      <c r="E265" s="113">
        <v>1405004</v>
      </c>
      <c r="F265" s="107" t="s">
        <v>283</v>
      </c>
      <c r="G265" s="126" t="s">
        <v>284</v>
      </c>
      <c r="H265" s="126" t="s">
        <v>581</v>
      </c>
      <c r="I265" s="126" t="s">
        <v>582</v>
      </c>
      <c r="J265" s="129" t="s">
        <v>583</v>
      </c>
      <c r="K265" s="102">
        <v>2</v>
      </c>
      <c r="L265" s="127">
        <v>43040</v>
      </c>
      <c r="M265" s="127">
        <v>43250</v>
      </c>
      <c r="N265" s="128">
        <f t="shared" si="74"/>
        <v>30</v>
      </c>
      <c r="O265" s="91" t="s">
        <v>555</v>
      </c>
      <c r="P265" s="97">
        <v>0</v>
      </c>
      <c r="Q265" s="91" t="s">
        <v>2148</v>
      </c>
      <c r="R265" s="100">
        <f t="shared" si="80"/>
        <v>0</v>
      </c>
      <c r="S265" s="101">
        <f t="shared" si="81"/>
        <v>0</v>
      </c>
      <c r="T265" s="101">
        <f t="shared" si="82"/>
        <v>0</v>
      </c>
      <c r="U265" s="101">
        <f t="shared" si="83"/>
        <v>30</v>
      </c>
      <c r="V265" s="102"/>
      <c r="W265" s="103" t="str">
        <f t="shared" si="84"/>
        <v>VENCIDO</v>
      </c>
      <c r="X265" s="103" t="str">
        <f t="shared" si="86"/>
        <v>VENCIDO</v>
      </c>
      <c r="Y265" s="104" t="s">
        <v>318</v>
      </c>
      <c r="Z265" s="153" t="str">
        <f t="shared" si="87"/>
        <v>H63R16</v>
      </c>
      <c r="AA265" s="153">
        <f t="shared" si="85"/>
        <v>1</v>
      </c>
      <c r="AB265" s="153" t="str">
        <f t="shared" si="75"/>
        <v>H63R16 - 1</v>
      </c>
      <c r="AC265" s="67">
        <f t="shared" si="76"/>
        <v>1</v>
      </c>
      <c r="AD265" s="67">
        <f t="shared" si="77"/>
        <v>1</v>
      </c>
      <c r="AE265" s="67" t="str">
        <f t="shared" si="78"/>
        <v>H63R16.</v>
      </c>
      <c r="AF265" s="67" t="str">
        <f t="shared" si="79"/>
        <v>H63R16</v>
      </c>
      <c r="AG265" s="71"/>
      <c r="AH265" s="71"/>
      <c r="AI265" s="71"/>
      <c r="AJ265" s="19"/>
      <c r="AK265" s="19"/>
      <c r="AL265" s="19"/>
      <c r="AM265" s="19"/>
      <c r="AN265" s="19"/>
      <c r="AO265" s="19"/>
      <c r="AP265" s="19"/>
    </row>
    <row r="266" spans="1:42" s="2" customFormat="1" ht="300" customHeight="1" x14ac:dyDescent="0.2">
      <c r="A266" s="91">
        <v>187</v>
      </c>
      <c r="B266" s="187">
        <v>265</v>
      </c>
      <c r="C266" s="102"/>
      <c r="D266" s="120" t="s">
        <v>1335</v>
      </c>
      <c r="E266" s="113">
        <v>1401003</v>
      </c>
      <c r="F266" s="107" t="s">
        <v>285</v>
      </c>
      <c r="G266" s="126" t="s">
        <v>286</v>
      </c>
      <c r="H266" s="126" t="s">
        <v>748</v>
      </c>
      <c r="I266" s="126" t="s">
        <v>749</v>
      </c>
      <c r="J266" s="129" t="s">
        <v>750</v>
      </c>
      <c r="K266" s="102">
        <v>1</v>
      </c>
      <c r="L266" s="127">
        <v>43040</v>
      </c>
      <c r="M266" s="127">
        <v>43159</v>
      </c>
      <c r="N266" s="128">
        <f t="shared" ref="N266:N277" si="88">(+M266-L266)/7</f>
        <v>17</v>
      </c>
      <c r="O266" s="91" t="s">
        <v>738</v>
      </c>
      <c r="P266" s="97">
        <v>1</v>
      </c>
      <c r="Q266" s="91" t="s">
        <v>2148</v>
      </c>
      <c r="R266" s="100">
        <f t="shared" si="80"/>
        <v>100</v>
      </c>
      <c r="S266" s="101">
        <f t="shared" si="81"/>
        <v>17</v>
      </c>
      <c r="T266" s="101">
        <f t="shared" si="82"/>
        <v>17</v>
      </c>
      <c r="U266" s="101">
        <f t="shared" si="83"/>
        <v>17</v>
      </c>
      <c r="V266" s="102"/>
      <c r="W266" s="103" t="str">
        <f t="shared" si="84"/>
        <v>CUMPLIDO</v>
      </c>
      <c r="X266" s="103" t="str">
        <f t="shared" si="86"/>
        <v>CUMPLIDO</v>
      </c>
      <c r="Y266" s="104" t="s">
        <v>318</v>
      </c>
      <c r="Z266" s="153" t="str">
        <f t="shared" si="87"/>
        <v>H68R16</v>
      </c>
      <c r="AA266" s="153">
        <f t="shared" si="85"/>
        <v>1</v>
      </c>
      <c r="AB266" s="153" t="str">
        <f t="shared" si="75"/>
        <v>H68R16 - 1</v>
      </c>
      <c r="AC266" s="67">
        <f t="shared" si="76"/>
        <v>5</v>
      </c>
      <c r="AD266" s="67">
        <f t="shared" si="77"/>
        <v>5</v>
      </c>
      <c r="AE266" s="67" t="str">
        <f t="shared" si="78"/>
        <v>H68R16.</v>
      </c>
      <c r="AF266" s="67" t="str">
        <f t="shared" si="79"/>
        <v>H68R16</v>
      </c>
      <c r="AG266" s="71"/>
      <c r="AH266" s="71"/>
      <c r="AI266" s="71"/>
      <c r="AJ266" s="19"/>
      <c r="AK266" s="19"/>
      <c r="AL266" s="19"/>
      <c r="AM266" s="19"/>
      <c r="AN266" s="19"/>
      <c r="AO266" s="19"/>
      <c r="AP266" s="19"/>
    </row>
    <row r="267" spans="1:42" s="2" customFormat="1" ht="300" customHeight="1" x14ac:dyDescent="0.2">
      <c r="A267" s="91">
        <v>188</v>
      </c>
      <c r="B267" s="187">
        <v>266</v>
      </c>
      <c r="C267" s="102"/>
      <c r="D267" s="120" t="s">
        <v>1335</v>
      </c>
      <c r="E267" s="113">
        <v>1405004</v>
      </c>
      <c r="F267" s="107" t="s">
        <v>287</v>
      </c>
      <c r="G267" s="126" t="s">
        <v>288</v>
      </c>
      <c r="H267" s="126" t="s">
        <v>1030</v>
      </c>
      <c r="I267" s="126" t="s">
        <v>751</v>
      </c>
      <c r="J267" s="129" t="s">
        <v>1031</v>
      </c>
      <c r="K267" s="102">
        <v>1</v>
      </c>
      <c r="L267" s="127">
        <v>43040</v>
      </c>
      <c r="M267" s="127">
        <v>43099</v>
      </c>
      <c r="N267" s="128">
        <f t="shared" si="88"/>
        <v>8.4285714285714288</v>
      </c>
      <c r="O267" s="91" t="s">
        <v>738</v>
      </c>
      <c r="P267" s="97">
        <v>1</v>
      </c>
      <c r="Q267" s="91" t="s">
        <v>2148</v>
      </c>
      <c r="R267" s="100">
        <f t="shared" si="80"/>
        <v>100</v>
      </c>
      <c r="S267" s="101">
        <f t="shared" si="81"/>
        <v>8.4285714285714288</v>
      </c>
      <c r="T267" s="101">
        <f t="shared" si="82"/>
        <v>8.4285714285714288</v>
      </c>
      <c r="U267" s="101">
        <f t="shared" si="83"/>
        <v>8.4285714285714288</v>
      </c>
      <c r="V267" s="102"/>
      <c r="W267" s="103" t="str">
        <f t="shared" si="84"/>
        <v>CUMPLIDO</v>
      </c>
      <c r="X267" s="103" t="str">
        <f t="shared" si="86"/>
        <v>CUMPLIDO</v>
      </c>
      <c r="Y267" s="104" t="s">
        <v>318</v>
      </c>
      <c r="Z267" s="153" t="str">
        <f t="shared" si="87"/>
        <v>H70R16</v>
      </c>
      <c r="AA267" s="153">
        <f t="shared" si="85"/>
        <v>1</v>
      </c>
      <c r="AB267" s="153" t="str">
        <f t="shared" si="75"/>
        <v>H70R16 - 1</v>
      </c>
      <c r="AC267" s="67">
        <f t="shared" si="76"/>
        <v>5</v>
      </c>
      <c r="AD267" s="67">
        <f t="shared" si="77"/>
        <v>5</v>
      </c>
      <c r="AE267" s="67" t="str">
        <f t="shared" si="78"/>
        <v>H70R16.</v>
      </c>
      <c r="AF267" s="67" t="str">
        <f t="shared" si="79"/>
        <v>H70R16</v>
      </c>
      <c r="AG267" s="71"/>
      <c r="AH267" s="71"/>
      <c r="AI267" s="71"/>
      <c r="AJ267" s="19"/>
      <c r="AK267" s="19"/>
      <c r="AL267" s="19"/>
      <c r="AM267" s="19"/>
      <c r="AN267" s="19"/>
      <c r="AO267" s="19"/>
      <c r="AP267" s="19"/>
    </row>
    <row r="268" spans="1:42" s="2" customFormat="1" ht="300" customHeight="1" x14ac:dyDescent="0.2">
      <c r="A268" s="91">
        <v>189</v>
      </c>
      <c r="B268" s="187">
        <v>267</v>
      </c>
      <c r="C268" s="102"/>
      <c r="D268" s="120" t="s">
        <v>1336</v>
      </c>
      <c r="E268" s="113">
        <v>1101002</v>
      </c>
      <c r="F268" s="107" t="s">
        <v>433</v>
      </c>
      <c r="G268" s="126" t="s">
        <v>432</v>
      </c>
      <c r="H268" s="126" t="s">
        <v>992</v>
      </c>
      <c r="I268" s="126" t="s">
        <v>435</v>
      </c>
      <c r="J268" s="129" t="s">
        <v>1032</v>
      </c>
      <c r="K268" s="102">
        <v>1</v>
      </c>
      <c r="L268" s="127">
        <v>43040</v>
      </c>
      <c r="M268" s="127">
        <v>43084</v>
      </c>
      <c r="N268" s="128">
        <f t="shared" si="88"/>
        <v>6.2857142857142856</v>
      </c>
      <c r="O268" s="91" t="s">
        <v>434</v>
      </c>
      <c r="P268" s="97">
        <v>1</v>
      </c>
      <c r="Q268" s="91" t="s">
        <v>2148</v>
      </c>
      <c r="R268" s="100">
        <f t="shared" si="80"/>
        <v>100</v>
      </c>
      <c r="S268" s="101">
        <f t="shared" si="81"/>
        <v>6.2857142857142856</v>
      </c>
      <c r="T268" s="101">
        <f t="shared" si="82"/>
        <v>6.2857142857142856</v>
      </c>
      <c r="U268" s="101">
        <f t="shared" si="83"/>
        <v>6.2857142857142856</v>
      </c>
      <c r="V268" s="102"/>
      <c r="W268" s="103" t="str">
        <f t="shared" si="84"/>
        <v>CUMPLIDO</v>
      </c>
      <c r="X268" s="103" t="str">
        <f t="shared" si="86"/>
        <v>CUMPLIDO</v>
      </c>
      <c r="Y268" s="104" t="s">
        <v>318</v>
      </c>
      <c r="Z268" s="153" t="str">
        <f t="shared" si="87"/>
        <v>H71R16</v>
      </c>
      <c r="AA268" s="153">
        <f t="shared" si="85"/>
        <v>1</v>
      </c>
      <c r="AB268" s="153" t="str">
        <f t="shared" si="75"/>
        <v>H71R16 - 1</v>
      </c>
      <c r="AC268" s="67">
        <f t="shared" si="76"/>
        <v>5</v>
      </c>
      <c r="AD268" s="67">
        <f t="shared" si="77"/>
        <v>5</v>
      </c>
      <c r="AE268" s="67" t="str">
        <f t="shared" si="78"/>
        <v>H71R16.</v>
      </c>
      <c r="AF268" s="67" t="str">
        <f t="shared" si="79"/>
        <v>H71R16</v>
      </c>
      <c r="AG268" s="71"/>
      <c r="AH268" s="71"/>
      <c r="AI268" s="71"/>
      <c r="AJ268" s="19"/>
      <c r="AK268" s="19"/>
      <c r="AL268" s="19"/>
      <c r="AM268" s="19"/>
      <c r="AN268" s="19"/>
      <c r="AO268" s="19"/>
      <c r="AP268" s="19"/>
    </row>
    <row r="269" spans="1:42" s="2" customFormat="1" ht="300" customHeight="1" x14ac:dyDescent="0.2">
      <c r="A269" s="91"/>
      <c r="B269" s="187">
        <v>268</v>
      </c>
      <c r="C269" s="102"/>
      <c r="D269" s="120"/>
      <c r="E269" s="113">
        <v>1101002</v>
      </c>
      <c r="F269" s="107" t="s">
        <v>431</v>
      </c>
      <c r="G269" s="126" t="s">
        <v>432</v>
      </c>
      <c r="H269" s="126" t="s">
        <v>993</v>
      </c>
      <c r="I269" s="126" t="s">
        <v>436</v>
      </c>
      <c r="J269" s="129" t="s">
        <v>437</v>
      </c>
      <c r="K269" s="102">
        <v>1</v>
      </c>
      <c r="L269" s="127">
        <v>43282</v>
      </c>
      <c r="M269" s="127">
        <v>43373</v>
      </c>
      <c r="N269" s="128">
        <f t="shared" si="88"/>
        <v>13</v>
      </c>
      <c r="O269" s="91" t="s">
        <v>434</v>
      </c>
      <c r="P269" s="97">
        <v>1</v>
      </c>
      <c r="Q269" s="91" t="s">
        <v>2148</v>
      </c>
      <c r="R269" s="100">
        <f t="shared" si="80"/>
        <v>100</v>
      </c>
      <c r="S269" s="101">
        <f t="shared" si="81"/>
        <v>13</v>
      </c>
      <c r="T269" s="101">
        <f t="shared" si="82"/>
        <v>13</v>
      </c>
      <c r="U269" s="101">
        <f t="shared" si="83"/>
        <v>13</v>
      </c>
      <c r="V269" s="102"/>
      <c r="W269" s="103" t="str">
        <f t="shared" si="84"/>
        <v>CUMPLIDO</v>
      </c>
      <c r="X269" s="103" t="str">
        <f t="shared" si="86"/>
        <v/>
      </c>
      <c r="Y269" s="104" t="s">
        <v>318</v>
      </c>
      <c r="Z269" s="153" t="str">
        <f t="shared" si="87"/>
        <v>H71R16</v>
      </c>
      <c r="AA269" s="153">
        <f t="shared" si="85"/>
        <v>2</v>
      </c>
      <c r="AB269" s="153" t="str">
        <f t="shared" si="75"/>
        <v>H71R16 - 2</v>
      </c>
      <c r="AC269" s="67">
        <f t="shared" si="76"/>
        <v>5</v>
      </c>
      <c r="AD269" s="67">
        <f t="shared" si="77"/>
        <v>5</v>
      </c>
      <c r="AE269" s="67" t="str">
        <f t="shared" si="78"/>
        <v>H71R16.</v>
      </c>
      <c r="AF269" s="67" t="str">
        <f t="shared" si="79"/>
        <v>H71R16</v>
      </c>
      <c r="AG269" s="71"/>
      <c r="AH269" s="71"/>
      <c r="AI269" s="71"/>
      <c r="AJ269" s="19"/>
      <c r="AK269" s="19"/>
      <c r="AL269" s="19"/>
      <c r="AM269" s="19"/>
      <c r="AN269" s="19"/>
      <c r="AO269" s="19"/>
      <c r="AP269" s="19"/>
    </row>
    <row r="270" spans="1:42" s="2" customFormat="1" ht="300" customHeight="1" x14ac:dyDescent="0.2">
      <c r="A270" s="91">
        <v>190</v>
      </c>
      <c r="B270" s="187">
        <v>269</v>
      </c>
      <c r="C270" s="102"/>
      <c r="D270" s="120" t="s">
        <v>1336</v>
      </c>
      <c r="E270" s="113">
        <v>1101002</v>
      </c>
      <c r="F270" s="107" t="s">
        <v>1033</v>
      </c>
      <c r="G270" s="126" t="s">
        <v>289</v>
      </c>
      <c r="H270" s="126" t="s">
        <v>438</v>
      </c>
      <c r="I270" s="126" t="s">
        <v>439</v>
      </c>
      <c r="J270" s="129" t="s">
        <v>441</v>
      </c>
      <c r="K270" s="102">
        <v>1</v>
      </c>
      <c r="L270" s="127">
        <v>43132</v>
      </c>
      <c r="M270" s="127">
        <v>43189</v>
      </c>
      <c r="N270" s="128">
        <f t="shared" si="88"/>
        <v>8.1428571428571423</v>
      </c>
      <c r="O270" s="91" t="s">
        <v>434</v>
      </c>
      <c r="P270" s="97">
        <v>1</v>
      </c>
      <c r="Q270" s="91" t="s">
        <v>2148</v>
      </c>
      <c r="R270" s="100">
        <f t="shared" si="80"/>
        <v>100</v>
      </c>
      <c r="S270" s="101">
        <f t="shared" si="81"/>
        <v>8.1428571428571423</v>
      </c>
      <c r="T270" s="101">
        <f t="shared" si="82"/>
        <v>8.1428571428571423</v>
      </c>
      <c r="U270" s="101">
        <f t="shared" si="83"/>
        <v>8.1428571428571423</v>
      </c>
      <c r="V270" s="102"/>
      <c r="W270" s="103" t="str">
        <f t="shared" si="84"/>
        <v>CUMPLIDO</v>
      </c>
      <c r="X270" s="103" t="str">
        <f t="shared" si="86"/>
        <v>CUMPLIDO</v>
      </c>
      <c r="Y270" s="104" t="s">
        <v>318</v>
      </c>
      <c r="Z270" s="153" t="str">
        <f t="shared" si="87"/>
        <v>H72R16</v>
      </c>
      <c r="AA270" s="153">
        <f t="shared" si="85"/>
        <v>1</v>
      </c>
      <c r="AB270" s="153" t="str">
        <f t="shared" si="75"/>
        <v>H72R16 - 1</v>
      </c>
      <c r="AC270" s="67">
        <f t="shared" si="76"/>
        <v>5</v>
      </c>
      <c r="AD270" s="67">
        <f t="shared" si="77"/>
        <v>5</v>
      </c>
      <c r="AE270" s="67" t="str">
        <f t="shared" si="78"/>
        <v>H72R16.</v>
      </c>
      <c r="AF270" s="67" t="str">
        <f t="shared" si="79"/>
        <v>H72R16</v>
      </c>
      <c r="AG270" s="71"/>
      <c r="AH270" s="71"/>
      <c r="AI270" s="71"/>
      <c r="AJ270" s="19"/>
      <c r="AK270" s="19"/>
      <c r="AL270" s="19"/>
      <c r="AM270" s="19"/>
      <c r="AN270" s="19"/>
      <c r="AO270" s="19"/>
      <c r="AP270" s="19"/>
    </row>
    <row r="271" spans="1:42" s="2" customFormat="1" ht="300" customHeight="1" x14ac:dyDescent="0.2">
      <c r="A271" s="91">
        <v>191</v>
      </c>
      <c r="B271" s="187">
        <v>270</v>
      </c>
      <c r="C271" s="102"/>
      <c r="D271" s="120" t="s">
        <v>1336</v>
      </c>
      <c r="E271" s="113">
        <v>1101001</v>
      </c>
      <c r="F271" s="107" t="s">
        <v>1034</v>
      </c>
      <c r="G271" s="126" t="s">
        <v>290</v>
      </c>
      <c r="H271" s="126" t="s">
        <v>440</v>
      </c>
      <c r="I271" s="133" t="s">
        <v>442</v>
      </c>
      <c r="J271" s="127" t="s">
        <v>55</v>
      </c>
      <c r="K271" s="102">
        <v>3</v>
      </c>
      <c r="L271" s="127">
        <v>43040</v>
      </c>
      <c r="M271" s="127">
        <v>43342</v>
      </c>
      <c r="N271" s="128">
        <f t="shared" si="88"/>
        <v>43.142857142857146</v>
      </c>
      <c r="O271" s="91" t="s">
        <v>434</v>
      </c>
      <c r="P271" s="97">
        <v>3</v>
      </c>
      <c r="Q271" s="91" t="s">
        <v>2148</v>
      </c>
      <c r="R271" s="100">
        <f t="shared" si="80"/>
        <v>100</v>
      </c>
      <c r="S271" s="101">
        <f t="shared" si="81"/>
        <v>43.142857142857146</v>
      </c>
      <c r="T271" s="101">
        <f t="shared" si="82"/>
        <v>43.142857142857146</v>
      </c>
      <c r="U271" s="101">
        <f t="shared" si="83"/>
        <v>43.142857142857146</v>
      </c>
      <c r="V271" s="102"/>
      <c r="W271" s="103" t="str">
        <f t="shared" si="84"/>
        <v>CUMPLIDO</v>
      </c>
      <c r="X271" s="103" t="str">
        <f t="shared" si="86"/>
        <v>CUMPLIDO</v>
      </c>
      <c r="Y271" s="104" t="s">
        <v>318</v>
      </c>
      <c r="Z271" s="153" t="str">
        <f t="shared" si="87"/>
        <v>H74R16</v>
      </c>
      <c r="AA271" s="153">
        <f t="shared" si="85"/>
        <v>1</v>
      </c>
      <c r="AB271" s="153" t="str">
        <f t="shared" si="75"/>
        <v>H74R16 - 1</v>
      </c>
      <c r="AC271" s="67">
        <f t="shared" si="76"/>
        <v>5</v>
      </c>
      <c r="AD271" s="67">
        <f t="shared" si="77"/>
        <v>5</v>
      </c>
      <c r="AE271" s="67" t="str">
        <f t="shared" si="78"/>
        <v>H74R16.</v>
      </c>
      <c r="AF271" s="67" t="str">
        <f t="shared" si="79"/>
        <v>H74R16</v>
      </c>
      <c r="AG271" s="71"/>
      <c r="AH271" s="71"/>
      <c r="AI271" s="71"/>
      <c r="AJ271" s="19"/>
      <c r="AK271" s="19"/>
      <c r="AL271" s="19"/>
      <c r="AM271" s="19"/>
      <c r="AN271" s="19"/>
      <c r="AO271" s="19"/>
      <c r="AP271" s="19"/>
    </row>
    <row r="272" spans="1:42" s="2" customFormat="1" ht="300" customHeight="1" x14ac:dyDescent="0.2">
      <c r="A272" s="91">
        <v>192</v>
      </c>
      <c r="B272" s="187">
        <v>271</v>
      </c>
      <c r="C272" s="102"/>
      <c r="D272" s="120" t="s">
        <v>1342</v>
      </c>
      <c r="E272" s="113">
        <v>1401005</v>
      </c>
      <c r="F272" s="107" t="s">
        <v>1069</v>
      </c>
      <c r="G272" s="126" t="s">
        <v>291</v>
      </c>
      <c r="H272" s="107" t="s">
        <v>1068</v>
      </c>
      <c r="I272" s="107" t="s">
        <v>1070</v>
      </c>
      <c r="J272" s="102" t="s">
        <v>1071</v>
      </c>
      <c r="K272" s="102">
        <v>1</v>
      </c>
      <c r="L272" s="127">
        <v>43101</v>
      </c>
      <c r="M272" s="127">
        <v>43403</v>
      </c>
      <c r="N272" s="128">
        <f t="shared" si="88"/>
        <v>43.142857142857146</v>
      </c>
      <c r="O272" s="91" t="s">
        <v>556</v>
      </c>
      <c r="P272" s="97">
        <v>1</v>
      </c>
      <c r="Q272" s="91" t="s">
        <v>2148</v>
      </c>
      <c r="R272" s="100">
        <f t="shared" si="80"/>
        <v>100</v>
      </c>
      <c r="S272" s="101">
        <f t="shared" si="81"/>
        <v>43.142857142857146</v>
      </c>
      <c r="T272" s="101">
        <f t="shared" si="82"/>
        <v>43.142857142857146</v>
      </c>
      <c r="U272" s="101">
        <f t="shared" si="83"/>
        <v>43.142857142857146</v>
      </c>
      <c r="V272" s="102"/>
      <c r="W272" s="103" t="str">
        <f t="shared" si="84"/>
        <v>CUMPLIDO</v>
      </c>
      <c r="X272" s="103" t="str">
        <f t="shared" si="86"/>
        <v>CUMPLIDO</v>
      </c>
      <c r="Y272" s="104" t="s">
        <v>318</v>
      </c>
      <c r="Z272" s="153" t="str">
        <f t="shared" si="87"/>
        <v>H77R16</v>
      </c>
      <c r="AA272" s="153">
        <f t="shared" si="85"/>
        <v>1</v>
      </c>
      <c r="AB272" s="153" t="str">
        <f t="shared" si="75"/>
        <v>H77R16 - 1</v>
      </c>
      <c r="AC272" s="67">
        <f t="shared" si="76"/>
        <v>5</v>
      </c>
      <c r="AD272" s="67">
        <f t="shared" si="77"/>
        <v>5</v>
      </c>
      <c r="AE272" s="67" t="str">
        <f t="shared" si="78"/>
        <v>H77R16.</v>
      </c>
      <c r="AF272" s="67" t="str">
        <f t="shared" si="79"/>
        <v>H77R16</v>
      </c>
      <c r="AG272" s="71"/>
      <c r="AH272" s="71"/>
      <c r="AI272" s="71"/>
      <c r="AJ272" s="19"/>
      <c r="AK272" s="19"/>
      <c r="AL272" s="19"/>
      <c r="AM272" s="19"/>
      <c r="AN272" s="19"/>
      <c r="AO272" s="19"/>
      <c r="AP272" s="19"/>
    </row>
    <row r="273" spans="1:42" s="2" customFormat="1" ht="300" customHeight="1" x14ac:dyDescent="0.2">
      <c r="A273" s="91">
        <v>193</v>
      </c>
      <c r="B273" s="187">
        <v>272</v>
      </c>
      <c r="C273" s="102"/>
      <c r="D273" s="120" t="s">
        <v>1342</v>
      </c>
      <c r="E273" s="113">
        <v>1405004</v>
      </c>
      <c r="F273" s="107" t="s">
        <v>1073</v>
      </c>
      <c r="G273" s="126" t="s">
        <v>292</v>
      </c>
      <c r="H273" s="126" t="s">
        <v>1072</v>
      </c>
      <c r="I273" s="126" t="s">
        <v>1074</v>
      </c>
      <c r="J273" s="102" t="s">
        <v>1075</v>
      </c>
      <c r="K273" s="102">
        <v>2</v>
      </c>
      <c r="L273" s="127">
        <v>43101</v>
      </c>
      <c r="M273" s="127">
        <v>43403</v>
      </c>
      <c r="N273" s="128">
        <f t="shared" si="88"/>
        <v>43.142857142857146</v>
      </c>
      <c r="O273" s="91" t="s">
        <v>556</v>
      </c>
      <c r="P273" s="97">
        <v>2</v>
      </c>
      <c r="Q273" s="91" t="s">
        <v>2148</v>
      </c>
      <c r="R273" s="100">
        <f t="shared" si="80"/>
        <v>100</v>
      </c>
      <c r="S273" s="101">
        <f t="shared" si="81"/>
        <v>43.142857142857146</v>
      </c>
      <c r="T273" s="101">
        <f t="shared" si="82"/>
        <v>43.142857142857146</v>
      </c>
      <c r="U273" s="101">
        <f t="shared" si="83"/>
        <v>43.142857142857146</v>
      </c>
      <c r="V273" s="102"/>
      <c r="W273" s="103" t="str">
        <f t="shared" si="84"/>
        <v>CUMPLIDO</v>
      </c>
      <c r="X273" s="103" t="str">
        <f t="shared" si="86"/>
        <v>CUMPLIDO</v>
      </c>
      <c r="Y273" s="104" t="s">
        <v>318</v>
      </c>
      <c r="Z273" s="153" t="str">
        <f t="shared" si="87"/>
        <v>H78R16</v>
      </c>
      <c r="AA273" s="153">
        <f t="shared" si="85"/>
        <v>1</v>
      </c>
      <c r="AB273" s="153" t="str">
        <f t="shared" si="75"/>
        <v>H78R16 - 1</v>
      </c>
      <c r="AC273" s="67">
        <f t="shared" si="76"/>
        <v>5</v>
      </c>
      <c r="AD273" s="67">
        <f t="shared" si="77"/>
        <v>5</v>
      </c>
      <c r="AE273" s="67" t="str">
        <f t="shared" si="78"/>
        <v>H78R16.</v>
      </c>
      <c r="AF273" s="67" t="str">
        <f t="shared" si="79"/>
        <v>H78R16</v>
      </c>
      <c r="AG273" s="71"/>
      <c r="AH273" s="71"/>
      <c r="AI273" s="71"/>
      <c r="AJ273" s="19"/>
      <c r="AK273" s="19"/>
      <c r="AL273" s="19"/>
      <c r="AM273" s="19"/>
      <c r="AN273" s="19"/>
      <c r="AO273" s="19"/>
      <c r="AP273" s="19"/>
    </row>
    <row r="274" spans="1:42" s="2" customFormat="1" ht="300" customHeight="1" x14ac:dyDescent="0.2">
      <c r="A274" s="91">
        <v>194</v>
      </c>
      <c r="B274" s="187">
        <v>273</v>
      </c>
      <c r="C274" s="102"/>
      <c r="D274" s="120" t="s">
        <v>1343</v>
      </c>
      <c r="E274" s="113">
        <v>1402006</v>
      </c>
      <c r="F274" s="107" t="s">
        <v>948</v>
      </c>
      <c r="G274" s="126" t="s">
        <v>949</v>
      </c>
      <c r="H274" s="126" t="s">
        <v>1076</v>
      </c>
      <c r="I274" s="126" t="s">
        <v>1077</v>
      </c>
      <c r="J274" s="129" t="s">
        <v>1078</v>
      </c>
      <c r="K274" s="102">
        <v>1</v>
      </c>
      <c r="L274" s="127">
        <v>43101</v>
      </c>
      <c r="M274" s="127">
        <v>43403</v>
      </c>
      <c r="N274" s="128">
        <f t="shared" si="88"/>
        <v>43.142857142857146</v>
      </c>
      <c r="O274" s="91" t="s">
        <v>556</v>
      </c>
      <c r="P274" s="97">
        <v>1</v>
      </c>
      <c r="Q274" s="91" t="s">
        <v>2148</v>
      </c>
      <c r="R274" s="100">
        <f t="shared" si="80"/>
        <v>100</v>
      </c>
      <c r="S274" s="101">
        <f t="shared" si="81"/>
        <v>43.142857142857146</v>
      </c>
      <c r="T274" s="101">
        <f t="shared" si="82"/>
        <v>43.142857142857146</v>
      </c>
      <c r="U274" s="101">
        <f t="shared" si="83"/>
        <v>43.142857142857146</v>
      </c>
      <c r="V274" s="102"/>
      <c r="W274" s="103" t="str">
        <f t="shared" si="84"/>
        <v>CUMPLIDO</v>
      </c>
      <c r="X274" s="103" t="str">
        <f t="shared" si="86"/>
        <v>CUMPLIDO</v>
      </c>
      <c r="Y274" s="104" t="s">
        <v>318</v>
      </c>
      <c r="Z274" s="153" t="str">
        <f t="shared" si="87"/>
        <v>H79R16</v>
      </c>
      <c r="AA274" s="153">
        <f t="shared" si="85"/>
        <v>1</v>
      </c>
      <c r="AB274" s="153" t="str">
        <f t="shared" si="75"/>
        <v>H79R16 - 1</v>
      </c>
      <c r="AC274" s="67">
        <f t="shared" si="76"/>
        <v>5</v>
      </c>
      <c r="AD274" s="67">
        <f t="shared" si="77"/>
        <v>5</v>
      </c>
      <c r="AE274" s="67" t="str">
        <f t="shared" si="78"/>
        <v>H79R16.</v>
      </c>
      <c r="AF274" s="67" t="str">
        <f t="shared" si="79"/>
        <v>H79R16</v>
      </c>
      <c r="AG274" s="71"/>
      <c r="AH274" s="71"/>
      <c r="AI274" s="71"/>
      <c r="AJ274" s="19"/>
      <c r="AK274" s="19"/>
      <c r="AL274" s="19"/>
      <c r="AM274" s="19"/>
      <c r="AN274" s="19"/>
      <c r="AO274" s="19"/>
      <c r="AP274" s="19"/>
    </row>
    <row r="275" spans="1:42" s="2" customFormat="1" ht="300" customHeight="1" x14ac:dyDescent="0.2">
      <c r="A275" s="91">
        <v>195</v>
      </c>
      <c r="B275" s="187">
        <v>274</v>
      </c>
      <c r="C275" s="102"/>
      <c r="D275" s="120" t="s">
        <v>1344</v>
      </c>
      <c r="E275" s="113">
        <v>1802001</v>
      </c>
      <c r="F275" s="107" t="s">
        <v>1596</v>
      </c>
      <c r="G275" s="126" t="s">
        <v>1558</v>
      </c>
      <c r="H275" s="126" t="s">
        <v>455</v>
      </c>
      <c r="I275" s="126" t="s">
        <v>451</v>
      </c>
      <c r="J275" s="129" t="s">
        <v>454</v>
      </c>
      <c r="K275" s="102">
        <v>3</v>
      </c>
      <c r="L275" s="127">
        <v>43040</v>
      </c>
      <c r="M275" s="127">
        <v>43099</v>
      </c>
      <c r="N275" s="128">
        <f t="shared" si="88"/>
        <v>8.4285714285714288</v>
      </c>
      <c r="O275" s="91" t="s">
        <v>450</v>
      </c>
      <c r="P275" s="97">
        <v>3</v>
      </c>
      <c r="Q275" s="91" t="s">
        <v>2148</v>
      </c>
      <c r="R275" s="100">
        <f t="shared" si="80"/>
        <v>100</v>
      </c>
      <c r="S275" s="101">
        <f t="shared" si="81"/>
        <v>8.4285714285714288</v>
      </c>
      <c r="T275" s="101">
        <f t="shared" si="82"/>
        <v>8.4285714285714288</v>
      </c>
      <c r="U275" s="101">
        <f t="shared" si="83"/>
        <v>8.4285714285714288</v>
      </c>
      <c r="V275" s="102"/>
      <c r="W275" s="103" t="str">
        <f t="shared" si="84"/>
        <v>CUMPLIDO</v>
      </c>
      <c r="X275" s="103" t="str">
        <f t="shared" si="86"/>
        <v>CUMPLIDO</v>
      </c>
      <c r="Y275" s="104" t="s">
        <v>318</v>
      </c>
      <c r="Z275" s="153" t="str">
        <f t="shared" si="87"/>
        <v>H80R16</v>
      </c>
      <c r="AA275" s="153">
        <f t="shared" si="85"/>
        <v>1</v>
      </c>
      <c r="AB275" s="153" t="str">
        <f t="shared" si="75"/>
        <v>H80R16 - 1</v>
      </c>
      <c r="AC275" s="67">
        <f t="shared" si="76"/>
        <v>5</v>
      </c>
      <c r="AD275" s="67">
        <f t="shared" si="77"/>
        <v>5</v>
      </c>
      <c r="AE275" s="67" t="str">
        <f t="shared" si="78"/>
        <v>H80R16.</v>
      </c>
      <c r="AF275" s="67" t="str">
        <f t="shared" si="79"/>
        <v>H80R16</v>
      </c>
      <c r="AG275" s="71"/>
      <c r="AH275" s="71"/>
      <c r="AI275" s="71"/>
      <c r="AJ275" s="19"/>
      <c r="AK275" s="19"/>
      <c r="AL275" s="19"/>
      <c r="AM275" s="19"/>
      <c r="AN275" s="19"/>
      <c r="AO275" s="19"/>
      <c r="AP275" s="19"/>
    </row>
    <row r="276" spans="1:42" s="2" customFormat="1" ht="300" customHeight="1" x14ac:dyDescent="0.2">
      <c r="A276" s="91">
        <v>196</v>
      </c>
      <c r="B276" s="187">
        <v>275</v>
      </c>
      <c r="C276" s="102"/>
      <c r="D276" s="120" t="s">
        <v>1336</v>
      </c>
      <c r="E276" s="113">
        <v>1404002</v>
      </c>
      <c r="F276" s="107" t="s">
        <v>1597</v>
      </c>
      <c r="G276" s="126" t="s">
        <v>293</v>
      </c>
      <c r="H276" s="126" t="s">
        <v>452</v>
      </c>
      <c r="I276" s="126" t="s">
        <v>453</v>
      </c>
      <c r="J276" s="129" t="s">
        <v>8</v>
      </c>
      <c r="K276" s="102">
        <v>1</v>
      </c>
      <c r="L276" s="127">
        <v>43040</v>
      </c>
      <c r="M276" s="127">
        <v>43099</v>
      </c>
      <c r="N276" s="128">
        <f t="shared" si="88"/>
        <v>8.4285714285714288</v>
      </c>
      <c r="O276" s="91" t="s">
        <v>450</v>
      </c>
      <c r="P276" s="97">
        <v>1</v>
      </c>
      <c r="Q276" s="91" t="s">
        <v>2148</v>
      </c>
      <c r="R276" s="100">
        <f t="shared" si="80"/>
        <v>100</v>
      </c>
      <c r="S276" s="101">
        <f t="shared" si="81"/>
        <v>8.4285714285714288</v>
      </c>
      <c r="T276" s="101">
        <f t="shared" si="82"/>
        <v>8.4285714285714288</v>
      </c>
      <c r="U276" s="101">
        <f t="shared" si="83"/>
        <v>8.4285714285714288</v>
      </c>
      <c r="V276" s="102"/>
      <c r="W276" s="103" t="str">
        <f t="shared" si="84"/>
        <v>CUMPLIDO</v>
      </c>
      <c r="X276" s="103" t="str">
        <f t="shared" si="86"/>
        <v>CUMPLIDO</v>
      </c>
      <c r="Y276" s="104" t="s">
        <v>318</v>
      </c>
      <c r="Z276" s="153" t="str">
        <f t="shared" si="87"/>
        <v>H81R16</v>
      </c>
      <c r="AA276" s="153">
        <f t="shared" si="85"/>
        <v>1</v>
      </c>
      <c r="AB276" s="153" t="str">
        <f t="shared" si="75"/>
        <v>H81R16 - 1</v>
      </c>
      <c r="AC276" s="67">
        <f t="shared" si="76"/>
        <v>5</v>
      </c>
      <c r="AD276" s="67">
        <f t="shared" si="77"/>
        <v>5</v>
      </c>
      <c r="AE276" s="67" t="str">
        <f t="shared" si="78"/>
        <v>H81R16.</v>
      </c>
      <c r="AF276" s="67" t="str">
        <f t="shared" si="79"/>
        <v>H81R16</v>
      </c>
      <c r="AG276" s="71"/>
      <c r="AH276" s="71"/>
      <c r="AI276" s="71"/>
      <c r="AJ276" s="19"/>
      <c r="AK276" s="19"/>
      <c r="AL276" s="19"/>
      <c r="AM276" s="19"/>
      <c r="AN276" s="19"/>
      <c r="AO276" s="19"/>
      <c r="AP276" s="19"/>
    </row>
    <row r="277" spans="1:42" s="2" customFormat="1" ht="300" customHeight="1" x14ac:dyDescent="0.2">
      <c r="A277" s="91">
        <v>197</v>
      </c>
      <c r="B277" s="187">
        <v>276</v>
      </c>
      <c r="C277" s="102"/>
      <c r="D277" s="120" t="s">
        <v>1344</v>
      </c>
      <c r="E277" s="113">
        <v>1404002</v>
      </c>
      <c r="F277" s="107" t="s">
        <v>1111</v>
      </c>
      <c r="G277" s="126" t="s">
        <v>294</v>
      </c>
      <c r="H277" s="126" t="s">
        <v>1076</v>
      </c>
      <c r="I277" s="126" t="s">
        <v>1077</v>
      </c>
      <c r="J277" s="129" t="s">
        <v>1078</v>
      </c>
      <c r="K277" s="102">
        <v>1</v>
      </c>
      <c r="L277" s="127">
        <v>43101</v>
      </c>
      <c r="M277" s="127">
        <v>43403</v>
      </c>
      <c r="N277" s="128">
        <f t="shared" si="88"/>
        <v>43.142857142857146</v>
      </c>
      <c r="O277" s="91" t="s">
        <v>556</v>
      </c>
      <c r="P277" s="97">
        <v>1</v>
      </c>
      <c r="Q277" s="91" t="s">
        <v>2148</v>
      </c>
      <c r="R277" s="100">
        <f t="shared" si="80"/>
        <v>100</v>
      </c>
      <c r="S277" s="101">
        <f t="shared" si="81"/>
        <v>43.142857142857146</v>
      </c>
      <c r="T277" s="101">
        <f t="shared" si="82"/>
        <v>43.142857142857146</v>
      </c>
      <c r="U277" s="101">
        <f t="shared" si="83"/>
        <v>43.142857142857146</v>
      </c>
      <c r="V277" s="102"/>
      <c r="W277" s="103" t="str">
        <f t="shared" si="84"/>
        <v>CUMPLIDO</v>
      </c>
      <c r="X277" s="103" t="str">
        <f t="shared" si="86"/>
        <v>CUMPLIDO</v>
      </c>
      <c r="Y277" s="104" t="s">
        <v>318</v>
      </c>
      <c r="Z277" s="153" t="str">
        <f t="shared" si="87"/>
        <v>H82R16</v>
      </c>
      <c r="AA277" s="153">
        <f t="shared" si="85"/>
        <v>1</v>
      </c>
      <c r="AB277" s="153" t="str">
        <f t="shared" si="75"/>
        <v>H82R16 - 1</v>
      </c>
      <c r="AC277" s="67">
        <f t="shared" si="76"/>
        <v>5</v>
      </c>
      <c r="AD277" s="67">
        <f t="shared" si="77"/>
        <v>5</v>
      </c>
      <c r="AE277" s="67" t="str">
        <f t="shared" si="78"/>
        <v>H82R16</v>
      </c>
      <c r="AF277" s="67" t="str">
        <f t="shared" si="79"/>
        <v>H82R16</v>
      </c>
      <c r="AG277" s="71"/>
      <c r="AH277" s="71"/>
      <c r="AI277" s="71"/>
      <c r="AJ277" s="19"/>
      <c r="AK277" s="19"/>
      <c r="AL277" s="19"/>
      <c r="AM277" s="19"/>
      <c r="AN277" s="19"/>
      <c r="AO277" s="19"/>
      <c r="AP277" s="19"/>
    </row>
    <row r="278" spans="1:42" s="2" customFormat="1" ht="300" customHeight="1" x14ac:dyDescent="0.2">
      <c r="A278" s="91">
        <v>198</v>
      </c>
      <c r="B278" s="187">
        <v>277</v>
      </c>
      <c r="C278" s="102"/>
      <c r="D278" s="120"/>
      <c r="E278" s="113">
        <v>1401001</v>
      </c>
      <c r="F278" s="107" t="s">
        <v>1644</v>
      </c>
      <c r="G278" s="126" t="s">
        <v>950</v>
      </c>
      <c r="H278" s="95" t="s">
        <v>1081</v>
      </c>
      <c r="I278" s="126" t="s">
        <v>1080</v>
      </c>
      <c r="J278" s="129" t="s">
        <v>1083</v>
      </c>
      <c r="K278" s="102">
        <v>1</v>
      </c>
      <c r="L278" s="127">
        <v>43101</v>
      </c>
      <c r="M278" s="127">
        <v>43403</v>
      </c>
      <c r="N278" s="128">
        <f t="shared" ref="N278:N319" si="89">(+M278-L278)/7</f>
        <v>43.142857142857146</v>
      </c>
      <c r="O278" s="91" t="s">
        <v>556</v>
      </c>
      <c r="P278" s="97">
        <v>1</v>
      </c>
      <c r="Q278" s="91" t="s">
        <v>2148</v>
      </c>
      <c r="R278" s="100">
        <f t="shared" si="80"/>
        <v>100</v>
      </c>
      <c r="S278" s="101">
        <f t="shared" si="81"/>
        <v>43.142857142857146</v>
      </c>
      <c r="T278" s="101">
        <f t="shared" si="82"/>
        <v>43.142857142857146</v>
      </c>
      <c r="U278" s="101">
        <f t="shared" si="83"/>
        <v>43.142857142857146</v>
      </c>
      <c r="V278" s="102"/>
      <c r="W278" s="103" t="str">
        <f t="shared" si="84"/>
        <v>CUMPLIDO</v>
      </c>
      <c r="X278" s="103" t="str">
        <f t="shared" si="86"/>
        <v>CUMPLIDO</v>
      </c>
      <c r="Y278" s="104" t="s">
        <v>318</v>
      </c>
      <c r="Z278" s="153" t="str">
        <f t="shared" si="87"/>
        <v>H84R16</v>
      </c>
      <c r="AA278" s="153">
        <f t="shared" si="85"/>
        <v>1</v>
      </c>
      <c r="AB278" s="153" t="str">
        <f t="shared" si="75"/>
        <v>H84R16 - 1</v>
      </c>
      <c r="AC278" s="67">
        <f t="shared" si="76"/>
        <v>5</v>
      </c>
      <c r="AD278" s="67">
        <f t="shared" si="77"/>
        <v>5</v>
      </c>
      <c r="AE278" s="67" t="str">
        <f t="shared" si="78"/>
        <v>H84R16.</v>
      </c>
      <c r="AF278" s="67" t="str">
        <f t="shared" si="79"/>
        <v>H84R16</v>
      </c>
      <c r="AG278" s="71"/>
      <c r="AH278" s="71"/>
      <c r="AI278" s="71"/>
      <c r="AJ278" s="19"/>
      <c r="AK278" s="19"/>
      <c r="AL278" s="19"/>
      <c r="AM278" s="19"/>
      <c r="AN278" s="19"/>
      <c r="AO278" s="19"/>
      <c r="AP278" s="19"/>
    </row>
    <row r="279" spans="1:42" s="2" customFormat="1" ht="300" customHeight="1" x14ac:dyDescent="0.2">
      <c r="A279" s="91">
        <v>199</v>
      </c>
      <c r="B279" s="187">
        <v>278</v>
      </c>
      <c r="C279" s="102"/>
      <c r="D279" s="120" t="s">
        <v>1341</v>
      </c>
      <c r="E279" s="113">
        <v>1401001</v>
      </c>
      <c r="F279" s="107" t="s">
        <v>1079</v>
      </c>
      <c r="G279" s="126" t="s">
        <v>295</v>
      </c>
      <c r="H279" s="126" t="s">
        <v>1082</v>
      </c>
      <c r="I279" s="126" t="s">
        <v>1080</v>
      </c>
      <c r="J279" s="129" t="s">
        <v>1083</v>
      </c>
      <c r="K279" s="102">
        <v>1</v>
      </c>
      <c r="L279" s="127">
        <v>43101</v>
      </c>
      <c r="M279" s="127">
        <v>43403</v>
      </c>
      <c r="N279" s="128">
        <f t="shared" si="89"/>
        <v>43.142857142857146</v>
      </c>
      <c r="O279" s="91" t="s">
        <v>556</v>
      </c>
      <c r="P279" s="97">
        <v>1</v>
      </c>
      <c r="Q279" s="91" t="s">
        <v>2148</v>
      </c>
      <c r="R279" s="100">
        <f t="shared" si="80"/>
        <v>100</v>
      </c>
      <c r="S279" s="101">
        <f t="shared" si="81"/>
        <v>43.142857142857146</v>
      </c>
      <c r="T279" s="101">
        <f t="shared" si="82"/>
        <v>43.142857142857146</v>
      </c>
      <c r="U279" s="101">
        <f t="shared" si="83"/>
        <v>43.142857142857146</v>
      </c>
      <c r="V279" s="102"/>
      <c r="W279" s="103" t="str">
        <f t="shared" si="84"/>
        <v>CUMPLIDO</v>
      </c>
      <c r="X279" s="103" t="str">
        <f t="shared" si="86"/>
        <v>CUMPLIDO</v>
      </c>
      <c r="Y279" s="104" t="s">
        <v>318</v>
      </c>
      <c r="Z279" s="153" t="str">
        <f t="shared" si="87"/>
        <v>H85R16</v>
      </c>
      <c r="AA279" s="153">
        <f t="shared" si="85"/>
        <v>1</v>
      </c>
      <c r="AB279" s="153" t="str">
        <f t="shared" si="75"/>
        <v>H85R16 - 1</v>
      </c>
      <c r="AC279" s="67">
        <f t="shared" si="76"/>
        <v>5</v>
      </c>
      <c r="AD279" s="67">
        <f t="shared" si="77"/>
        <v>5</v>
      </c>
      <c r="AE279" s="67" t="str">
        <f t="shared" si="78"/>
        <v>H85R16.</v>
      </c>
      <c r="AF279" s="67" t="str">
        <f t="shared" si="79"/>
        <v>H85R16</v>
      </c>
      <c r="AG279" s="71"/>
      <c r="AH279" s="71"/>
      <c r="AI279" s="71"/>
      <c r="AJ279" s="19"/>
      <c r="AK279" s="19"/>
      <c r="AL279" s="19"/>
      <c r="AM279" s="19"/>
      <c r="AN279" s="19"/>
      <c r="AO279" s="19"/>
      <c r="AP279" s="19"/>
    </row>
    <row r="280" spans="1:42" s="2" customFormat="1" ht="300" customHeight="1" x14ac:dyDescent="0.2">
      <c r="A280" s="91">
        <v>200</v>
      </c>
      <c r="B280" s="187">
        <v>279</v>
      </c>
      <c r="C280" s="102"/>
      <c r="D280" s="120" t="s">
        <v>1336</v>
      </c>
      <c r="E280" s="113">
        <v>1301001</v>
      </c>
      <c r="F280" s="107" t="s">
        <v>1303</v>
      </c>
      <c r="G280" s="126" t="s">
        <v>296</v>
      </c>
      <c r="H280" s="126" t="s">
        <v>407</v>
      </c>
      <c r="I280" s="126" t="s">
        <v>408</v>
      </c>
      <c r="J280" s="129" t="s">
        <v>409</v>
      </c>
      <c r="K280" s="102">
        <v>16</v>
      </c>
      <c r="L280" s="127">
        <v>43040</v>
      </c>
      <c r="M280" s="127">
        <v>43403</v>
      </c>
      <c r="N280" s="128">
        <f t="shared" si="89"/>
        <v>51.857142857142854</v>
      </c>
      <c r="O280" s="91" t="s">
        <v>406</v>
      </c>
      <c r="P280" s="91">
        <v>1</v>
      </c>
      <c r="Q280" s="91" t="s">
        <v>2148</v>
      </c>
      <c r="R280" s="100">
        <f t="shared" si="80"/>
        <v>6.25</v>
      </c>
      <c r="S280" s="101">
        <f t="shared" si="81"/>
        <v>3.2410714285714284</v>
      </c>
      <c r="T280" s="101">
        <f t="shared" si="82"/>
        <v>3.2410714285714284</v>
      </c>
      <c r="U280" s="101">
        <f t="shared" si="83"/>
        <v>51.857142857142854</v>
      </c>
      <c r="V280" s="102"/>
      <c r="W280" s="103" t="str">
        <f t="shared" si="84"/>
        <v>VENCIDO</v>
      </c>
      <c r="X280" s="103" t="str">
        <f t="shared" si="86"/>
        <v>VENCIDO</v>
      </c>
      <c r="Y280" s="104" t="s">
        <v>318</v>
      </c>
      <c r="Z280" s="153" t="str">
        <f t="shared" si="87"/>
        <v>H86R16</v>
      </c>
      <c r="AA280" s="153">
        <f t="shared" si="85"/>
        <v>1</v>
      </c>
      <c r="AB280" s="153" t="str">
        <f t="shared" si="75"/>
        <v>H86R16 - 1</v>
      </c>
      <c r="AC280" s="67">
        <f t="shared" si="76"/>
        <v>1</v>
      </c>
      <c r="AD280" s="67">
        <f t="shared" si="77"/>
        <v>1</v>
      </c>
      <c r="AE280" s="67" t="str">
        <f t="shared" si="78"/>
        <v>H86R16.</v>
      </c>
      <c r="AF280" s="67" t="str">
        <f t="shared" si="79"/>
        <v>H86R16</v>
      </c>
      <c r="AG280" s="71"/>
      <c r="AH280" s="71"/>
      <c r="AI280" s="71"/>
      <c r="AJ280" s="19"/>
      <c r="AK280" s="19"/>
      <c r="AL280" s="19"/>
      <c r="AM280" s="19"/>
      <c r="AN280" s="19"/>
      <c r="AO280" s="19"/>
      <c r="AP280" s="19"/>
    </row>
    <row r="281" spans="1:42" s="2" customFormat="1" ht="300" customHeight="1" x14ac:dyDescent="0.2">
      <c r="A281" s="91">
        <v>201</v>
      </c>
      <c r="B281" s="187">
        <v>280</v>
      </c>
      <c r="C281" s="102"/>
      <c r="D281" s="120" t="s">
        <v>1336</v>
      </c>
      <c r="E281" s="113">
        <v>1301001</v>
      </c>
      <c r="F281" s="107" t="s">
        <v>955</v>
      </c>
      <c r="G281" s="126" t="s">
        <v>956</v>
      </c>
      <c r="H281" s="134" t="s">
        <v>1559</v>
      </c>
      <c r="I281" s="126" t="s">
        <v>410</v>
      </c>
      <c r="J281" s="129" t="s">
        <v>409</v>
      </c>
      <c r="K281" s="102">
        <v>16</v>
      </c>
      <c r="L281" s="127">
        <v>43040</v>
      </c>
      <c r="M281" s="127">
        <v>43403</v>
      </c>
      <c r="N281" s="128">
        <f t="shared" si="89"/>
        <v>51.857142857142854</v>
      </c>
      <c r="O281" s="91" t="s">
        <v>406</v>
      </c>
      <c r="P281" s="91">
        <v>1</v>
      </c>
      <c r="Q281" s="91" t="s">
        <v>2148</v>
      </c>
      <c r="R281" s="100">
        <f t="shared" si="80"/>
        <v>6.25</v>
      </c>
      <c r="S281" s="101">
        <f t="shared" si="81"/>
        <v>3.2410714285714284</v>
      </c>
      <c r="T281" s="101">
        <f t="shared" si="82"/>
        <v>3.2410714285714284</v>
      </c>
      <c r="U281" s="101">
        <f t="shared" si="83"/>
        <v>51.857142857142854</v>
      </c>
      <c r="V281" s="102"/>
      <c r="W281" s="103" t="str">
        <f t="shared" si="84"/>
        <v>VENCIDO</v>
      </c>
      <c r="X281" s="103" t="str">
        <f t="shared" si="86"/>
        <v>VENCIDO</v>
      </c>
      <c r="Y281" s="104" t="s">
        <v>318</v>
      </c>
      <c r="Z281" s="153" t="str">
        <f t="shared" si="87"/>
        <v>H87R16</v>
      </c>
      <c r="AA281" s="153">
        <f t="shared" si="85"/>
        <v>1</v>
      </c>
      <c r="AB281" s="153" t="str">
        <f t="shared" si="75"/>
        <v>H87R16 - 1</v>
      </c>
      <c r="AC281" s="67">
        <f t="shared" si="76"/>
        <v>1</v>
      </c>
      <c r="AD281" s="67">
        <f t="shared" si="77"/>
        <v>1</v>
      </c>
      <c r="AE281" s="67" t="str">
        <f t="shared" si="78"/>
        <v>H87R16</v>
      </c>
      <c r="AF281" s="67" t="str">
        <f t="shared" si="79"/>
        <v>H87R16</v>
      </c>
      <c r="AG281" s="71"/>
      <c r="AH281" s="71"/>
      <c r="AI281" s="71"/>
      <c r="AJ281" s="19"/>
      <c r="AK281" s="19"/>
      <c r="AL281" s="19"/>
      <c r="AM281" s="19"/>
      <c r="AN281" s="19"/>
      <c r="AO281" s="19"/>
      <c r="AP281" s="19"/>
    </row>
    <row r="282" spans="1:42" s="2" customFormat="1" ht="300" customHeight="1" x14ac:dyDescent="0.2">
      <c r="A282" s="91">
        <v>202</v>
      </c>
      <c r="B282" s="187">
        <v>281</v>
      </c>
      <c r="C282" s="102"/>
      <c r="D282" s="120" t="s">
        <v>1341</v>
      </c>
      <c r="E282" s="113">
        <v>1301001</v>
      </c>
      <c r="F282" s="107" t="s">
        <v>1305</v>
      </c>
      <c r="G282" s="126" t="s">
        <v>297</v>
      </c>
      <c r="H282" s="134" t="s">
        <v>411</v>
      </c>
      <c r="I282" s="126" t="s">
        <v>412</v>
      </c>
      <c r="J282" s="129" t="s">
        <v>23</v>
      </c>
      <c r="K282" s="102">
        <v>4</v>
      </c>
      <c r="L282" s="127">
        <v>43040</v>
      </c>
      <c r="M282" s="127">
        <v>43403</v>
      </c>
      <c r="N282" s="128">
        <f t="shared" si="89"/>
        <v>51.857142857142854</v>
      </c>
      <c r="O282" s="91" t="s">
        <v>406</v>
      </c>
      <c r="P282" s="97">
        <v>0</v>
      </c>
      <c r="Q282" s="91" t="s">
        <v>2148</v>
      </c>
      <c r="R282" s="100">
        <f t="shared" si="80"/>
        <v>0</v>
      </c>
      <c r="S282" s="101">
        <f t="shared" si="81"/>
        <v>0</v>
      </c>
      <c r="T282" s="101">
        <f t="shared" si="82"/>
        <v>0</v>
      </c>
      <c r="U282" s="101">
        <f t="shared" si="83"/>
        <v>51.857142857142854</v>
      </c>
      <c r="V282" s="102"/>
      <c r="W282" s="103" t="str">
        <f t="shared" si="84"/>
        <v>VENCIDO</v>
      </c>
      <c r="X282" s="103" t="str">
        <f t="shared" si="86"/>
        <v>VENCIDO</v>
      </c>
      <c r="Y282" s="104" t="s">
        <v>318</v>
      </c>
      <c r="Z282" s="153" t="str">
        <f t="shared" si="87"/>
        <v>H88R16</v>
      </c>
      <c r="AA282" s="153">
        <f t="shared" si="85"/>
        <v>1</v>
      </c>
      <c r="AB282" s="153" t="str">
        <f t="shared" si="75"/>
        <v>H88R16 - 1</v>
      </c>
      <c r="AC282" s="67">
        <f t="shared" si="76"/>
        <v>1</v>
      </c>
      <c r="AD282" s="67">
        <f t="shared" si="77"/>
        <v>1</v>
      </c>
      <c r="AE282" s="67" t="str">
        <f t="shared" si="78"/>
        <v>H88R16</v>
      </c>
      <c r="AF282" s="67" t="str">
        <f t="shared" si="79"/>
        <v>H88R16</v>
      </c>
      <c r="AG282" s="71"/>
      <c r="AH282" s="71"/>
      <c r="AI282" s="71"/>
      <c r="AJ282" s="19"/>
      <c r="AK282" s="19"/>
      <c r="AL282" s="19"/>
      <c r="AM282" s="19"/>
      <c r="AN282" s="19"/>
      <c r="AO282" s="19"/>
      <c r="AP282" s="19"/>
    </row>
    <row r="283" spans="1:42" s="2" customFormat="1" ht="300" customHeight="1" x14ac:dyDescent="0.2">
      <c r="A283" s="91">
        <v>203</v>
      </c>
      <c r="B283" s="187">
        <v>282</v>
      </c>
      <c r="C283" s="102"/>
      <c r="D283" s="120" t="s">
        <v>1336</v>
      </c>
      <c r="E283" s="113">
        <v>1301001</v>
      </c>
      <c r="F283" s="107" t="s">
        <v>1304</v>
      </c>
      <c r="G283" s="126" t="s">
        <v>298</v>
      </c>
      <c r="H283" s="126" t="s">
        <v>413</v>
      </c>
      <c r="I283" s="126" t="s">
        <v>414</v>
      </c>
      <c r="J283" s="129" t="s">
        <v>55</v>
      </c>
      <c r="K283" s="102">
        <v>4</v>
      </c>
      <c r="L283" s="127">
        <v>43040</v>
      </c>
      <c r="M283" s="127">
        <v>43403</v>
      </c>
      <c r="N283" s="128">
        <f t="shared" si="89"/>
        <v>51.857142857142854</v>
      </c>
      <c r="O283" s="91" t="s">
        <v>406</v>
      </c>
      <c r="P283" s="97">
        <v>0</v>
      </c>
      <c r="Q283" s="91" t="s">
        <v>2148</v>
      </c>
      <c r="R283" s="100">
        <f t="shared" si="80"/>
        <v>0</v>
      </c>
      <c r="S283" s="101">
        <f t="shared" si="81"/>
        <v>0</v>
      </c>
      <c r="T283" s="101">
        <f t="shared" si="82"/>
        <v>0</v>
      </c>
      <c r="U283" s="101">
        <f t="shared" si="83"/>
        <v>51.857142857142854</v>
      </c>
      <c r="V283" s="102"/>
      <c r="W283" s="103" t="str">
        <f t="shared" si="84"/>
        <v>VENCIDO</v>
      </c>
      <c r="X283" s="103" t="str">
        <f t="shared" si="86"/>
        <v>VENCIDO</v>
      </c>
      <c r="Y283" s="104" t="s">
        <v>318</v>
      </c>
      <c r="Z283" s="153" t="str">
        <f t="shared" si="87"/>
        <v>H89R16</v>
      </c>
      <c r="AA283" s="153">
        <f t="shared" si="85"/>
        <v>1</v>
      </c>
      <c r="AB283" s="153" t="str">
        <f t="shared" si="75"/>
        <v>H89R16 - 1</v>
      </c>
      <c r="AC283" s="67">
        <f t="shared" si="76"/>
        <v>1</v>
      </c>
      <c r="AD283" s="67">
        <f t="shared" si="77"/>
        <v>1</v>
      </c>
      <c r="AE283" s="67" t="str">
        <f t="shared" si="78"/>
        <v>H89R16.</v>
      </c>
      <c r="AF283" s="67" t="str">
        <f t="shared" si="79"/>
        <v>H89R16</v>
      </c>
      <c r="AG283" s="71"/>
      <c r="AH283" s="71"/>
      <c r="AI283" s="71"/>
      <c r="AJ283" s="19"/>
      <c r="AK283" s="19"/>
      <c r="AL283" s="19"/>
      <c r="AM283" s="19"/>
      <c r="AN283" s="19"/>
      <c r="AO283" s="19"/>
      <c r="AP283" s="19"/>
    </row>
    <row r="284" spans="1:42" s="2" customFormat="1" ht="300" customHeight="1" x14ac:dyDescent="0.2">
      <c r="A284" s="91">
        <v>204</v>
      </c>
      <c r="B284" s="187">
        <v>283</v>
      </c>
      <c r="C284" s="102"/>
      <c r="D284" s="120" t="s">
        <v>1336</v>
      </c>
      <c r="E284" s="113">
        <v>1301001</v>
      </c>
      <c r="F284" s="107" t="s">
        <v>1329</v>
      </c>
      <c r="G284" s="126" t="s">
        <v>299</v>
      </c>
      <c r="H284" s="126" t="s">
        <v>415</v>
      </c>
      <c r="I284" s="126" t="s">
        <v>416</v>
      </c>
      <c r="J284" s="129" t="s">
        <v>417</v>
      </c>
      <c r="K284" s="102">
        <v>6</v>
      </c>
      <c r="L284" s="127">
        <v>43040</v>
      </c>
      <c r="M284" s="127">
        <v>43403</v>
      </c>
      <c r="N284" s="128">
        <f t="shared" si="89"/>
        <v>51.857142857142854</v>
      </c>
      <c r="O284" s="91" t="s">
        <v>406</v>
      </c>
      <c r="P284" s="97">
        <v>0</v>
      </c>
      <c r="Q284" s="91" t="s">
        <v>2148</v>
      </c>
      <c r="R284" s="100">
        <f t="shared" si="80"/>
        <v>0</v>
      </c>
      <c r="S284" s="101">
        <f t="shared" si="81"/>
        <v>0</v>
      </c>
      <c r="T284" s="101">
        <f t="shared" si="82"/>
        <v>0</v>
      </c>
      <c r="U284" s="101">
        <f t="shared" si="83"/>
        <v>51.857142857142854</v>
      </c>
      <c r="V284" s="102"/>
      <c r="W284" s="103" t="str">
        <f t="shared" si="84"/>
        <v>VENCIDO</v>
      </c>
      <c r="X284" s="103" t="str">
        <f t="shared" si="86"/>
        <v>VENCIDO</v>
      </c>
      <c r="Y284" s="104" t="s">
        <v>318</v>
      </c>
      <c r="Z284" s="153" t="str">
        <f t="shared" si="87"/>
        <v>H90R16</v>
      </c>
      <c r="AA284" s="153">
        <f t="shared" si="85"/>
        <v>1</v>
      </c>
      <c r="AB284" s="153" t="str">
        <f t="shared" si="75"/>
        <v>H90R16 - 1</v>
      </c>
      <c r="AC284" s="67">
        <f t="shared" si="76"/>
        <v>1</v>
      </c>
      <c r="AD284" s="67">
        <f t="shared" si="77"/>
        <v>1</v>
      </c>
      <c r="AE284" s="67" t="str">
        <f t="shared" si="78"/>
        <v>H90R16.</v>
      </c>
      <c r="AF284" s="67" t="str">
        <f t="shared" si="79"/>
        <v>H90R16</v>
      </c>
      <c r="AG284" s="71"/>
      <c r="AH284" s="71"/>
      <c r="AI284" s="71"/>
      <c r="AJ284" s="19"/>
      <c r="AK284" s="19"/>
      <c r="AL284" s="19"/>
      <c r="AM284" s="19"/>
      <c r="AN284" s="19"/>
      <c r="AO284" s="19"/>
      <c r="AP284" s="19"/>
    </row>
    <row r="285" spans="1:42" s="2" customFormat="1" ht="300" customHeight="1" x14ac:dyDescent="0.2">
      <c r="A285" s="91">
        <v>205</v>
      </c>
      <c r="B285" s="187">
        <v>284</v>
      </c>
      <c r="C285" s="102"/>
      <c r="D285" s="120" t="s">
        <v>1336</v>
      </c>
      <c r="E285" s="113">
        <v>1301001</v>
      </c>
      <c r="F285" s="107" t="s">
        <v>1330</v>
      </c>
      <c r="G285" s="126" t="s">
        <v>300</v>
      </c>
      <c r="H285" s="126" t="s">
        <v>415</v>
      </c>
      <c r="I285" s="126" t="s">
        <v>416</v>
      </c>
      <c r="J285" s="129" t="s">
        <v>417</v>
      </c>
      <c r="K285" s="102">
        <v>6</v>
      </c>
      <c r="L285" s="127">
        <v>43040</v>
      </c>
      <c r="M285" s="127">
        <v>43403</v>
      </c>
      <c r="N285" s="128">
        <f t="shared" si="89"/>
        <v>51.857142857142854</v>
      </c>
      <c r="O285" s="91" t="s">
        <v>406</v>
      </c>
      <c r="P285" s="97">
        <v>0</v>
      </c>
      <c r="Q285" s="91" t="s">
        <v>2148</v>
      </c>
      <c r="R285" s="100">
        <f t="shared" si="80"/>
        <v>0</v>
      </c>
      <c r="S285" s="101">
        <f t="shared" si="81"/>
        <v>0</v>
      </c>
      <c r="T285" s="101">
        <f t="shared" si="82"/>
        <v>0</v>
      </c>
      <c r="U285" s="101">
        <f t="shared" si="83"/>
        <v>51.857142857142854</v>
      </c>
      <c r="V285" s="102"/>
      <c r="W285" s="103" t="str">
        <f t="shared" si="84"/>
        <v>VENCIDO</v>
      </c>
      <c r="X285" s="103" t="str">
        <f t="shared" si="86"/>
        <v>VENCIDO</v>
      </c>
      <c r="Y285" s="104" t="s">
        <v>318</v>
      </c>
      <c r="Z285" s="153" t="str">
        <f t="shared" si="87"/>
        <v>H91R16</v>
      </c>
      <c r="AA285" s="153">
        <f t="shared" si="85"/>
        <v>1</v>
      </c>
      <c r="AB285" s="153" t="str">
        <f t="shared" si="75"/>
        <v>H91R16 - 1</v>
      </c>
      <c r="AC285" s="67">
        <f t="shared" si="76"/>
        <v>1</v>
      </c>
      <c r="AD285" s="67">
        <f t="shared" si="77"/>
        <v>1</v>
      </c>
      <c r="AE285" s="67" t="str">
        <f t="shared" si="78"/>
        <v>H91R16.</v>
      </c>
      <c r="AF285" s="67" t="str">
        <f t="shared" si="79"/>
        <v>H91R16</v>
      </c>
      <c r="AG285" s="71"/>
      <c r="AH285" s="71"/>
      <c r="AI285" s="71"/>
      <c r="AJ285" s="19"/>
      <c r="AK285" s="19"/>
      <c r="AL285" s="19"/>
      <c r="AM285" s="19"/>
      <c r="AN285" s="19"/>
      <c r="AO285" s="19"/>
      <c r="AP285" s="19"/>
    </row>
    <row r="286" spans="1:42" s="2" customFormat="1" ht="300" customHeight="1" x14ac:dyDescent="0.2">
      <c r="A286" s="91">
        <v>206</v>
      </c>
      <c r="B286" s="187">
        <v>285</v>
      </c>
      <c r="C286" s="102"/>
      <c r="D286" s="120" t="s">
        <v>1336</v>
      </c>
      <c r="E286" s="113">
        <v>1301001</v>
      </c>
      <c r="F286" s="107" t="s">
        <v>1002</v>
      </c>
      <c r="G286" s="126" t="s">
        <v>301</v>
      </c>
      <c r="H286" s="126" t="s">
        <v>418</v>
      </c>
      <c r="I286" s="126" t="s">
        <v>419</v>
      </c>
      <c r="J286" s="129" t="s">
        <v>23</v>
      </c>
      <c r="K286" s="102">
        <v>4</v>
      </c>
      <c r="L286" s="127">
        <v>43040</v>
      </c>
      <c r="M286" s="127">
        <v>43403</v>
      </c>
      <c r="N286" s="128">
        <f t="shared" si="89"/>
        <v>51.857142857142854</v>
      </c>
      <c r="O286" s="91" t="s">
        <v>406</v>
      </c>
      <c r="P286" s="97">
        <v>0</v>
      </c>
      <c r="Q286" s="91" t="s">
        <v>2148</v>
      </c>
      <c r="R286" s="100">
        <f t="shared" si="80"/>
        <v>0</v>
      </c>
      <c r="S286" s="101">
        <f t="shared" si="81"/>
        <v>0</v>
      </c>
      <c r="T286" s="101">
        <f t="shared" si="82"/>
        <v>0</v>
      </c>
      <c r="U286" s="101">
        <f t="shared" si="83"/>
        <v>51.857142857142854</v>
      </c>
      <c r="V286" s="102"/>
      <c r="W286" s="103" t="str">
        <f t="shared" si="84"/>
        <v>VENCIDO</v>
      </c>
      <c r="X286" s="103" t="str">
        <f t="shared" si="86"/>
        <v>VENCIDO</v>
      </c>
      <c r="Y286" s="104" t="s">
        <v>318</v>
      </c>
      <c r="Z286" s="153" t="str">
        <f t="shared" si="87"/>
        <v>H95R16</v>
      </c>
      <c r="AA286" s="153">
        <f t="shared" si="85"/>
        <v>1</v>
      </c>
      <c r="AB286" s="153" t="str">
        <f t="shared" si="75"/>
        <v>H95R16 - 1</v>
      </c>
      <c r="AC286" s="67">
        <f t="shared" si="76"/>
        <v>1</v>
      </c>
      <c r="AD286" s="67">
        <f t="shared" si="77"/>
        <v>1</v>
      </c>
      <c r="AE286" s="67" t="str">
        <f t="shared" si="78"/>
        <v>H95R16.</v>
      </c>
      <c r="AF286" s="67" t="str">
        <f t="shared" si="79"/>
        <v>H95R16</v>
      </c>
      <c r="AG286" s="71"/>
      <c r="AH286" s="71"/>
      <c r="AI286" s="71"/>
      <c r="AJ286" s="19"/>
      <c r="AK286" s="19"/>
      <c r="AL286" s="19"/>
      <c r="AM286" s="19"/>
      <c r="AN286" s="19"/>
      <c r="AO286" s="19"/>
      <c r="AP286" s="19"/>
    </row>
    <row r="287" spans="1:42" s="2" customFormat="1" ht="300" customHeight="1" x14ac:dyDescent="0.2">
      <c r="A287" s="91">
        <v>207</v>
      </c>
      <c r="B287" s="187">
        <v>286</v>
      </c>
      <c r="C287" s="102"/>
      <c r="D287" s="135" t="s">
        <v>1341</v>
      </c>
      <c r="E287" s="136">
        <v>1801002</v>
      </c>
      <c r="F287" s="107" t="s">
        <v>2042</v>
      </c>
      <c r="G287" s="126" t="s">
        <v>996</v>
      </c>
      <c r="H287" s="126" t="s">
        <v>2043</v>
      </c>
      <c r="I287" s="126" t="s">
        <v>2040</v>
      </c>
      <c r="J287" s="129" t="s">
        <v>2041</v>
      </c>
      <c r="K287" s="102">
        <v>1</v>
      </c>
      <c r="L287" s="127">
        <v>43859</v>
      </c>
      <c r="M287" s="127">
        <v>43921</v>
      </c>
      <c r="N287" s="128">
        <f t="shared" si="89"/>
        <v>8.8571428571428577</v>
      </c>
      <c r="O287" s="102" t="s">
        <v>488</v>
      </c>
      <c r="P287" s="97">
        <v>1</v>
      </c>
      <c r="Q287" s="102" t="s">
        <v>2148</v>
      </c>
      <c r="R287" s="100">
        <f t="shared" si="80"/>
        <v>100</v>
      </c>
      <c r="S287" s="101">
        <f t="shared" si="81"/>
        <v>8.8571428571428577</v>
      </c>
      <c r="T287" s="101">
        <f t="shared" si="82"/>
        <v>8.8571428571428577</v>
      </c>
      <c r="U287" s="101">
        <f t="shared" si="83"/>
        <v>8.8571428571428577</v>
      </c>
      <c r="V287" s="102"/>
      <c r="W287" s="103" t="str">
        <f t="shared" si="84"/>
        <v>CUMPLIDO</v>
      </c>
      <c r="X287" s="103" t="str">
        <f t="shared" si="86"/>
        <v>EN TERMINO</v>
      </c>
      <c r="Y287" s="104" t="s">
        <v>318</v>
      </c>
      <c r="Z287" s="153" t="str">
        <f t="shared" si="87"/>
        <v>H96R16</v>
      </c>
      <c r="AA287" s="153">
        <f t="shared" si="85"/>
        <v>1</v>
      </c>
      <c r="AB287" s="153" t="str">
        <f t="shared" si="75"/>
        <v>H96R16 - 1</v>
      </c>
      <c r="AC287" s="67">
        <f t="shared" si="76"/>
        <v>5</v>
      </c>
      <c r="AD287" s="67">
        <f t="shared" si="77"/>
        <v>3</v>
      </c>
      <c r="AE287" s="67" t="str">
        <f t="shared" si="78"/>
        <v>H96R16.</v>
      </c>
      <c r="AF287" s="67" t="str">
        <f t="shared" si="79"/>
        <v>H96R16</v>
      </c>
      <c r="AG287" s="72"/>
      <c r="AH287" s="72"/>
      <c r="AI287" s="72"/>
    </row>
    <row r="288" spans="1:42" s="2" customFormat="1" ht="300" customHeight="1" x14ac:dyDescent="0.2">
      <c r="A288" s="91"/>
      <c r="B288" s="187">
        <v>287</v>
      </c>
      <c r="C288" s="102"/>
      <c r="D288" s="135" t="s">
        <v>1341</v>
      </c>
      <c r="E288" s="136">
        <v>1801002</v>
      </c>
      <c r="F288" s="107" t="s">
        <v>2044</v>
      </c>
      <c r="G288" s="126" t="s">
        <v>996</v>
      </c>
      <c r="H288" s="126" t="s">
        <v>2047</v>
      </c>
      <c r="I288" s="126" t="s">
        <v>2205</v>
      </c>
      <c r="J288" s="129" t="s">
        <v>2046</v>
      </c>
      <c r="K288" s="102">
        <v>4</v>
      </c>
      <c r="L288" s="127">
        <v>43859</v>
      </c>
      <c r="M288" s="127">
        <v>44196</v>
      </c>
      <c r="N288" s="128">
        <f t="shared" si="89"/>
        <v>48.142857142857146</v>
      </c>
      <c r="O288" s="102" t="s">
        <v>488</v>
      </c>
      <c r="P288" s="97"/>
      <c r="Q288" s="102" t="s">
        <v>2148</v>
      </c>
      <c r="R288" s="100">
        <f t="shared" si="80"/>
        <v>0</v>
      </c>
      <c r="S288" s="101">
        <f t="shared" si="81"/>
        <v>0</v>
      </c>
      <c r="T288" s="101">
        <f t="shared" si="82"/>
        <v>0</v>
      </c>
      <c r="U288" s="101">
        <f t="shared" si="83"/>
        <v>0</v>
      </c>
      <c r="V288" s="102"/>
      <c r="W288" s="103" t="str">
        <f t="shared" si="84"/>
        <v>EN TERMINO</v>
      </c>
      <c r="X288" s="103" t="str">
        <f t="shared" si="86"/>
        <v/>
      </c>
      <c r="Y288" s="104" t="s">
        <v>318</v>
      </c>
      <c r="Z288" s="153" t="str">
        <f t="shared" si="87"/>
        <v>H96R16</v>
      </c>
      <c r="AA288" s="153">
        <f t="shared" si="85"/>
        <v>2</v>
      </c>
      <c r="AB288" s="153" t="str">
        <f t="shared" si="75"/>
        <v>H96R16 - 2</v>
      </c>
      <c r="AC288" s="194">
        <f t="shared" si="76"/>
        <v>3</v>
      </c>
      <c r="AD288" s="194">
        <f t="shared" si="77"/>
        <v>3</v>
      </c>
      <c r="AE288" s="194" t="str">
        <f t="shared" si="78"/>
        <v>H96R16.</v>
      </c>
      <c r="AF288" s="194" t="str">
        <f t="shared" si="79"/>
        <v>H96R16</v>
      </c>
      <c r="AG288" s="72"/>
      <c r="AH288" s="72"/>
      <c r="AI288" s="72"/>
    </row>
    <row r="289" spans="1:42" s="2" customFormat="1" ht="300" customHeight="1" x14ac:dyDescent="0.2">
      <c r="A289" s="91"/>
      <c r="B289" s="187">
        <v>288</v>
      </c>
      <c r="C289" s="102"/>
      <c r="D289" s="135" t="s">
        <v>1341</v>
      </c>
      <c r="E289" s="136">
        <v>1801002</v>
      </c>
      <c r="F289" s="107" t="s">
        <v>2045</v>
      </c>
      <c r="G289" s="126" t="s">
        <v>996</v>
      </c>
      <c r="H289" s="126" t="s">
        <v>2048</v>
      </c>
      <c r="I289" s="126" t="s">
        <v>2206</v>
      </c>
      <c r="J289" s="129" t="s">
        <v>2046</v>
      </c>
      <c r="K289" s="102">
        <v>4</v>
      </c>
      <c r="L289" s="127">
        <v>43859</v>
      </c>
      <c r="M289" s="127">
        <v>44224</v>
      </c>
      <c r="N289" s="128">
        <f t="shared" ref="N289" si="90">(+M289-L289)/7</f>
        <v>52.142857142857146</v>
      </c>
      <c r="O289" s="102" t="s">
        <v>488</v>
      </c>
      <c r="P289" s="97"/>
      <c r="Q289" s="102" t="s">
        <v>2148</v>
      </c>
      <c r="R289" s="100">
        <f t="shared" si="80"/>
        <v>0</v>
      </c>
      <c r="S289" s="101">
        <f t="shared" si="81"/>
        <v>0</v>
      </c>
      <c r="T289" s="101">
        <f t="shared" si="82"/>
        <v>0</v>
      </c>
      <c r="U289" s="101">
        <f t="shared" si="83"/>
        <v>0</v>
      </c>
      <c r="V289" s="102"/>
      <c r="W289" s="103" t="str">
        <f t="shared" si="84"/>
        <v>EN TERMINO</v>
      </c>
      <c r="X289" s="103" t="str">
        <f t="shared" si="86"/>
        <v/>
      </c>
      <c r="Y289" s="104" t="s">
        <v>318</v>
      </c>
      <c r="Z289" s="153" t="str">
        <f t="shared" si="87"/>
        <v>H96R16</v>
      </c>
      <c r="AA289" s="153">
        <f t="shared" si="85"/>
        <v>3</v>
      </c>
      <c r="AB289" s="153" t="str">
        <f t="shared" si="75"/>
        <v>H96R16 - 3</v>
      </c>
      <c r="AC289" s="194">
        <f t="shared" si="76"/>
        <v>3</v>
      </c>
      <c r="AD289" s="194">
        <f t="shared" si="77"/>
        <v>3</v>
      </c>
      <c r="AE289" s="194" t="str">
        <f t="shared" si="78"/>
        <v>H96R16.</v>
      </c>
      <c r="AF289" s="194" t="str">
        <f t="shared" si="79"/>
        <v>H96R16</v>
      </c>
      <c r="AG289" s="72"/>
      <c r="AH289" s="72"/>
      <c r="AI289" s="72"/>
    </row>
    <row r="290" spans="1:42" s="2" customFormat="1" ht="300" customHeight="1" x14ac:dyDescent="0.2">
      <c r="A290" s="91">
        <v>208</v>
      </c>
      <c r="B290" s="187">
        <v>289</v>
      </c>
      <c r="C290" s="102"/>
      <c r="D290" s="120" t="s">
        <v>1341</v>
      </c>
      <c r="E290" s="113">
        <v>1801003</v>
      </c>
      <c r="F290" s="107" t="s">
        <v>458</v>
      </c>
      <c r="G290" s="126" t="s">
        <v>302</v>
      </c>
      <c r="H290" s="126" t="s">
        <v>2049</v>
      </c>
      <c r="I290" s="126" t="s">
        <v>2050</v>
      </c>
      <c r="J290" s="129" t="s">
        <v>2051</v>
      </c>
      <c r="K290" s="102">
        <v>4</v>
      </c>
      <c r="L290" s="127">
        <v>43859</v>
      </c>
      <c r="M290" s="127">
        <v>44224</v>
      </c>
      <c r="N290" s="128">
        <f t="shared" si="89"/>
        <v>52.142857142857146</v>
      </c>
      <c r="O290" s="91" t="s">
        <v>457</v>
      </c>
      <c r="P290" s="137"/>
      <c r="Q290" s="91" t="s">
        <v>2148</v>
      </c>
      <c r="R290" s="100">
        <f t="shared" si="80"/>
        <v>0</v>
      </c>
      <c r="S290" s="101">
        <f t="shared" si="81"/>
        <v>0</v>
      </c>
      <c r="T290" s="101">
        <f t="shared" si="82"/>
        <v>0</v>
      </c>
      <c r="U290" s="101">
        <f t="shared" si="83"/>
        <v>0</v>
      </c>
      <c r="V290" s="102"/>
      <c r="W290" s="103" t="str">
        <f t="shared" si="84"/>
        <v>EN TERMINO</v>
      </c>
      <c r="X290" s="103" t="str">
        <f t="shared" si="86"/>
        <v>EN TERMINO</v>
      </c>
      <c r="Y290" s="104" t="s">
        <v>318</v>
      </c>
      <c r="Z290" s="153" t="str">
        <f t="shared" si="87"/>
        <v>H97R16</v>
      </c>
      <c r="AA290" s="153">
        <f t="shared" si="85"/>
        <v>1</v>
      </c>
      <c r="AB290" s="153" t="str">
        <f t="shared" si="75"/>
        <v>H97R16 - 1</v>
      </c>
      <c r="AC290" s="67">
        <f t="shared" si="76"/>
        <v>3</v>
      </c>
      <c r="AD290" s="67">
        <f t="shared" si="77"/>
        <v>3</v>
      </c>
      <c r="AE290" s="67" t="str">
        <f t="shared" si="78"/>
        <v>H97R16.</v>
      </c>
      <c r="AF290" s="67" t="str">
        <f t="shared" si="79"/>
        <v>H97R16</v>
      </c>
      <c r="AG290" s="71"/>
      <c r="AH290" s="71"/>
      <c r="AI290" s="71"/>
      <c r="AJ290" s="19"/>
      <c r="AK290" s="19"/>
      <c r="AL290" s="19"/>
      <c r="AM290" s="19"/>
      <c r="AN290" s="19"/>
      <c r="AO290" s="19"/>
      <c r="AP290" s="19"/>
    </row>
    <row r="291" spans="1:42" s="2" customFormat="1" ht="300" customHeight="1" x14ac:dyDescent="0.2">
      <c r="A291" s="91">
        <v>209</v>
      </c>
      <c r="B291" s="187">
        <v>290</v>
      </c>
      <c r="C291" s="102"/>
      <c r="D291" s="120" t="s">
        <v>1336</v>
      </c>
      <c r="E291" s="113">
        <v>1801003</v>
      </c>
      <c r="F291" s="107" t="s">
        <v>1129</v>
      </c>
      <c r="G291" s="126" t="s">
        <v>701</v>
      </c>
      <c r="H291" s="126" t="s">
        <v>700</v>
      </c>
      <c r="I291" s="126" t="s">
        <v>490</v>
      </c>
      <c r="J291" s="129" t="s">
        <v>8</v>
      </c>
      <c r="K291" s="102">
        <v>1</v>
      </c>
      <c r="L291" s="127">
        <v>43040</v>
      </c>
      <c r="M291" s="127">
        <v>43099</v>
      </c>
      <c r="N291" s="128">
        <f t="shared" si="89"/>
        <v>8.4285714285714288</v>
      </c>
      <c r="O291" s="91" t="s">
        <v>488</v>
      </c>
      <c r="P291" s="97">
        <v>1</v>
      </c>
      <c r="Q291" s="91" t="s">
        <v>2148</v>
      </c>
      <c r="R291" s="100">
        <f t="shared" si="80"/>
        <v>100</v>
      </c>
      <c r="S291" s="101">
        <f t="shared" si="81"/>
        <v>8.4285714285714288</v>
      </c>
      <c r="T291" s="101">
        <f t="shared" si="82"/>
        <v>8.4285714285714288</v>
      </c>
      <c r="U291" s="101">
        <f t="shared" si="83"/>
        <v>8.4285714285714288</v>
      </c>
      <c r="V291" s="102"/>
      <c r="W291" s="103" t="str">
        <f t="shared" si="84"/>
        <v>CUMPLIDO</v>
      </c>
      <c r="X291" s="103" t="str">
        <f t="shared" si="86"/>
        <v>CUMPLIDO</v>
      </c>
      <c r="Y291" s="104" t="s">
        <v>318</v>
      </c>
      <c r="Z291" s="153" t="str">
        <f t="shared" si="87"/>
        <v>H98R16</v>
      </c>
      <c r="AA291" s="153">
        <f t="shared" si="85"/>
        <v>1</v>
      </c>
      <c r="AB291" s="153" t="str">
        <f t="shared" si="75"/>
        <v>H98R16 - 1</v>
      </c>
      <c r="AC291" s="67">
        <f t="shared" si="76"/>
        <v>5</v>
      </c>
      <c r="AD291" s="67">
        <f t="shared" si="77"/>
        <v>5</v>
      </c>
      <c r="AE291" s="67" t="str">
        <f t="shared" si="78"/>
        <v>H98R16.</v>
      </c>
      <c r="AF291" s="67" t="str">
        <f t="shared" si="79"/>
        <v>H98R16</v>
      </c>
      <c r="AG291" s="71"/>
      <c r="AH291" s="71"/>
      <c r="AI291" s="71"/>
      <c r="AJ291" s="19"/>
      <c r="AK291" s="19"/>
      <c r="AL291" s="19"/>
      <c r="AM291" s="19"/>
      <c r="AN291" s="19"/>
      <c r="AO291" s="19"/>
      <c r="AP291" s="19"/>
    </row>
    <row r="292" spans="1:42" s="2" customFormat="1" ht="300" customHeight="1" x14ac:dyDescent="0.2">
      <c r="A292" s="91"/>
      <c r="B292" s="187">
        <v>291</v>
      </c>
      <c r="C292" s="102"/>
      <c r="D292" s="120"/>
      <c r="E292" s="113">
        <v>1801003</v>
      </c>
      <c r="F292" s="107" t="s">
        <v>1130</v>
      </c>
      <c r="G292" s="126" t="s">
        <v>701</v>
      </c>
      <c r="H292" s="126" t="s">
        <v>704</v>
      </c>
      <c r="I292" s="126" t="s">
        <v>705</v>
      </c>
      <c r="J292" s="129" t="s">
        <v>492</v>
      </c>
      <c r="K292" s="102">
        <v>1</v>
      </c>
      <c r="L292" s="127">
        <v>43040</v>
      </c>
      <c r="M292" s="127">
        <v>43099</v>
      </c>
      <c r="N292" s="128">
        <f t="shared" si="89"/>
        <v>8.4285714285714288</v>
      </c>
      <c r="O292" s="91" t="s">
        <v>696</v>
      </c>
      <c r="P292" s="97">
        <v>1</v>
      </c>
      <c r="Q292" s="91" t="s">
        <v>2148</v>
      </c>
      <c r="R292" s="100">
        <f t="shared" si="80"/>
        <v>100</v>
      </c>
      <c r="S292" s="101">
        <f t="shared" si="81"/>
        <v>8.4285714285714288</v>
      </c>
      <c r="T292" s="101">
        <f t="shared" si="82"/>
        <v>8.4285714285714288</v>
      </c>
      <c r="U292" s="101">
        <f t="shared" si="83"/>
        <v>8.4285714285714288</v>
      </c>
      <c r="V292" s="102"/>
      <c r="W292" s="103" t="str">
        <f t="shared" si="84"/>
        <v>CUMPLIDO</v>
      </c>
      <c r="X292" s="103" t="str">
        <f t="shared" si="86"/>
        <v/>
      </c>
      <c r="Y292" s="104" t="s">
        <v>318</v>
      </c>
      <c r="Z292" s="153" t="str">
        <f t="shared" si="87"/>
        <v>H98R16</v>
      </c>
      <c r="AA292" s="153">
        <f t="shared" si="85"/>
        <v>2</v>
      </c>
      <c r="AB292" s="153" t="str">
        <f t="shared" si="75"/>
        <v>H98R16 - 2</v>
      </c>
      <c r="AC292" s="67">
        <f t="shared" si="76"/>
        <v>5</v>
      </c>
      <c r="AD292" s="67">
        <f t="shared" si="77"/>
        <v>5</v>
      </c>
      <c r="AE292" s="67" t="str">
        <f t="shared" si="78"/>
        <v>H98R16.</v>
      </c>
      <c r="AF292" s="67" t="str">
        <f t="shared" si="79"/>
        <v>H98R16</v>
      </c>
      <c r="AG292" s="71"/>
      <c r="AH292" s="71"/>
      <c r="AI292" s="71"/>
      <c r="AJ292" s="19"/>
      <c r="AK292" s="19"/>
      <c r="AL292" s="19"/>
      <c r="AM292" s="19"/>
      <c r="AN292" s="19"/>
      <c r="AO292" s="19"/>
      <c r="AP292" s="19"/>
    </row>
    <row r="293" spans="1:42" s="2" customFormat="1" ht="300" customHeight="1" x14ac:dyDescent="0.2">
      <c r="A293" s="91">
        <v>210</v>
      </c>
      <c r="B293" s="187">
        <v>292</v>
      </c>
      <c r="C293" s="102"/>
      <c r="D293" s="120" t="s">
        <v>1341</v>
      </c>
      <c r="E293" s="113">
        <v>1801003</v>
      </c>
      <c r="F293" s="107" t="s">
        <v>584</v>
      </c>
      <c r="G293" s="126" t="s">
        <v>587</v>
      </c>
      <c r="H293" s="126" t="s">
        <v>2054</v>
      </c>
      <c r="I293" s="126" t="s">
        <v>2052</v>
      </c>
      <c r="J293" s="129" t="s">
        <v>2053</v>
      </c>
      <c r="K293" s="102">
        <v>1</v>
      </c>
      <c r="L293" s="127">
        <v>43859</v>
      </c>
      <c r="M293" s="127">
        <v>43921</v>
      </c>
      <c r="N293" s="128">
        <f t="shared" si="89"/>
        <v>8.8571428571428577</v>
      </c>
      <c r="O293" s="91" t="s">
        <v>488</v>
      </c>
      <c r="P293" s="97">
        <v>1</v>
      </c>
      <c r="Q293" s="91" t="s">
        <v>2148</v>
      </c>
      <c r="R293" s="100">
        <f t="shared" si="80"/>
        <v>100</v>
      </c>
      <c r="S293" s="101">
        <f t="shared" si="81"/>
        <v>8.8571428571428577</v>
      </c>
      <c r="T293" s="101">
        <f t="shared" si="82"/>
        <v>8.8571428571428577</v>
      </c>
      <c r="U293" s="101">
        <f t="shared" si="83"/>
        <v>8.8571428571428577</v>
      </c>
      <c r="V293" s="102"/>
      <c r="W293" s="103" t="str">
        <f t="shared" si="84"/>
        <v>CUMPLIDO</v>
      </c>
      <c r="X293" s="103" t="str">
        <f t="shared" si="86"/>
        <v>VENCIDO</v>
      </c>
      <c r="Y293" s="104" t="s">
        <v>318</v>
      </c>
      <c r="Z293" s="153" t="str">
        <f t="shared" si="87"/>
        <v>H101R16</v>
      </c>
      <c r="AA293" s="153">
        <f t="shared" si="85"/>
        <v>1</v>
      </c>
      <c r="AB293" s="153" t="str">
        <f t="shared" si="75"/>
        <v>H101R16 - 1</v>
      </c>
      <c r="AC293" s="67">
        <f t="shared" si="76"/>
        <v>5</v>
      </c>
      <c r="AD293" s="67">
        <f t="shared" si="77"/>
        <v>1</v>
      </c>
      <c r="AE293" s="67" t="str">
        <f t="shared" si="78"/>
        <v>H101R16.</v>
      </c>
      <c r="AF293" s="67" t="str">
        <f t="shared" si="79"/>
        <v>H101R16</v>
      </c>
      <c r="AG293" s="71"/>
      <c r="AH293" s="71"/>
      <c r="AI293" s="71"/>
      <c r="AJ293" s="19"/>
      <c r="AK293" s="19"/>
      <c r="AL293" s="19"/>
      <c r="AM293" s="19"/>
      <c r="AN293" s="19"/>
      <c r="AO293" s="19"/>
      <c r="AP293" s="19"/>
    </row>
    <row r="294" spans="1:42" s="2" customFormat="1" ht="300" customHeight="1" x14ac:dyDescent="0.2">
      <c r="A294" s="91"/>
      <c r="B294" s="187">
        <v>293</v>
      </c>
      <c r="C294" s="102"/>
      <c r="D294" s="120"/>
      <c r="E294" s="113">
        <v>1801003</v>
      </c>
      <c r="F294" s="107" t="s">
        <v>585</v>
      </c>
      <c r="G294" s="126" t="s">
        <v>587</v>
      </c>
      <c r="H294" s="126" t="s">
        <v>877</v>
      </c>
      <c r="I294" s="126" t="s">
        <v>1560</v>
      </c>
      <c r="J294" s="129" t="s">
        <v>586</v>
      </c>
      <c r="K294" s="102">
        <v>3</v>
      </c>
      <c r="L294" s="127">
        <v>43050</v>
      </c>
      <c r="M294" s="127">
        <v>43342</v>
      </c>
      <c r="N294" s="128">
        <f t="shared" si="89"/>
        <v>41.714285714285715</v>
      </c>
      <c r="O294" s="91" t="s">
        <v>555</v>
      </c>
      <c r="P294" s="97">
        <v>0.75</v>
      </c>
      <c r="Q294" s="91" t="s">
        <v>2148</v>
      </c>
      <c r="R294" s="100">
        <f t="shared" si="80"/>
        <v>25</v>
      </c>
      <c r="S294" s="101">
        <f t="shared" si="81"/>
        <v>10.428571428571429</v>
      </c>
      <c r="T294" s="101">
        <f t="shared" si="82"/>
        <v>10.428571428571429</v>
      </c>
      <c r="U294" s="101">
        <f t="shared" si="83"/>
        <v>41.714285714285715</v>
      </c>
      <c r="V294" s="102"/>
      <c r="W294" s="103" t="str">
        <f t="shared" si="84"/>
        <v>VENCIDO</v>
      </c>
      <c r="X294" s="103" t="str">
        <f t="shared" si="86"/>
        <v/>
      </c>
      <c r="Y294" s="104" t="s">
        <v>318</v>
      </c>
      <c r="Z294" s="153" t="str">
        <f t="shared" si="87"/>
        <v>H101R16</v>
      </c>
      <c r="AA294" s="153">
        <f t="shared" si="85"/>
        <v>2</v>
      </c>
      <c r="AB294" s="153" t="str">
        <f t="shared" si="75"/>
        <v>H101R16 - 2</v>
      </c>
      <c r="AC294" s="67">
        <f t="shared" si="76"/>
        <v>1</v>
      </c>
      <c r="AD294" s="67">
        <f t="shared" si="77"/>
        <v>1</v>
      </c>
      <c r="AE294" s="67" t="str">
        <f t="shared" si="78"/>
        <v>H101R16.</v>
      </c>
      <c r="AF294" s="67" t="str">
        <f t="shared" si="79"/>
        <v>H101R16</v>
      </c>
      <c r="AG294" s="71"/>
      <c r="AH294" s="71"/>
      <c r="AI294" s="71"/>
      <c r="AJ294" s="19"/>
      <c r="AK294" s="19"/>
      <c r="AL294" s="19"/>
      <c r="AM294" s="19"/>
      <c r="AN294" s="19"/>
      <c r="AO294" s="19"/>
      <c r="AP294" s="19"/>
    </row>
    <row r="295" spans="1:42" s="2" customFormat="1" ht="300" customHeight="1" x14ac:dyDescent="0.2">
      <c r="A295" s="91"/>
      <c r="B295" s="187">
        <v>294</v>
      </c>
      <c r="C295" s="102"/>
      <c r="D295" s="120"/>
      <c r="E295" s="113">
        <v>1801003</v>
      </c>
      <c r="F295" s="107" t="s">
        <v>876</v>
      </c>
      <c r="G295" s="126" t="s">
        <v>587</v>
      </c>
      <c r="H295" s="126" t="s">
        <v>879</v>
      </c>
      <c r="I295" s="126" t="s">
        <v>878</v>
      </c>
      <c r="J295" s="129" t="s">
        <v>586</v>
      </c>
      <c r="K295" s="102">
        <v>3</v>
      </c>
      <c r="L295" s="127">
        <v>43050</v>
      </c>
      <c r="M295" s="127">
        <v>43342</v>
      </c>
      <c r="N295" s="128">
        <f t="shared" si="89"/>
        <v>41.714285714285715</v>
      </c>
      <c r="O295" s="91" t="s">
        <v>856</v>
      </c>
      <c r="P295" s="97">
        <v>0</v>
      </c>
      <c r="Q295" s="91" t="s">
        <v>2148</v>
      </c>
      <c r="R295" s="100">
        <f t="shared" si="80"/>
        <v>0</v>
      </c>
      <c r="S295" s="101">
        <f t="shared" si="81"/>
        <v>0</v>
      </c>
      <c r="T295" s="101">
        <f t="shared" si="82"/>
        <v>0</v>
      </c>
      <c r="U295" s="101">
        <f t="shared" si="83"/>
        <v>41.714285714285715</v>
      </c>
      <c r="V295" s="102"/>
      <c r="W295" s="103" t="str">
        <f t="shared" si="84"/>
        <v>VENCIDO</v>
      </c>
      <c r="X295" s="103" t="str">
        <f t="shared" si="86"/>
        <v/>
      </c>
      <c r="Y295" s="104" t="s">
        <v>318</v>
      </c>
      <c r="Z295" s="153" t="str">
        <f t="shared" si="87"/>
        <v>H101R16</v>
      </c>
      <c r="AA295" s="153">
        <f t="shared" si="85"/>
        <v>3</v>
      </c>
      <c r="AB295" s="153" t="str">
        <f t="shared" si="75"/>
        <v>H101R16 - 3</v>
      </c>
      <c r="AC295" s="67">
        <f t="shared" si="76"/>
        <v>1</v>
      </c>
      <c r="AD295" s="67">
        <f t="shared" si="77"/>
        <v>1</v>
      </c>
      <c r="AE295" s="67" t="str">
        <f t="shared" si="78"/>
        <v>H101R16.</v>
      </c>
      <c r="AF295" s="67" t="str">
        <f t="shared" si="79"/>
        <v>H101R16</v>
      </c>
      <c r="AG295" s="71"/>
      <c r="AH295" s="71"/>
      <c r="AI295" s="71"/>
      <c r="AJ295" s="19"/>
      <c r="AK295" s="19"/>
      <c r="AL295" s="19"/>
      <c r="AM295" s="19"/>
      <c r="AN295" s="19"/>
      <c r="AO295" s="19"/>
      <c r="AP295" s="19"/>
    </row>
    <row r="296" spans="1:42" s="2" customFormat="1" ht="300" customHeight="1" x14ac:dyDescent="0.2">
      <c r="A296" s="91">
        <v>211</v>
      </c>
      <c r="B296" s="187">
        <v>295</v>
      </c>
      <c r="C296" s="102"/>
      <c r="D296" s="120" t="s">
        <v>1336</v>
      </c>
      <c r="E296" s="113">
        <v>1801002</v>
      </c>
      <c r="F296" s="107" t="s">
        <v>507</v>
      </c>
      <c r="G296" s="126" t="s">
        <v>303</v>
      </c>
      <c r="H296" s="126" t="s">
        <v>494</v>
      </c>
      <c r="I296" s="126" t="s">
        <v>495</v>
      </c>
      <c r="J296" s="129" t="s">
        <v>397</v>
      </c>
      <c r="K296" s="102">
        <v>2</v>
      </c>
      <c r="L296" s="127">
        <v>43040</v>
      </c>
      <c r="M296" s="127">
        <v>43403</v>
      </c>
      <c r="N296" s="128">
        <f t="shared" si="89"/>
        <v>51.857142857142854</v>
      </c>
      <c r="O296" s="91" t="s">
        <v>488</v>
      </c>
      <c r="P296" s="97">
        <v>2</v>
      </c>
      <c r="Q296" s="91" t="s">
        <v>2148</v>
      </c>
      <c r="R296" s="100">
        <f t="shared" si="80"/>
        <v>100</v>
      </c>
      <c r="S296" s="101">
        <f t="shared" si="81"/>
        <v>51.857142857142854</v>
      </c>
      <c r="T296" s="101">
        <f t="shared" si="82"/>
        <v>51.857142857142854</v>
      </c>
      <c r="U296" s="101">
        <f t="shared" si="83"/>
        <v>51.857142857142854</v>
      </c>
      <c r="V296" s="102"/>
      <c r="W296" s="103" t="str">
        <f t="shared" si="84"/>
        <v>CUMPLIDO</v>
      </c>
      <c r="X296" s="103" t="str">
        <f t="shared" si="86"/>
        <v>CUMPLIDO</v>
      </c>
      <c r="Y296" s="104" t="s">
        <v>318</v>
      </c>
      <c r="Z296" s="153" t="str">
        <f t="shared" si="87"/>
        <v>H104R16</v>
      </c>
      <c r="AA296" s="153">
        <f t="shared" si="85"/>
        <v>1</v>
      </c>
      <c r="AB296" s="153" t="str">
        <f t="shared" si="75"/>
        <v>H104R16 - 1</v>
      </c>
      <c r="AC296" s="67">
        <f t="shared" si="76"/>
        <v>5</v>
      </c>
      <c r="AD296" s="67">
        <f t="shared" si="77"/>
        <v>5</v>
      </c>
      <c r="AE296" s="67" t="str">
        <f t="shared" si="78"/>
        <v>H104R16.</v>
      </c>
      <c r="AF296" s="67" t="str">
        <f t="shared" si="79"/>
        <v>H104R16</v>
      </c>
      <c r="AG296" s="71"/>
      <c r="AH296" s="71"/>
      <c r="AI296" s="71"/>
      <c r="AJ296" s="19"/>
      <c r="AK296" s="19"/>
      <c r="AL296" s="19"/>
      <c r="AM296" s="19"/>
      <c r="AN296" s="19"/>
      <c r="AO296" s="19"/>
      <c r="AP296" s="19"/>
    </row>
    <row r="297" spans="1:42" s="2" customFormat="1" ht="300" customHeight="1" x14ac:dyDescent="0.2">
      <c r="A297" s="91">
        <v>212</v>
      </c>
      <c r="B297" s="187">
        <v>296</v>
      </c>
      <c r="C297" s="102"/>
      <c r="D297" s="120" t="s">
        <v>1336</v>
      </c>
      <c r="E297" s="113">
        <v>1801003</v>
      </c>
      <c r="F297" s="107" t="s">
        <v>754</v>
      </c>
      <c r="G297" s="126" t="s">
        <v>506</v>
      </c>
      <c r="H297" s="126" t="s">
        <v>753</v>
      </c>
      <c r="I297" s="126" t="s">
        <v>496</v>
      </c>
      <c r="J297" s="129" t="s">
        <v>462</v>
      </c>
      <c r="K297" s="102">
        <v>3</v>
      </c>
      <c r="L297" s="127">
        <v>43040</v>
      </c>
      <c r="M297" s="127">
        <v>43403</v>
      </c>
      <c r="N297" s="128">
        <f t="shared" si="89"/>
        <v>51.857142857142854</v>
      </c>
      <c r="O297" s="91" t="s">
        <v>988</v>
      </c>
      <c r="P297" s="97">
        <v>3</v>
      </c>
      <c r="Q297" s="91" t="s">
        <v>2148</v>
      </c>
      <c r="R297" s="100">
        <f t="shared" si="80"/>
        <v>100</v>
      </c>
      <c r="S297" s="101">
        <f t="shared" si="81"/>
        <v>51.857142857142854</v>
      </c>
      <c r="T297" s="101">
        <f t="shared" si="82"/>
        <v>51.857142857142854</v>
      </c>
      <c r="U297" s="101">
        <f t="shared" si="83"/>
        <v>51.857142857142854</v>
      </c>
      <c r="V297" s="102"/>
      <c r="W297" s="103" t="str">
        <f t="shared" si="84"/>
        <v>CUMPLIDO</v>
      </c>
      <c r="X297" s="103" t="str">
        <f t="shared" si="86"/>
        <v>CUMPLIDO</v>
      </c>
      <c r="Y297" s="104" t="s">
        <v>318</v>
      </c>
      <c r="Z297" s="153" t="str">
        <f t="shared" si="87"/>
        <v>H105R16</v>
      </c>
      <c r="AA297" s="153">
        <f t="shared" si="85"/>
        <v>1</v>
      </c>
      <c r="AB297" s="153" t="str">
        <f t="shared" si="75"/>
        <v>H105R16 - 1</v>
      </c>
      <c r="AC297" s="67">
        <f t="shared" si="76"/>
        <v>5</v>
      </c>
      <c r="AD297" s="67">
        <f t="shared" si="77"/>
        <v>5</v>
      </c>
      <c r="AE297" s="67" t="str">
        <f t="shared" si="78"/>
        <v>H105R16.</v>
      </c>
      <c r="AF297" s="67" t="str">
        <f t="shared" si="79"/>
        <v>H105R16</v>
      </c>
      <c r="AG297" s="71"/>
      <c r="AH297" s="71"/>
      <c r="AI297" s="71"/>
      <c r="AJ297" s="19"/>
      <c r="AK297" s="19"/>
      <c r="AL297" s="19"/>
      <c r="AM297" s="19"/>
      <c r="AN297" s="19"/>
      <c r="AO297" s="19"/>
      <c r="AP297" s="19"/>
    </row>
    <row r="298" spans="1:42" s="2" customFormat="1" ht="300" customHeight="1" x14ac:dyDescent="0.2">
      <c r="A298" s="91"/>
      <c r="B298" s="187">
        <v>297</v>
      </c>
      <c r="C298" s="102"/>
      <c r="D298" s="120"/>
      <c r="E298" s="113">
        <v>1801003</v>
      </c>
      <c r="F298" s="107" t="s">
        <v>755</v>
      </c>
      <c r="G298" s="126" t="s">
        <v>506</v>
      </c>
      <c r="H298" s="126" t="s">
        <v>1561</v>
      </c>
      <c r="I298" s="126" t="s">
        <v>1035</v>
      </c>
      <c r="J298" s="129" t="s">
        <v>752</v>
      </c>
      <c r="K298" s="102">
        <v>3</v>
      </c>
      <c r="L298" s="127">
        <v>43040</v>
      </c>
      <c r="M298" s="127">
        <v>43342</v>
      </c>
      <c r="N298" s="128">
        <v>43.142857142857146</v>
      </c>
      <c r="O298" s="91" t="s">
        <v>738</v>
      </c>
      <c r="P298" s="97">
        <v>3</v>
      </c>
      <c r="Q298" s="91" t="s">
        <v>2148</v>
      </c>
      <c r="R298" s="100">
        <f t="shared" si="80"/>
        <v>100</v>
      </c>
      <c r="S298" s="101">
        <f t="shared" si="81"/>
        <v>43.142857142857146</v>
      </c>
      <c r="T298" s="101">
        <f t="shared" si="82"/>
        <v>43.142857142857146</v>
      </c>
      <c r="U298" s="101">
        <f t="shared" si="83"/>
        <v>43.142857142857146</v>
      </c>
      <c r="V298" s="102"/>
      <c r="W298" s="103" t="str">
        <f t="shared" si="84"/>
        <v>CUMPLIDO</v>
      </c>
      <c r="X298" s="103" t="str">
        <f t="shared" si="86"/>
        <v/>
      </c>
      <c r="Y298" s="104" t="s">
        <v>318</v>
      </c>
      <c r="Z298" s="153" t="str">
        <f t="shared" si="87"/>
        <v>H105R16</v>
      </c>
      <c r="AA298" s="153">
        <f t="shared" si="85"/>
        <v>2</v>
      </c>
      <c r="AB298" s="153" t="str">
        <f t="shared" si="75"/>
        <v>H105R16 - 2</v>
      </c>
      <c r="AC298" s="67">
        <f t="shared" si="76"/>
        <v>5</v>
      </c>
      <c r="AD298" s="67">
        <f t="shared" si="77"/>
        <v>5</v>
      </c>
      <c r="AE298" s="67" t="str">
        <f t="shared" si="78"/>
        <v>H105R16.</v>
      </c>
      <c r="AF298" s="67" t="str">
        <f t="shared" si="79"/>
        <v>H105R16</v>
      </c>
      <c r="AG298" s="71"/>
      <c r="AH298" s="71"/>
      <c r="AI298" s="71"/>
      <c r="AJ298" s="19"/>
      <c r="AK298" s="19"/>
      <c r="AL298" s="19"/>
      <c r="AM298" s="19"/>
      <c r="AN298" s="19"/>
      <c r="AO298" s="19"/>
      <c r="AP298" s="19"/>
    </row>
    <row r="299" spans="1:42" s="2" customFormat="1" ht="300" customHeight="1" x14ac:dyDescent="0.2">
      <c r="A299" s="91">
        <v>213</v>
      </c>
      <c r="B299" s="187">
        <v>298</v>
      </c>
      <c r="C299" s="102"/>
      <c r="D299" s="120" t="s">
        <v>1336</v>
      </c>
      <c r="E299" s="113">
        <v>1801003</v>
      </c>
      <c r="F299" s="107" t="s">
        <v>504</v>
      </c>
      <c r="G299" s="126" t="s">
        <v>505</v>
      </c>
      <c r="H299" s="126" t="s">
        <v>497</v>
      </c>
      <c r="I299" s="126" t="s">
        <v>498</v>
      </c>
      <c r="J299" s="129" t="s">
        <v>499</v>
      </c>
      <c r="K299" s="102">
        <v>1</v>
      </c>
      <c r="L299" s="127">
        <v>43101</v>
      </c>
      <c r="M299" s="127">
        <v>43189</v>
      </c>
      <c r="N299" s="128">
        <f t="shared" si="89"/>
        <v>12.571428571428571</v>
      </c>
      <c r="O299" s="91" t="s">
        <v>488</v>
      </c>
      <c r="P299" s="97">
        <v>1</v>
      </c>
      <c r="Q299" s="91" t="s">
        <v>2148</v>
      </c>
      <c r="R299" s="100">
        <f t="shared" si="80"/>
        <v>100</v>
      </c>
      <c r="S299" s="101">
        <f t="shared" si="81"/>
        <v>12.571428571428571</v>
      </c>
      <c r="T299" s="101">
        <f t="shared" si="82"/>
        <v>12.571428571428571</v>
      </c>
      <c r="U299" s="101">
        <f t="shared" si="83"/>
        <v>12.571428571428571</v>
      </c>
      <c r="V299" s="102"/>
      <c r="W299" s="103" t="str">
        <f t="shared" si="84"/>
        <v>CUMPLIDO</v>
      </c>
      <c r="X299" s="103" t="str">
        <f t="shared" si="86"/>
        <v>CUMPLIDO</v>
      </c>
      <c r="Y299" s="104" t="s">
        <v>318</v>
      </c>
      <c r="Z299" s="153" t="str">
        <f t="shared" si="87"/>
        <v>H106R16</v>
      </c>
      <c r="AA299" s="153">
        <f t="shared" si="85"/>
        <v>1</v>
      </c>
      <c r="AB299" s="153" t="str">
        <f t="shared" si="75"/>
        <v>H106R16 - 1</v>
      </c>
      <c r="AC299" s="67">
        <f t="shared" si="76"/>
        <v>5</v>
      </c>
      <c r="AD299" s="67">
        <f t="shared" si="77"/>
        <v>5</v>
      </c>
      <c r="AE299" s="67" t="str">
        <f t="shared" si="78"/>
        <v>H106R16.</v>
      </c>
      <c r="AF299" s="67" t="str">
        <f t="shared" si="79"/>
        <v>H106R16</v>
      </c>
      <c r="AG299" s="71"/>
      <c r="AH299" s="71"/>
      <c r="AI299" s="71"/>
      <c r="AJ299" s="19"/>
      <c r="AK299" s="19"/>
      <c r="AL299" s="19"/>
      <c r="AM299" s="19"/>
      <c r="AN299" s="19"/>
      <c r="AO299" s="19"/>
      <c r="AP299" s="19"/>
    </row>
    <row r="300" spans="1:42" s="2" customFormat="1" ht="300" customHeight="1" x14ac:dyDescent="0.2">
      <c r="A300" s="91">
        <v>214</v>
      </c>
      <c r="B300" s="187">
        <v>299</v>
      </c>
      <c r="C300" s="102"/>
      <c r="D300" s="120" t="s">
        <v>1336</v>
      </c>
      <c r="E300" s="113">
        <v>1801003</v>
      </c>
      <c r="F300" s="107" t="s">
        <v>1097</v>
      </c>
      <c r="G300" s="126" t="s">
        <v>503</v>
      </c>
      <c r="H300" s="126" t="s">
        <v>500</v>
      </c>
      <c r="I300" s="126" t="s">
        <v>501</v>
      </c>
      <c r="J300" s="129" t="s">
        <v>502</v>
      </c>
      <c r="K300" s="102">
        <v>1</v>
      </c>
      <c r="L300" s="127">
        <v>43040</v>
      </c>
      <c r="M300" s="127">
        <v>43069</v>
      </c>
      <c r="N300" s="128">
        <f t="shared" si="89"/>
        <v>4.1428571428571432</v>
      </c>
      <c r="O300" s="91" t="s">
        <v>488</v>
      </c>
      <c r="P300" s="91">
        <v>1</v>
      </c>
      <c r="Q300" s="91" t="s">
        <v>2148</v>
      </c>
      <c r="R300" s="100">
        <f t="shared" si="80"/>
        <v>100</v>
      </c>
      <c r="S300" s="101">
        <f t="shared" si="81"/>
        <v>4.1428571428571432</v>
      </c>
      <c r="T300" s="101">
        <f t="shared" si="82"/>
        <v>4.1428571428571432</v>
      </c>
      <c r="U300" s="101">
        <f t="shared" si="83"/>
        <v>4.1428571428571432</v>
      </c>
      <c r="V300" s="102"/>
      <c r="W300" s="103" t="str">
        <f t="shared" si="84"/>
        <v>CUMPLIDO</v>
      </c>
      <c r="X300" s="103" t="str">
        <f t="shared" si="86"/>
        <v>CUMPLIDO</v>
      </c>
      <c r="Y300" s="104" t="s">
        <v>318</v>
      </c>
      <c r="Z300" s="153" t="str">
        <f t="shared" si="87"/>
        <v>H107R16</v>
      </c>
      <c r="AA300" s="153">
        <f t="shared" si="85"/>
        <v>1</v>
      </c>
      <c r="AB300" s="153" t="str">
        <f t="shared" si="75"/>
        <v>H107R16 - 1</v>
      </c>
      <c r="AC300" s="67">
        <f t="shared" si="76"/>
        <v>5</v>
      </c>
      <c r="AD300" s="67">
        <f t="shared" si="77"/>
        <v>5</v>
      </c>
      <c r="AE300" s="67" t="str">
        <f t="shared" si="78"/>
        <v>H107R16.</v>
      </c>
      <c r="AF300" s="67" t="str">
        <f t="shared" si="79"/>
        <v>H107R16</v>
      </c>
      <c r="AG300" s="71"/>
      <c r="AH300" s="71"/>
      <c r="AI300" s="71"/>
      <c r="AJ300" s="19"/>
      <c r="AK300" s="19"/>
      <c r="AL300" s="19"/>
      <c r="AM300" s="19"/>
      <c r="AN300" s="19"/>
      <c r="AO300" s="19"/>
      <c r="AP300" s="19"/>
    </row>
    <row r="301" spans="1:42" s="2" customFormat="1" ht="300" customHeight="1" x14ac:dyDescent="0.2">
      <c r="A301" s="91">
        <v>215</v>
      </c>
      <c r="B301" s="187">
        <v>300</v>
      </c>
      <c r="C301" s="102"/>
      <c r="D301" s="120" t="s">
        <v>1336</v>
      </c>
      <c r="E301" s="113">
        <v>1802001</v>
      </c>
      <c r="F301" s="107" t="s">
        <v>304</v>
      </c>
      <c r="G301" s="126" t="s">
        <v>305</v>
      </c>
      <c r="H301" s="115" t="s">
        <v>857</v>
      </c>
      <c r="I301" s="115" t="s">
        <v>858</v>
      </c>
      <c r="J301" s="117" t="s">
        <v>55</v>
      </c>
      <c r="K301" s="91">
        <v>3</v>
      </c>
      <c r="L301" s="98">
        <v>43040</v>
      </c>
      <c r="M301" s="98">
        <v>43342</v>
      </c>
      <c r="N301" s="99">
        <f>(+M301-L301)/7</f>
        <v>43.142857142857146</v>
      </c>
      <c r="O301" s="99" t="s">
        <v>19</v>
      </c>
      <c r="P301" s="119">
        <v>3</v>
      </c>
      <c r="Q301" s="91" t="s">
        <v>2148</v>
      </c>
      <c r="R301" s="100">
        <f t="shared" si="80"/>
        <v>100</v>
      </c>
      <c r="S301" s="101">
        <f t="shared" si="81"/>
        <v>43.142857142857146</v>
      </c>
      <c r="T301" s="101">
        <f t="shared" si="82"/>
        <v>43.142857142857146</v>
      </c>
      <c r="U301" s="101">
        <f t="shared" si="83"/>
        <v>43.142857142857146</v>
      </c>
      <c r="V301" s="102"/>
      <c r="W301" s="103" t="str">
        <f t="shared" si="84"/>
        <v>CUMPLIDO</v>
      </c>
      <c r="X301" s="103" t="str">
        <f t="shared" si="86"/>
        <v>CUMPLIDO</v>
      </c>
      <c r="Y301" s="104" t="s">
        <v>318</v>
      </c>
      <c r="Z301" s="153" t="str">
        <f t="shared" si="87"/>
        <v>H112R16</v>
      </c>
      <c r="AA301" s="153">
        <f t="shared" si="85"/>
        <v>1</v>
      </c>
      <c r="AB301" s="153" t="str">
        <f t="shared" si="75"/>
        <v>H112R16 - 1</v>
      </c>
      <c r="AC301" s="67">
        <f t="shared" si="76"/>
        <v>5</v>
      </c>
      <c r="AD301" s="67">
        <f t="shared" si="77"/>
        <v>5</v>
      </c>
      <c r="AE301" s="67" t="str">
        <f t="shared" si="78"/>
        <v>H112R16.</v>
      </c>
      <c r="AF301" s="67" t="str">
        <f t="shared" si="79"/>
        <v>H112R16</v>
      </c>
      <c r="AG301" s="71"/>
      <c r="AH301" s="71"/>
      <c r="AI301" s="71"/>
      <c r="AJ301" s="19"/>
      <c r="AK301" s="19"/>
      <c r="AL301" s="19"/>
      <c r="AM301" s="19"/>
      <c r="AN301" s="19"/>
      <c r="AO301" s="19"/>
      <c r="AP301" s="19"/>
    </row>
    <row r="302" spans="1:42" s="2" customFormat="1" ht="300" customHeight="1" x14ac:dyDescent="0.2">
      <c r="A302" s="91">
        <v>216</v>
      </c>
      <c r="B302" s="187">
        <v>301</v>
      </c>
      <c r="C302" s="102"/>
      <c r="D302" s="120" t="s">
        <v>1336</v>
      </c>
      <c r="E302" s="113">
        <v>1802001</v>
      </c>
      <c r="F302" s="107" t="s">
        <v>1036</v>
      </c>
      <c r="G302" s="126" t="s">
        <v>306</v>
      </c>
      <c r="H302" s="115" t="s">
        <v>859</v>
      </c>
      <c r="I302" s="115" t="s">
        <v>859</v>
      </c>
      <c r="J302" s="117" t="s">
        <v>55</v>
      </c>
      <c r="K302" s="91">
        <v>3</v>
      </c>
      <c r="L302" s="98">
        <v>43040</v>
      </c>
      <c r="M302" s="98">
        <v>43342</v>
      </c>
      <c r="N302" s="99">
        <f>(+M302-L302)/7</f>
        <v>43.142857142857146</v>
      </c>
      <c r="O302" s="99" t="s">
        <v>1159</v>
      </c>
      <c r="P302" s="119">
        <v>3</v>
      </c>
      <c r="Q302" s="91" t="s">
        <v>2148</v>
      </c>
      <c r="R302" s="100">
        <f t="shared" si="80"/>
        <v>100</v>
      </c>
      <c r="S302" s="101">
        <f t="shared" si="81"/>
        <v>43.142857142857146</v>
      </c>
      <c r="T302" s="101">
        <f t="shared" si="82"/>
        <v>43.142857142857146</v>
      </c>
      <c r="U302" s="101">
        <f t="shared" si="83"/>
        <v>43.142857142857146</v>
      </c>
      <c r="V302" s="102"/>
      <c r="W302" s="103" t="str">
        <f t="shared" si="84"/>
        <v>CUMPLIDO</v>
      </c>
      <c r="X302" s="103" t="str">
        <f t="shared" si="86"/>
        <v>CUMPLIDO</v>
      </c>
      <c r="Y302" s="104" t="s">
        <v>318</v>
      </c>
      <c r="Z302" s="153" t="str">
        <f t="shared" si="87"/>
        <v>H113R16</v>
      </c>
      <c r="AA302" s="153">
        <f t="shared" si="85"/>
        <v>1</v>
      </c>
      <c r="AB302" s="153" t="str">
        <f t="shared" si="75"/>
        <v>H113R16 - 1</v>
      </c>
      <c r="AC302" s="67">
        <f t="shared" si="76"/>
        <v>5</v>
      </c>
      <c r="AD302" s="67">
        <f t="shared" si="77"/>
        <v>5</v>
      </c>
      <c r="AE302" s="67" t="str">
        <f t="shared" si="78"/>
        <v>H113R16.</v>
      </c>
      <c r="AF302" s="67" t="str">
        <f t="shared" si="79"/>
        <v>H113R16</v>
      </c>
      <c r="AG302" s="71"/>
      <c r="AH302" s="71"/>
      <c r="AI302" s="71"/>
      <c r="AJ302" s="19"/>
      <c r="AK302" s="19"/>
      <c r="AL302" s="19"/>
      <c r="AM302" s="19"/>
      <c r="AN302" s="19"/>
      <c r="AO302" s="19"/>
      <c r="AP302" s="19"/>
    </row>
    <row r="303" spans="1:42" s="2" customFormat="1" ht="300" customHeight="1" x14ac:dyDescent="0.2">
      <c r="A303" s="91">
        <v>217</v>
      </c>
      <c r="B303" s="187">
        <v>302</v>
      </c>
      <c r="C303" s="102"/>
      <c r="D303" s="120" t="s">
        <v>1336</v>
      </c>
      <c r="E303" s="113">
        <v>1802002</v>
      </c>
      <c r="F303" s="107" t="s">
        <v>860</v>
      </c>
      <c r="G303" s="126" t="s">
        <v>307</v>
      </c>
      <c r="H303" s="115" t="s">
        <v>1084</v>
      </c>
      <c r="I303" s="115" t="s">
        <v>862</v>
      </c>
      <c r="J303" s="117" t="s">
        <v>55</v>
      </c>
      <c r="K303" s="91">
        <v>3</v>
      </c>
      <c r="L303" s="98">
        <v>43040</v>
      </c>
      <c r="M303" s="98">
        <v>43342</v>
      </c>
      <c r="N303" s="99">
        <f t="shared" ref="N303:N309" si="91">(+M303-L303)/7</f>
        <v>43.142857142857146</v>
      </c>
      <c r="O303" s="91" t="s">
        <v>19</v>
      </c>
      <c r="P303" s="119">
        <v>3</v>
      </c>
      <c r="Q303" s="91" t="s">
        <v>2148</v>
      </c>
      <c r="R303" s="100">
        <f t="shared" si="80"/>
        <v>100</v>
      </c>
      <c r="S303" s="101">
        <f t="shared" si="81"/>
        <v>43.142857142857146</v>
      </c>
      <c r="T303" s="101">
        <f t="shared" si="82"/>
        <v>43.142857142857146</v>
      </c>
      <c r="U303" s="101">
        <f t="shared" si="83"/>
        <v>43.142857142857146</v>
      </c>
      <c r="V303" s="102"/>
      <c r="W303" s="103" t="str">
        <f t="shared" si="84"/>
        <v>CUMPLIDO</v>
      </c>
      <c r="X303" s="103" t="str">
        <f t="shared" si="86"/>
        <v>CUMPLIDO</v>
      </c>
      <c r="Y303" s="104" t="s">
        <v>318</v>
      </c>
      <c r="Z303" s="153" t="str">
        <f t="shared" si="87"/>
        <v xml:space="preserve">
H114R16</v>
      </c>
      <c r="AA303" s="153">
        <f t="shared" si="85"/>
        <v>1</v>
      </c>
      <c r="AB303" s="153" t="str">
        <f t="shared" si="75"/>
        <v xml:space="preserve">
H114R16 - 1</v>
      </c>
      <c r="AC303" s="67">
        <f t="shared" si="76"/>
        <v>5</v>
      </c>
      <c r="AD303" s="67">
        <f t="shared" si="77"/>
        <v>5</v>
      </c>
      <c r="AE303" s="67" t="str">
        <f t="shared" si="78"/>
        <v xml:space="preserve">
H114R16.</v>
      </c>
      <c r="AF303" s="67" t="str">
        <f t="shared" si="79"/>
        <v xml:space="preserve">
H114R16</v>
      </c>
      <c r="AG303" s="71"/>
      <c r="AH303" s="71"/>
      <c r="AI303" s="71"/>
      <c r="AJ303" s="19"/>
      <c r="AK303" s="19"/>
      <c r="AL303" s="19"/>
      <c r="AM303" s="19"/>
      <c r="AN303" s="19"/>
      <c r="AO303" s="19"/>
      <c r="AP303" s="19"/>
    </row>
    <row r="304" spans="1:42" s="2" customFormat="1" ht="300" customHeight="1" x14ac:dyDescent="0.2">
      <c r="A304" s="91"/>
      <c r="B304" s="187">
        <v>303</v>
      </c>
      <c r="C304" s="102"/>
      <c r="D304" s="120"/>
      <c r="E304" s="113">
        <v>1802002</v>
      </c>
      <c r="F304" s="107" t="s">
        <v>861</v>
      </c>
      <c r="G304" s="126" t="s">
        <v>307</v>
      </c>
      <c r="H304" s="115" t="s">
        <v>1088</v>
      </c>
      <c r="I304" s="115" t="s">
        <v>863</v>
      </c>
      <c r="J304" s="117" t="s">
        <v>1037</v>
      </c>
      <c r="K304" s="91">
        <v>1</v>
      </c>
      <c r="L304" s="98">
        <v>43040</v>
      </c>
      <c r="M304" s="98">
        <v>43099</v>
      </c>
      <c r="N304" s="99">
        <f t="shared" si="91"/>
        <v>8.4285714285714288</v>
      </c>
      <c r="O304" s="91" t="s">
        <v>19</v>
      </c>
      <c r="P304" s="97">
        <v>1</v>
      </c>
      <c r="Q304" s="91" t="s">
        <v>2148</v>
      </c>
      <c r="R304" s="100">
        <f t="shared" si="80"/>
        <v>100</v>
      </c>
      <c r="S304" s="101">
        <f t="shared" si="81"/>
        <v>8.4285714285714288</v>
      </c>
      <c r="T304" s="101">
        <f t="shared" si="82"/>
        <v>8.4285714285714288</v>
      </c>
      <c r="U304" s="101">
        <f t="shared" si="83"/>
        <v>8.4285714285714288</v>
      </c>
      <c r="V304" s="102"/>
      <c r="W304" s="103" t="str">
        <f t="shared" si="84"/>
        <v>CUMPLIDO</v>
      </c>
      <c r="X304" s="103" t="str">
        <f t="shared" si="86"/>
        <v/>
      </c>
      <c r="Y304" s="104" t="s">
        <v>318</v>
      </c>
      <c r="Z304" s="153" t="str">
        <f t="shared" si="87"/>
        <v xml:space="preserve">
H114R16</v>
      </c>
      <c r="AA304" s="153">
        <f t="shared" si="85"/>
        <v>2</v>
      </c>
      <c r="AB304" s="153" t="str">
        <f t="shared" si="75"/>
        <v xml:space="preserve">
H114R16 - 2</v>
      </c>
      <c r="AC304" s="67">
        <f t="shared" si="76"/>
        <v>5</v>
      </c>
      <c r="AD304" s="67">
        <f t="shared" si="77"/>
        <v>5</v>
      </c>
      <c r="AE304" s="67" t="str">
        <f t="shared" si="78"/>
        <v xml:space="preserve">
H114R16.</v>
      </c>
      <c r="AF304" s="67" t="str">
        <f t="shared" si="79"/>
        <v xml:space="preserve">
H114R16</v>
      </c>
      <c r="AG304" s="71"/>
      <c r="AH304" s="71"/>
      <c r="AI304" s="71"/>
      <c r="AJ304" s="19"/>
      <c r="AK304" s="19"/>
      <c r="AL304" s="19"/>
      <c r="AM304" s="19"/>
      <c r="AN304" s="19"/>
      <c r="AO304" s="19"/>
      <c r="AP304" s="19"/>
    </row>
    <row r="305" spans="1:42" s="2" customFormat="1" ht="300" customHeight="1" x14ac:dyDescent="0.2">
      <c r="A305" s="91"/>
      <c r="B305" s="187">
        <v>304</v>
      </c>
      <c r="C305" s="102"/>
      <c r="D305" s="135"/>
      <c r="E305" s="136">
        <v>1802002</v>
      </c>
      <c r="F305" s="107" t="s">
        <v>1086</v>
      </c>
      <c r="G305" s="126" t="s">
        <v>307</v>
      </c>
      <c r="H305" s="126" t="s">
        <v>1087</v>
      </c>
      <c r="I305" s="126" t="s">
        <v>1085</v>
      </c>
      <c r="J305" s="129" t="s">
        <v>9</v>
      </c>
      <c r="K305" s="102">
        <v>3</v>
      </c>
      <c r="L305" s="127">
        <v>43040</v>
      </c>
      <c r="M305" s="127">
        <v>43342</v>
      </c>
      <c r="N305" s="128">
        <f t="shared" si="91"/>
        <v>43.142857142857146</v>
      </c>
      <c r="O305" s="102" t="s">
        <v>1161</v>
      </c>
      <c r="P305" s="97">
        <v>3</v>
      </c>
      <c r="Q305" s="102" t="s">
        <v>2148</v>
      </c>
      <c r="R305" s="100">
        <f t="shared" si="80"/>
        <v>100</v>
      </c>
      <c r="S305" s="101">
        <f t="shared" si="81"/>
        <v>43.142857142857146</v>
      </c>
      <c r="T305" s="101">
        <f t="shared" si="82"/>
        <v>43.142857142857146</v>
      </c>
      <c r="U305" s="101">
        <f t="shared" si="83"/>
        <v>43.142857142857146</v>
      </c>
      <c r="V305" s="102"/>
      <c r="W305" s="103" t="str">
        <f t="shared" si="84"/>
        <v>CUMPLIDO</v>
      </c>
      <c r="X305" s="103" t="str">
        <f t="shared" si="86"/>
        <v/>
      </c>
      <c r="Y305" s="104" t="s">
        <v>318</v>
      </c>
      <c r="Z305" s="153" t="str">
        <f t="shared" si="87"/>
        <v xml:space="preserve">
H114R16</v>
      </c>
      <c r="AA305" s="153">
        <f t="shared" si="85"/>
        <v>3</v>
      </c>
      <c r="AB305" s="153" t="str">
        <f t="shared" si="75"/>
        <v xml:space="preserve">
H114R16 - 3</v>
      </c>
      <c r="AC305" s="67">
        <f t="shared" si="76"/>
        <v>5</v>
      </c>
      <c r="AD305" s="67">
        <f t="shared" si="77"/>
        <v>5</v>
      </c>
      <c r="AE305" s="67" t="str">
        <f t="shared" si="78"/>
        <v xml:space="preserve">
H114R16.</v>
      </c>
      <c r="AF305" s="67" t="str">
        <f t="shared" si="79"/>
        <v xml:space="preserve">
H114R16</v>
      </c>
      <c r="AG305" s="72"/>
      <c r="AH305" s="72"/>
      <c r="AI305" s="72"/>
    </row>
    <row r="306" spans="1:42" s="2" customFormat="1" ht="300" customHeight="1" x14ac:dyDescent="0.2">
      <c r="A306" s="91">
        <v>218</v>
      </c>
      <c r="B306" s="187">
        <v>305</v>
      </c>
      <c r="C306" s="102"/>
      <c r="D306" s="120" t="s">
        <v>1336</v>
      </c>
      <c r="E306" s="113">
        <v>1802002</v>
      </c>
      <c r="F306" s="107" t="s">
        <v>1090</v>
      </c>
      <c r="G306" s="126" t="s">
        <v>308</v>
      </c>
      <c r="H306" s="115" t="s">
        <v>1092</v>
      </c>
      <c r="I306" s="115" t="s">
        <v>1089</v>
      </c>
      <c r="J306" s="117" t="s">
        <v>55</v>
      </c>
      <c r="K306" s="91">
        <v>3</v>
      </c>
      <c r="L306" s="98">
        <v>43040</v>
      </c>
      <c r="M306" s="98">
        <v>43342</v>
      </c>
      <c r="N306" s="99">
        <f t="shared" si="91"/>
        <v>43.142857142857146</v>
      </c>
      <c r="O306" s="91" t="s">
        <v>19</v>
      </c>
      <c r="P306" s="119">
        <v>3</v>
      </c>
      <c r="Q306" s="91" t="s">
        <v>2148</v>
      </c>
      <c r="R306" s="100">
        <f t="shared" si="80"/>
        <v>100</v>
      </c>
      <c r="S306" s="101">
        <f t="shared" si="81"/>
        <v>43.142857142857146</v>
      </c>
      <c r="T306" s="101">
        <f t="shared" si="82"/>
        <v>43.142857142857146</v>
      </c>
      <c r="U306" s="101">
        <f t="shared" si="83"/>
        <v>43.142857142857146</v>
      </c>
      <c r="V306" s="102"/>
      <c r="W306" s="103" t="str">
        <f t="shared" si="84"/>
        <v>CUMPLIDO</v>
      </c>
      <c r="X306" s="103" t="str">
        <f t="shared" si="86"/>
        <v>CUMPLIDO</v>
      </c>
      <c r="Y306" s="104" t="s">
        <v>318</v>
      </c>
      <c r="Z306" s="153" t="str">
        <f t="shared" si="87"/>
        <v>H115R16</v>
      </c>
      <c r="AA306" s="153">
        <f t="shared" si="85"/>
        <v>1</v>
      </c>
      <c r="AB306" s="153" t="str">
        <f t="shared" si="75"/>
        <v>H115R16 - 1</v>
      </c>
      <c r="AC306" s="67">
        <f t="shared" si="76"/>
        <v>5</v>
      </c>
      <c r="AD306" s="67">
        <f t="shared" si="77"/>
        <v>5</v>
      </c>
      <c r="AE306" s="67" t="str">
        <f t="shared" si="78"/>
        <v>H115R16.</v>
      </c>
      <c r="AF306" s="67" t="str">
        <f t="shared" si="79"/>
        <v>H115R16</v>
      </c>
      <c r="AG306" s="71"/>
      <c r="AH306" s="71"/>
      <c r="AI306" s="71"/>
      <c r="AJ306" s="19"/>
      <c r="AK306" s="19"/>
      <c r="AL306" s="19"/>
      <c r="AM306" s="19"/>
      <c r="AN306" s="19"/>
      <c r="AO306" s="19"/>
      <c r="AP306" s="19"/>
    </row>
    <row r="307" spans="1:42" s="2" customFormat="1" ht="300" customHeight="1" x14ac:dyDescent="0.2">
      <c r="A307" s="91"/>
      <c r="B307" s="187">
        <v>306</v>
      </c>
      <c r="C307" s="102"/>
      <c r="D307" s="120"/>
      <c r="E307" s="113">
        <v>1802002</v>
      </c>
      <c r="F307" s="107" t="s">
        <v>1091</v>
      </c>
      <c r="G307" s="126" t="s">
        <v>308</v>
      </c>
      <c r="H307" s="115" t="s">
        <v>1093</v>
      </c>
      <c r="I307" s="115" t="s">
        <v>1085</v>
      </c>
      <c r="J307" s="117" t="s">
        <v>9</v>
      </c>
      <c r="K307" s="91">
        <v>3</v>
      </c>
      <c r="L307" s="98">
        <v>43040</v>
      </c>
      <c r="M307" s="98">
        <v>43342</v>
      </c>
      <c r="N307" s="99">
        <f t="shared" si="91"/>
        <v>43.142857142857146</v>
      </c>
      <c r="O307" s="91" t="s">
        <v>1161</v>
      </c>
      <c r="P307" s="97">
        <v>3</v>
      </c>
      <c r="Q307" s="91" t="s">
        <v>2148</v>
      </c>
      <c r="R307" s="100">
        <f t="shared" si="80"/>
        <v>100</v>
      </c>
      <c r="S307" s="101">
        <f t="shared" si="81"/>
        <v>43.142857142857146</v>
      </c>
      <c r="T307" s="101">
        <f t="shared" si="82"/>
        <v>43.142857142857146</v>
      </c>
      <c r="U307" s="101">
        <f t="shared" si="83"/>
        <v>43.142857142857146</v>
      </c>
      <c r="V307" s="102"/>
      <c r="W307" s="103" t="str">
        <f t="shared" si="84"/>
        <v>CUMPLIDO</v>
      </c>
      <c r="X307" s="103" t="str">
        <f t="shared" si="86"/>
        <v/>
      </c>
      <c r="Y307" s="104" t="s">
        <v>318</v>
      </c>
      <c r="Z307" s="153" t="str">
        <f t="shared" si="87"/>
        <v>H115R16</v>
      </c>
      <c r="AA307" s="153">
        <f t="shared" si="85"/>
        <v>2</v>
      </c>
      <c r="AB307" s="153" t="str">
        <f t="shared" si="75"/>
        <v>H115R16 - 2</v>
      </c>
      <c r="AC307" s="67">
        <f t="shared" si="76"/>
        <v>5</v>
      </c>
      <c r="AD307" s="67">
        <f t="shared" si="77"/>
        <v>5</v>
      </c>
      <c r="AE307" s="67" t="str">
        <f t="shared" si="78"/>
        <v>H115R16.</v>
      </c>
      <c r="AF307" s="67" t="str">
        <f t="shared" si="79"/>
        <v>H115R16</v>
      </c>
      <c r="AG307" s="71"/>
      <c r="AH307" s="71"/>
      <c r="AI307" s="71"/>
      <c r="AJ307" s="19"/>
      <c r="AK307" s="19"/>
      <c r="AL307" s="19"/>
      <c r="AM307" s="19"/>
      <c r="AN307" s="19"/>
      <c r="AO307" s="19"/>
      <c r="AP307" s="19"/>
    </row>
    <row r="308" spans="1:42" s="2" customFormat="1" ht="300" customHeight="1" x14ac:dyDescent="0.2">
      <c r="A308" s="91">
        <v>219</v>
      </c>
      <c r="B308" s="187">
        <v>307</v>
      </c>
      <c r="C308" s="102"/>
      <c r="D308" s="120" t="s">
        <v>1336</v>
      </c>
      <c r="E308" s="113">
        <v>1802002</v>
      </c>
      <c r="F308" s="107" t="s">
        <v>1132</v>
      </c>
      <c r="G308" s="126" t="s">
        <v>309</v>
      </c>
      <c r="H308" s="126" t="s">
        <v>1095</v>
      </c>
      <c r="I308" s="126" t="s">
        <v>1094</v>
      </c>
      <c r="J308" s="129" t="s">
        <v>9</v>
      </c>
      <c r="K308" s="102">
        <v>1</v>
      </c>
      <c r="L308" s="127">
        <v>43040</v>
      </c>
      <c r="M308" s="127">
        <v>43099</v>
      </c>
      <c r="N308" s="99">
        <f t="shared" si="91"/>
        <v>8.4285714285714288</v>
      </c>
      <c r="O308" s="91" t="s">
        <v>488</v>
      </c>
      <c r="P308" s="97">
        <v>0.99</v>
      </c>
      <c r="Q308" s="91" t="s">
        <v>1128</v>
      </c>
      <c r="R308" s="100">
        <f t="shared" si="80"/>
        <v>99</v>
      </c>
      <c r="S308" s="101">
        <f t="shared" si="81"/>
        <v>8.3442857142857143</v>
      </c>
      <c r="T308" s="101">
        <f t="shared" si="82"/>
        <v>8.3442857142857143</v>
      </c>
      <c r="U308" s="101">
        <f t="shared" si="83"/>
        <v>8.4285714285714288</v>
      </c>
      <c r="V308" s="102"/>
      <c r="W308" s="103" t="str">
        <f t="shared" si="84"/>
        <v>VENCIDO</v>
      </c>
      <c r="X308" s="103" t="str">
        <f t="shared" si="86"/>
        <v>VENCIDO</v>
      </c>
      <c r="Y308" s="104" t="s">
        <v>318</v>
      </c>
      <c r="Z308" s="153" t="str">
        <f t="shared" si="87"/>
        <v>H116R16</v>
      </c>
      <c r="AA308" s="153">
        <f t="shared" si="85"/>
        <v>1</v>
      </c>
      <c r="AB308" s="153" t="str">
        <f t="shared" si="75"/>
        <v>H116R16 - 1</v>
      </c>
      <c r="AC308" s="67">
        <f t="shared" si="76"/>
        <v>1</v>
      </c>
      <c r="AD308" s="67">
        <f t="shared" si="77"/>
        <v>1</v>
      </c>
      <c r="AE308" s="67" t="str">
        <f t="shared" si="78"/>
        <v>H116R16.</v>
      </c>
      <c r="AF308" s="67" t="str">
        <f t="shared" si="79"/>
        <v>H116R16</v>
      </c>
      <c r="AG308" s="71"/>
      <c r="AH308" s="71"/>
      <c r="AI308" s="71"/>
      <c r="AJ308" s="19"/>
      <c r="AK308" s="19"/>
      <c r="AL308" s="19"/>
      <c r="AM308" s="19"/>
      <c r="AN308" s="19"/>
      <c r="AO308" s="19"/>
      <c r="AP308" s="19"/>
    </row>
    <row r="309" spans="1:42" s="2" customFormat="1" ht="300" customHeight="1" x14ac:dyDescent="0.2">
      <c r="A309" s="91">
        <v>220</v>
      </c>
      <c r="B309" s="187">
        <v>308</v>
      </c>
      <c r="C309" s="102"/>
      <c r="D309" s="120" t="s">
        <v>1336</v>
      </c>
      <c r="E309" s="113">
        <v>1406100</v>
      </c>
      <c r="F309" s="107" t="s">
        <v>1131</v>
      </c>
      <c r="G309" s="126" t="s">
        <v>310</v>
      </c>
      <c r="H309" s="115" t="s">
        <v>706</v>
      </c>
      <c r="I309" s="126" t="s">
        <v>707</v>
      </c>
      <c r="J309" s="129" t="s">
        <v>9</v>
      </c>
      <c r="K309" s="102">
        <v>1</v>
      </c>
      <c r="L309" s="127">
        <v>43040</v>
      </c>
      <c r="M309" s="127">
        <v>43221</v>
      </c>
      <c r="N309" s="99">
        <f t="shared" si="91"/>
        <v>25.857142857142858</v>
      </c>
      <c r="O309" s="91" t="s">
        <v>696</v>
      </c>
      <c r="P309" s="97">
        <v>1</v>
      </c>
      <c r="Q309" s="91" t="s">
        <v>2148</v>
      </c>
      <c r="R309" s="100">
        <f t="shared" si="80"/>
        <v>100</v>
      </c>
      <c r="S309" s="101">
        <f t="shared" si="81"/>
        <v>25.857142857142858</v>
      </c>
      <c r="T309" s="101">
        <f t="shared" si="82"/>
        <v>25.857142857142858</v>
      </c>
      <c r="U309" s="101">
        <f t="shared" si="83"/>
        <v>25.857142857142858</v>
      </c>
      <c r="V309" s="102"/>
      <c r="W309" s="103" t="str">
        <f t="shared" si="84"/>
        <v>CUMPLIDO</v>
      </c>
      <c r="X309" s="103" t="str">
        <f t="shared" si="86"/>
        <v>CUMPLIDO</v>
      </c>
      <c r="Y309" s="104" t="s">
        <v>318</v>
      </c>
      <c r="Z309" s="153" t="str">
        <f t="shared" si="87"/>
        <v>H117R16</v>
      </c>
      <c r="AA309" s="153">
        <f t="shared" si="85"/>
        <v>1</v>
      </c>
      <c r="AB309" s="153" t="str">
        <f t="shared" si="75"/>
        <v>H117R16 - 1</v>
      </c>
      <c r="AC309" s="67">
        <f t="shared" si="76"/>
        <v>5</v>
      </c>
      <c r="AD309" s="67">
        <f t="shared" si="77"/>
        <v>5</v>
      </c>
      <c r="AE309" s="67" t="str">
        <f t="shared" si="78"/>
        <v>H117R16.</v>
      </c>
      <c r="AF309" s="67" t="str">
        <f t="shared" si="79"/>
        <v>H117R16</v>
      </c>
      <c r="AG309" s="71"/>
      <c r="AH309" s="71"/>
      <c r="AI309" s="71"/>
      <c r="AJ309" s="19"/>
      <c r="AK309" s="19"/>
      <c r="AL309" s="19"/>
      <c r="AM309" s="19"/>
      <c r="AN309" s="19"/>
      <c r="AO309" s="19"/>
      <c r="AP309" s="19"/>
    </row>
    <row r="310" spans="1:42" s="2" customFormat="1" ht="300" customHeight="1" x14ac:dyDescent="0.2">
      <c r="A310" s="91">
        <v>221</v>
      </c>
      <c r="B310" s="187">
        <v>309</v>
      </c>
      <c r="C310" s="102"/>
      <c r="D310" s="120" t="s">
        <v>1336</v>
      </c>
      <c r="E310" s="113">
        <v>1406100</v>
      </c>
      <c r="F310" s="107" t="s">
        <v>1133</v>
      </c>
      <c r="G310" s="126" t="s">
        <v>311</v>
      </c>
      <c r="H310" s="126" t="s">
        <v>708</v>
      </c>
      <c r="I310" s="126" t="s">
        <v>709</v>
      </c>
      <c r="J310" s="129" t="s">
        <v>9</v>
      </c>
      <c r="K310" s="102">
        <v>1</v>
      </c>
      <c r="L310" s="127">
        <v>43040</v>
      </c>
      <c r="M310" s="127">
        <v>43250</v>
      </c>
      <c r="N310" s="128">
        <f t="shared" si="89"/>
        <v>30</v>
      </c>
      <c r="O310" s="91" t="s">
        <v>696</v>
      </c>
      <c r="P310" s="97">
        <v>1</v>
      </c>
      <c r="Q310" s="91" t="s">
        <v>2148</v>
      </c>
      <c r="R310" s="100">
        <f t="shared" si="80"/>
        <v>100</v>
      </c>
      <c r="S310" s="101">
        <f t="shared" si="81"/>
        <v>30</v>
      </c>
      <c r="T310" s="101">
        <f t="shared" si="82"/>
        <v>30</v>
      </c>
      <c r="U310" s="101">
        <f t="shared" si="83"/>
        <v>30</v>
      </c>
      <c r="V310" s="102"/>
      <c r="W310" s="103" t="str">
        <f t="shared" si="84"/>
        <v>CUMPLIDO</v>
      </c>
      <c r="X310" s="103" t="str">
        <f t="shared" si="86"/>
        <v>CUMPLIDO</v>
      </c>
      <c r="Y310" s="104" t="s">
        <v>318</v>
      </c>
      <c r="Z310" s="153" t="str">
        <f t="shared" si="87"/>
        <v>H119R16</v>
      </c>
      <c r="AA310" s="153">
        <f t="shared" si="85"/>
        <v>1</v>
      </c>
      <c r="AB310" s="153" t="str">
        <f t="shared" si="75"/>
        <v>H119R16 - 1</v>
      </c>
      <c r="AC310" s="67">
        <f t="shared" si="76"/>
        <v>5</v>
      </c>
      <c r="AD310" s="67">
        <f t="shared" si="77"/>
        <v>5</v>
      </c>
      <c r="AE310" s="67" t="str">
        <f t="shared" si="78"/>
        <v>H119R16.</v>
      </c>
      <c r="AF310" s="67" t="str">
        <f t="shared" si="79"/>
        <v>H119R16</v>
      </c>
      <c r="AG310" s="71"/>
      <c r="AH310" s="71"/>
      <c r="AI310" s="71"/>
      <c r="AJ310" s="19"/>
      <c r="AK310" s="19"/>
      <c r="AL310" s="19"/>
      <c r="AM310" s="19"/>
      <c r="AN310" s="19"/>
      <c r="AO310" s="19"/>
      <c r="AP310" s="19"/>
    </row>
    <row r="311" spans="1:42" s="2" customFormat="1" ht="300" customHeight="1" x14ac:dyDescent="0.2">
      <c r="A311" s="91">
        <v>222</v>
      </c>
      <c r="B311" s="187">
        <v>310</v>
      </c>
      <c r="C311" s="102"/>
      <c r="D311" s="120" t="s">
        <v>1336</v>
      </c>
      <c r="E311" s="113">
        <v>1101001</v>
      </c>
      <c r="F311" s="107" t="s">
        <v>1134</v>
      </c>
      <c r="G311" s="126" t="s">
        <v>312</v>
      </c>
      <c r="H311" s="126" t="s">
        <v>710</v>
      </c>
      <c r="I311" s="107" t="s">
        <v>711</v>
      </c>
      <c r="J311" s="102" t="s">
        <v>712</v>
      </c>
      <c r="K311" s="102">
        <v>2</v>
      </c>
      <c r="L311" s="127">
        <v>43040</v>
      </c>
      <c r="M311" s="127">
        <v>43250</v>
      </c>
      <c r="N311" s="128">
        <f t="shared" si="89"/>
        <v>30</v>
      </c>
      <c r="O311" s="91" t="s">
        <v>696</v>
      </c>
      <c r="P311" s="97">
        <v>2</v>
      </c>
      <c r="Q311" s="91" t="s">
        <v>2148</v>
      </c>
      <c r="R311" s="100">
        <f t="shared" si="80"/>
        <v>100</v>
      </c>
      <c r="S311" s="101">
        <f t="shared" si="81"/>
        <v>30</v>
      </c>
      <c r="T311" s="101">
        <f t="shared" si="82"/>
        <v>30</v>
      </c>
      <c r="U311" s="101">
        <f t="shared" si="83"/>
        <v>30</v>
      </c>
      <c r="V311" s="102"/>
      <c r="W311" s="103" t="str">
        <f t="shared" si="84"/>
        <v>CUMPLIDO</v>
      </c>
      <c r="X311" s="103" t="str">
        <f t="shared" si="86"/>
        <v>CUMPLIDO</v>
      </c>
      <c r="Y311" s="104" t="s">
        <v>318</v>
      </c>
      <c r="Z311" s="153" t="str">
        <f t="shared" si="87"/>
        <v>H121R16</v>
      </c>
      <c r="AA311" s="153">
        <f t="shared" si="85"/>
        <v>1</v>
      </c>
      <c r="AB311" s="153" t="str">
        <f t="shared" si="75"/>
        <v>H121R16 - 1</v>
      </c>
      <c r="AC311" s="67">
        <f t="shared" si="76"/>
        <v>5</v>
      </c>
      <c r="AD311" s="67">
        <f t="shared" si="77"/>
        <v>5</v>
      </c>
      <c r="AE311" s="67" t="str">
        <f t="shared" si="78"/>
        <v>H121R16.</v>
      </c>
      <c r="AF311" s="67" t="str">
        <f t="shared" si="79"/>
        <v>H121R16</v>
      </c>
      <c r="AG311" s="71"/>
      <c r="AH311" s="71"/>
      <c r="AI311" s="71"/>
      <c r="AJ311" s="19"/>
      <c r="AK311" s="19"/>
      <c r="AL311" s="19"/>
      <c r="AM311" s="19"/>
      <c r="AN311" s="19"/>
      <c r="AO311" s="19"/>
      <c r="AP311" s="19"/>
    </row>
    <row r="312" spans="1:42" s="2" customFormat="1" ht="300" customHeight="1" x14ac:dyDescent="0.2">
      <c r="A312" s="91">
        <v>223</v>
      </c>
      <c r="B312" s="187">
        <v>311</v>
      </c>
      <c r="C312" s="102"/>
      <c r="D312" s="120" t="s">
        <v>1341</v>
      </c>
      <c r="E312" s="113">
        <v>1604001</v>
      </c>
      <c r="F312" s="107" t="s">
        <v>1168</v>
      </c>
      <c r="G312" s="126" t="s">
        <v>1169</v>
      </c>
      <c r="H312" s="126" t="s">
        <v>713</v>
      </c>
      <c r="I312" s="107" t="s">
        <v>716</v>
      </c>
      <c r="J312" s="102" t="s">
        <v>9</v>
      </c>
      <c r="K312" s="102">
        <v>1</v>
      </c>
      <c r="L312" s="127">
        <v>43040</v>
      </c>
      <c r="M312" s="127">
        <v>43099</v>
      </c>
      <c r="N312" s="128">
        <f t="shared" si="89"/>
        <v>8.4285714285714288</v>
      </c>
      <c r="O312" s="91" t="s">
        <v>696</v>
      </c>
      <c r="P312" s="97">
        <v>1</v>
      </c>
      <c r="Q312" s="91" t="s">
        <v>2148</v>
      </c>
      <c r="R312" s="100">
        <f t="shared" si="80"/>
        <v>100</v>
      </c>
      <c r="S312" s="101">
        <f t="shared" si="81"/>
        <v>8.4285714285714288</v>
      </c>
      <c r="T312" s="101">
        <f t="shared" si="82"/>
        <v>8.4285714285714288</v>
      </c>
      <c r="U312" s="101">
        <f t="shared" si="83"/>
        <v>8.4285714285714288</v>
      </c>
      <c r="V312" s="102"/>
      <c r="W312" s="103" t="str">
        <f t="shared" si="84"/>
        <v>CUMPLIDO</v>
      </c>
      <c r="X312" s="103" t="str">
        <f t="shared" si="86"/>
        <v>CUMPLIDO</v>
      </c>
      <c r="Y312" s="104" t="s">
        <v>318</v>
      </c>
      <c r="Z312" s="153" t="str">
        <f t="shared" si="87"/>
        <v>H122R16</v>
      </c>
      <c r="AA312" s="153">
        <f t="shared" si="85"/>
        <v>1</v>
      </c>
      <c r="AB312" s="153" t="str">
        <f t="shared" si="75"/>
        <v>H122R16 - 1</v>
      </c>
      <c r="AC312" s="67">
        <f t="shared" si="76"/>
        <v>5</v>
      </c>
      <c r="AD312" s="67">
        <f t="shared" si="77"/>
        <v>5</v>
      </c>
      <c r="AE312" s="67" t="str">
        <f t="shared" si="78"/>
        <v>H122R16.</v>
      </c>
      <c r="AF312" s="67" t="str">
        <f t="shared" si="79"/>
        <v>H122R16</v>
      </c>
      <c r="AG312" s="71"/>
      <c r="AH312" s="71"/>
      <c r="AI312" s="71"/>
      <c r="AJ312" s="19"/>
      <c r="AK312" s="19"/>
      <c r="AL312" s="19"/>
      <c r="AM312" s="19"/>
      <c r="AN312" s="19"/>
      <c r="AO312" s="19"/>
      <c r="AP312" s="19"/>
    </row>
    <row r="313" spans="1:42" s="2" customFormat="1" ht="300" customHeight="1" x14ac:dyDescent="0.2">
      <c r="A313" s="91">
        <v>224</v>
      </c>
      <c r="B313" s="187">
        <v>312</v>
      </c>
      <c r="C313" s="102"/>
      <c r="D313" s="120" t="s">
        <v>1341</v>
      </c>
      <c r="E313" s="113">
        <v>1405004</v>
      </c>
      <c r="F313" s="107" t="s">
        <v>1135</v>
      </c>
      <c r="G313" s="126" t="s">
        <v>313</v>
      </c>
      <c r="H313" s="126" t="s">
        <v>714</v>
      </c>
      <c r="I313" s="107" t="s">
        <v>715</v>
      </c>
      <c r="J313" s="102" t="s">
        <v>23</v>
      </c>
      <c r="K313" s="102">
        <v>3</v>
      </c>
      <c r="L313" s="127">
        <v>43040</v>
      </c>
      <c r="M313" s="127">
        <v>43342</v>
      </c>
      <c r="N313" s="128">
        <f t="shared" si="89"/>
        <v>43.142857142857146</v>
      </c>
      <c r="O313" s="91" t="s">
        <v>696</v>
      </c>
      <c r="P313" s="97">
        <v>3</v>
      </c>
      <c r="Q313" s="91" t="s">
        <v>2148</v>
      </c>
      <c r="R313" s="100">
        <f t="shared" si="80"/>
        <v>100</v>
      </c>
      <c r="S313" s="101">
        <f t="shared" si="81"/>
        <v>43.142857142857146</v>
      </c>
      <c r="T313" s="101">
        <f t="shared" si="82"/>
        <v>43.142857142857146</v>
      </c>
      <c r="U313" s="101">
        <f t="shared" si="83"/>
        <v>43.142857142857146</v>
      </c>
      <c r="V313" s="102"/>
      <c r="W313" s="103" t="str">
        <f t="shared" si="84"/>
        <v>CUMPLIDO</v>
      </c>
      <c r="X313" s="103" t="str">
        <f t="shared" si="86"/>
        <v>CUMPLIDO</v>
      </c>
      <c r="Y313" s="104" t="s">
        <v>318</v>
      </c>
      <c r="Z313" s="153" t="str">
        <f t="shared" si="87"/>
        <v>H123R16</v>
      </c>
      <c r="AA313" s="153">
        <f t="shared" si="85"/>
        <v>1</v>
      </c>
      <c r="AB313" s="153" t="str">
        <f t="shared" si="75"/>
        <v>H123R16 - 1</v>
      </c>
      <c r="AC313" s="67">
        <f t="shared" si="76"/>
        <v>5</v>
      </c>
      <c r="AD313" s="67">
        <f t="shared" si="77"/>
        <v>5</v>
      </c>
      <c r="AE313" s="67" t="str">
        <f t="shared" si="78"/>
        <v>H123R16.</v>
      </c>
      <c r="AF313" s="67" t="str">
        <f t="shared" si="79"/>
        <v>H123R16</v>
      </c>
      <c r="AG313" s="71"/>
      <c r="AH313" s="71"/>
      <c r="AI313" s="71"/>
      <c r="AJ313" s="19"/>
      <c r="AK313" s="19"/>
      <c r="AL313" s="19"/>
      <c r="AM313" s="19"/>
      <c r="AN313" s="19"/>
      <c r="AO313" s="19"/>
      <c r="AP313" s="19"/>
    </row>
    <row r="314" spans="1:42" s="2" customFormat="1" ht="300" customHeight="1" x14ac:dyDescent="0.2">
      <c r="A314" s="91">
        <v>225</v>
      </c>
      <c r="B314" s="187">
        <v>313</v>
      </c>
      <c r="C314" s="102"/>
      <c r="D314" s="120" t="s">
        <v>1336</v>
      </c>
      <c r="E314" s="113">
        <v>1405004</v>
      </c>
      <c r="F314" s="107" t="s">
        <v>720</v>
      </c>
      <c r="G314" s="126" t="s">
        <v>314</v>
      </c>
      <c r="H314" s="126" t="s">
        <v>717</v>
      </c>
      <c r="I314" s="107" t="s">
        <v>718</v>
      </c>
      <c r="J314" s="102" t="s">
        <v>719</v>
      </c>
      <c r="K314" s="102">
        <v>10</v>
      </c>
      <c r="L314" s="127">
        <v>43040</v>
      </c>
      <c r="M314" s="127">
        <v>43388</v>
      </c>
      <c r="N314" s="128">
        <f t="shared" si="89"/>
        <v>49.714285714285715</v>
      </c>
      <c r="O314" s="91" t="s">
        <v>696</v>
      </c>
      <c r="P314" s="97">
        <v>10</v>
      </c>
      <c r="Q314" s="91" t="s">
        <v>2148</v>
      </c>
      <c r="R314" s="100">
        <f t="shared" si="80"/>
        <v>100</v>
      </c>
      <c r="S314" s="101">
        <f t="shared" si="81"/>
        <v>49.714285714285715</v>
      </c>
      <c r="T314" s="101">
        <f t="shared" si="82"/>
        <v>49.714285714285715</v>
      </c>
      <c r="U314" s="101">
        <f t="shared" si="83"/>
        <v>49.714285714285715</v>
      </c>
      <c r="V314" s="102"/>
      <c r="W314" s="103" t="str">
        <f t="shared" si="84"/>
        <v>CUMPLIDO</v>
      </c>
      <c r="X314" s="103" t="str">
        <f t="shared" si="86"/>
        <v>CUMPLIDO</v>
      </c>
      <c r="Y314" s="104" t="s">
        <v>318</v>
      </c>
      <c r="Z314" s="153" t="str">
        <f t="shared" si="87"/>
        <v>H124R16</v>
      </c>
      <c r="AA314" s="153">
        <f t="shared" si="85"/>
        <v>1</v>
      </c>
      <c r="AB314" s="153" t="str">
        <f t="shared" si="75"/>
        <v>H124R16 - 1</v>
      </c>
      <c r="AC314" s="67">
        <f t="shared" si="76"/>
        <v>5</v>
      </c>
      <c r="AD314" s="67">
        <f t="shared" si="77"/>
        <v>5</v>
      </c>
      <c r="AE314" s="67" t="str">
        <f t="shared" si="78"/>
        <v>H124R16.Utilización</v>
      </c>
      <c r="AF314" s="67" t="str">
        <f t="shared" si="79"/>
        <v>H124R16</v>
      </c>
      <c r="AG314" s="71"/>
      <c r="AH314" s="71"/>
      <c r="AI314" s="71"/>
      <c r="AJ314" s="19"/>
      <c r="AK314" s="19"/>
      <c r="AL314" s="19"/>
      <c r="AM314" s="19"/>
      <c r="AN314" s="19"/>
      <c r="AO314" s="19"/>
      <c r="AP314" s="19"/>
    </row>
    <row r="315" spans="1:42" s="2" customFormat="1" ht="300" customHeight="1" x14ac:dyDescent="0.2">
      <c r="A315" s="91">
        <v>226</v>
      </c>
      <c r="B315" s="187">
        <v>314</v>
      </c>
      <c r="C315" s="102"/>
      <c r="D315" s="120" t="s">
        <v>1341</v>
      </c>
      <c r="E315" s="113">
        <v>1601001</v>
      </c>
      <c r="F315" s="107" t="s">
        <v>724</v>
      </c>
      <c r="G315" s="126" t="s">
        <v>315</v>
      </c>
      <c r="H315" s="126" t="s">
        <v>723</v>
      </c>
      <c r="I315" s="126" t="s">
        <v>721</v>
      </c>
      <c r="J315" s="129" t="s">
        <v>722</v>
      </c>
      <c r="K315" s="102">
        <v>1</v>
      </c>
      <c r="L315" s="127">
        <v>43040</v>
      </c>
      <c r="M315" s="127">
        <v>43250</v>
      </c>
      <c r="N315" s="128">
        <f t="shared" si="89"/>
        <v>30</v>
      </c>
      <c r="O315" s="91" t="s">
        <v>696</v>
      </c>
      <c r="P315" s="97">
        <v>1</v>
      </c>
      <c r="Q315" s="91" t="s">
        <v>2148</v>
      </c>
      <c r="R315" s="100">
        <f>IF(P315/K315&gt;1,100,+P315/K315*100)</f>
        <v>100</v>
      </c>
      <c r="S315" s="101">
        <f>+N315*R315/100</f>
        <v>30</v>
      </c>
      <c r="T315" s="101">
        <f>IF(M315&lt;=$AH$1,S315,0)</f>
        <v>30</v>
      </c>
      <c r="U315" s="101">
        <f>IF($AH$1&gt;=M315,N315,0)</f>
        <v>30</v>
      </c>
      <c r="V315" s="102"/>
      <c r="W315" s="103" t="str">
        <f t="shared" si="84"/>
        <v>CUMPLIDO</v>
      </c>
      <c r="X315" s="103" t="str">
        <f t="shared" si="86"/>
        <v>CUMPLIDO</v>
      </c>
      <c r="Y315" s="104" t="s">
        <v>318</v>
      </c>
      <c r="Z315" s="153" t="str">
        <f t="shared" si="87"/>
        <v>H125R16</v>
      </c>
      <c r="AA315" s="153">
        <f t="shared" si="85"/>
        <v>1</v>
      </c>
      <c r="AB315" s="153" t="str">
        <f t="shared" si="75"/>
        <v>H125R16 - 1</v>
      </c>
      <c r="AC315" s="67">
        <f t="shared" si="76"/>
        <v>5</v>
      </c>
      <c r="AD315" s="67">
        <f t="shared" si="77"/>
        <v>5</v>
      </c>
      <c r="AE315" s="67" t="str">
        <f t="shared" si="78"/>
        <v>H125R16.</v>
      </c>
      <c r="AF315" s="67" t="str">
        <f t="shared" si="79"/>
        <v>H125R16</v>
      </c>
      <c r="AG315" s="71"/>
      <c r="AH315" s="71"/>
      <c r="AI315" s="71"/>
      <c r="AJ315" s="19"/>
      <c r="AK315" s="19"/>
      <c r="AL315" s="19"/>
      <c r="AM315" s="19"/>
      <c r="AN315" s="19"/>
      <c r="AO315" s="19"/>
      <c r="AP315" s="19"/>
    </row>
    <row r="316" spans="1:42" s="2" customFormat="1" ht="300" customHeight="1" x14ac:dyDescent="0.2">
      <c r="A316" s="91">
        <v>227</v>
      </c>
      <c r="B316" s="187">
        <v>315</v>
      </c>
      <c r="C316" s="102"/>
      <c r="D316" s="120" t="s">
        <v>1336</v>
      </c>
      <c r="E316" s="120">
        <v>1103002</v>
      </c>
      <c r="F316" s="126" t="s">
        <v>190</v>
      </c>
      <c r="G316" s="126" t="s">
        <v>191</v>
      </c>
      <c r="H316" s="126" t="s">
        <v>2159</v>
      </c>
      <c r="I316" s="126" t="s">
        <v>2140</v>
      </c>
      <c r="J316" s="129" t="s">
        <v>2088</v>
      </c>
      <c r="K316" s="102">
        <v>1</v>
      </c>
      <c r="L316" s="127">
        <v>43862</v>
      </c>
      <c r="M316" s="127">
        <v>43979</v>
      </c>
      <c r="N316" s="128">
        <f t="shared" si="89"/>
        <v>16.714285714285715</v>
      </c>
      <c r="O316" s="91" t="s">
        <v>1159</v>
      </c>
      <c r="P316" s="97">
        <v>0</v>
      </c>
      <c r="Q316" s="91" t="s">
        <v>2148</v>
      </c>
      <c r="R316" s="100">
        <f>IF(P316/K316&gt;1,100,+P316/K316*100)</f>
        <v>0</v>
      </c>
      <c r="S316" s="101">
        <f>+N316*R316/100</f>
        <v>0</v>
      </c>
      <c r="T316" s="101">
        <f>IF(M316&lt;=$AH$1,S316,0)</f>
        <v>0</v>
      </c>
      <c r="U316" s="101">
        <f>IF($AH$1&gt;=M316,N316,0)</f>
        <v>16.714285714285715</v>
      </c>
      <c r="V316" s="102"/>
      <c r="W316" s="103" t="str">
        <f t="shared" si="84"/>
        <v>VENCIDO</v>
      </c>
      <c r="X316" s="103" t="str">
        <f t="shared" si="86"/>
        <v>VENCIDO</v>
      </c>
      <c r="Y316" s="104" t="s">
        <v>209</v>
      </c>
      <c r="Z316" s="153" t="str">
        <f t="shared" si="87"/>
        <v>H1D16</v>
      </c>
      <c r="AA316" s="153">
        <f t="shared" si="85"/>
        <v>1</v>
      </c>
      <c r="AB316" s="153" t="str">
        <f t="shared" si="75"/>
        <v>H1D16 - 1</v>
      </c>
      <c r="AC316" s="67">
        <f t="shared" si="76"/>
        <v>1</v>
      </c>
      <c r="AD316" s="67">
        <f t="shared" si="77"/>
        <v>1</v>
      </c>
      <c r="AE316" s="67" t="str">
        <f t="shared" si="78"/>
        <v>H1D16.</v>
      </c>
      <c r="AF316" s="67" t="str">
        <f t="shared" si="79"/>
        <v>H1D16</v>
      </c>
      <c r="AG316" s="71"/>
      <c r="AH316" s="71"/>
      <c r="AI316" s="71"/>
      <c r="AJ316" s="19"/>
      <c r="AK316" s="19"/>
      <c r="AL316" s="19"/>
      <c r="AM316" s="19"/>
      <c r="AN316" s="19"/>
      <c r="AO316" s="19"/>
      <c r="AP316" s="19"/>
    </row>
    <row r="317" spans="1:42" s="2" customFormat="1" ht="300" customHeight="1" x14ac:dyDescent="0.2">
      <c r="A317" s="91">
        <v>228</v>
      </c>
      <c r="B317" s="187">
        <v>316</v>
      </c>
      <c r="C317" s="102"/>
      <c r="D317" s="120" t="s">
        <v>1335</v>
      </c>
      <c r="E317" s="120">
        <v>1103002</v>
      </c>
      <c r="F317" s="126" t="s">
        <v>1331</v>
      </c>
      <c r="G317" s="126" t="s">
        <v>849</v>
      </c>
      <c r="H317" s="126" t="s">
        <v>1332</v>
      </c>
      <c r="I317" s="126" t="s">
        <v>848</v>
      </c>
      <c r="J317" s="129" t="s">
        <v>517</v>
      </c>
      <c r="K317" s="102">
        <v>1</v>
      </c>
      <c r="L317" s="127">
        <v>43040</v>
      </c>
      <c r="M317" s="127">
        <v>43099</v>
      </c>
      <c r="N317" s="128">
        <f t="shared" si="89"/>
        <v>8.4285714285714288</v>
      </c>
      <c r="O317" s="91" t="s">
        <v>738</v>
      </c>
      <c r="P317" s="97">
        <v>1</v>
      </c>
      <c r="Q317" s="91" t="s">
        <v>2148</v>
      </c>
      <c r="R317" s="100">
        <f>IF(P317/K317&gt;1,100,+P317/K317*100)</f>
        <v>100</v>
      </c>
      <c r="S317" s="101">
        <f>+N317*R317/100</f>
        <v>8.4285714285714288</v>
      </c>
      <c r="T317" s="101">
        <f>IF(M317&lt;=$AH$1,S317,0)</f>
        <v>8.4285714285714288</v>
      </c>
      <c r="U317" s="101">
        <f>IF($AH$1&gt;=M317,N317,0)</f>
        <v>8.4285714285714288</v>
      </c>
      <c r="V317" s="102"/>
      <c r="W317" s="103" t="str">
        <f t="shared" si="84"/>
        <v>CUMPLIDO</v>
      </c>
      <c r="X317" s="103" t="str">
        <f t="shared" si="86"/>
        <v>CUMPLIDO</v>
      </c>
      <c r="Y317" s="104" t="s">
        <v>209</v>
      </c>
      <c r="Z317" s="153" t="str">
        <f t="shared" si="87"/>
        <v>H2D16</v>
      </c>
      <c r="AA317" s="153">
        <f t="shared" si="85"/>
        <v>1</v>
      </c>
      <c r="AB317" s="153" t="str">
        <f t="shared" si="75"/>
        <v>H2D16 - 1</v>
      </c>
      <c r="AC317" s="67">
        <f t="shared" si="76"/>
        <v>5</v>
      </c>
      <c r="AD317" s="67">
        <f t="shared" si="77"/>
        <v>5</v>
      </c>
      <c r="AE317" s="67" t="str">
        <f t="shared" si="78"/>
        <v>H2D16.</v>
      </c>
      <c r="AF317" s="67" t="str">
        <f t="shared" si="79"/>
        <v>H2D16</v>
      </c>
      <c r="AG317" s="71"/>
      <c r="AH317" s="71"/>
      <c r="AI317" s="71"/>
      <c r="AJ317" s="19"/>
      <c r="AK317" s="19"/>
      <c r="AL317" s="19"/>
      <c r="AM317" s="19"/>
      <c r="AN317" s="19"/>
      <c r="AO317" s="19"/>
      <c r="AP317" s="19"/>
    </row>
    <row r="318" spans="1:42" s="2" customFormat="1" ht="300" customHeight="1" x14ac:dyDescent="0.2">
      <c r="A318" s="91"/>
      <c r="B318" s="187">
        <v>317</v>
      </c>
      <c r="C318" s="102"/>
      <c r="D318" s="120"/>
      <c r="E318" s="120">
        <v>1103002</v>
      </c>
      <c r="F318" s="115" t="s">
        <v>1333</v>
      </c>
      <c r="G318" s="126" t="s">
        <v>192</v>
      </c>
      <c r="H318" s="107" t="s">
        <v>1334</v>
      </c>
      <c r="I318" s="107" t="s">
        <v>486</v>
      </c>
      <c r="J318" s="102" t="s">
        <v>487</v>
      </c>
      <c r="K318" s="102">
        <v>1</v>
      </c>
      <c r="L318" s="127">
        <v>43040</v>
      </c>
      <c r="M318" s="127">
        <v>43099</v>
      </c>
      <c r="N318" s="128">
        <f t="shared" si="89"/>
        <v>8.4285714285714288</v>
      </c>
      <c r="O318" s="91" t="s">
        <v>484</v>
      </c>
      <c r="P318" s="97">
        <v>1</v>
      </c>
      <c r="Q318" s="91" t="s">
        <v>2148</v>
      </c>
      <c r="R318" s="100">
        <f>IF(P318/K318&gt;1,100,+P318/K318*100)</f>
        <v>100</v>
      </c>
      <c r="S318" s="101">
        <f>+N318*R318/100</f>
        <v>8.4285714285714288</v>
      </c>
      <c r="T318" s="101">
        <f>IF(M318&lt;=$AH$1,S318,0)</f>
        <v>8.4285714285714288</v>
      </c>
      <c r="U318" s="101">
        <f>IF($AH$1&gt;=M318,N318,0)</f>
        <v>8.4285714285714288</v>
      </c>
      <c r="V318" s="102"/>
      <c r="W318" s="103" t="str">
        <f t="shared" si="84"/>
        <v>CUMPLIDO</v>
      </c>
      <c r="X318" s="103" t="str">
        <f t="shared" si="86"/>
        <v/>
      </c>
      <c r="Y318" s="104" t="s">
        <v>209</v>
      </c>
      <c r="Z318" s="153" t="str">
        <f t="shared" si="87"/>
        <v>H2D16</v>
      </c>
      <c r="AA318" s="153">
        <f t="shared" si="85"/>
        <v>2</v>
      </c>
      <c r="AB318" s="153" t="str">
        <f t="shared" si="75"/>
        <v>H2D16 - 2</v>
      </c>
      <c r="AC318" s="67">
        <f t="shared" si="76"/>
        <v>5</v>
      </c>
      <c r="AD318" s="67">
        <f t="shared" si="77"/>
        <v>5</v>
      </c>
      <c r="AE318" s="67" t="str">
        <f t="shared" si="78"/>
        <v>H2D16.</v>
      </c>
      <c r="AF318" s="67" t="str">
        <f t="shared" si="79"/>
        <v>H2D16</v>
      </c>
      <c r="AG318" s="71"/>
      <c r="AH318" s="71"/>
      <c r="AI318" s="71"/>
      <c r="AJ318" s="19"/>
      <c r="AK318" s="19"/>
      <c r="AL318" s="19"/>
      <c r="AM318" s="19"/>
      <c r="AN318" s="19"/>
      <c r="AO318" s="19"/>
      <c r="AP318" s="19"/>
    </row>
    <row r="319" spans="1:42" s="2" customFormat="1" ht="300" customHeight="1" x14ac:dyDescent="0.2">
      <c r="A319" s="91">
        <v>229</v>
      </c>
      <c r="B319" s="187">
        <v>318</v>
      </c>
      <c r="C319" s="102"/>
      <c r="D319" s="120" t="s">
        <v>1335</v>
      </c>
      <c r="E319" s="120">
        <v>1103002</v>
      </c>
      <c r="F319" s="126" t="s">
        <v>850</v>
      </c>
      <c r="G319" s="126" t="s">
        <v>191</v>
      </c>
      <c r="H319" s="126" t="s">
        <v>2159</v>
      </c>
      <c r="I319" s="126" t="s">
        <v>2087</v>
      </c>
      <c r="J319" s="129" t="s">
        <v>2088</v>
      </c>
      <c r="K319" s="102">
        <v>1</v>
      </c>
      <c r="L319" s="127">
        <v>43862</v>
      </c>
      <c r="M319" s="127">
        <v>43979</v>
      </c>
      <c r="N319" s="128">
        <f t="shared" si="89"/>
        <v>16.714285714285715</v>
      </c>
      <c r="O319" s="91" t="s">
        <v>1159</v>
      </c>
      <c r="P319" s="97">
        <v>0</v>
      </c>
      <c r="Q319" s="91" t="s">
        <v>2148</v>
      </c>
      <c r="R319" s="100">
        <f>IF(P319/K319&gt;1,100,+P319/K319*100)</f>
        <v>0</v>
      </c>
      <c r="S319" s="101">
        <f>+N319*R319/100</f>
        <v>0</v>
      </c>
      <c r="T319" s="101">
        <f>IF(M319&lt;=$AH$1,S319,0)</f>
        <v>0</v>
      </c>
      <c r="U319" s="101">
        <f>IF($AH$1&gt;=M319,N319,0)</f>
        <v>16.714285714285715</v>
      </c>
      <c r="V319" s="102"/>
      <c r="W319" s="103" t="str">
        <f t="shared" si="84"/>
        <v>VENCIDO</v>
      </c>
      <c r="X319" s="103" t="str">
        <f t="shared" si="86"/>
        <v>VENCIDO</v>
      </c>
      <c r="Y319" s="104" t="s">
        <v>209</v>
      </c>
      <c r="Z319" s="153" t="str">
        <f t="shared" si="87"/>
        <v>H3D16</v>
      </c>
      <c r="AA319" s="153">
        <f t="shared" si="85"/>
        <v>1</v>
      </c>
      <c r="AB319" s="153" t="str">
        <f t="shared" si="75"/>
        <v>H3D16 - 1</v>
      </c>
      <c r="AC319" s="67">
        <f t="shared" si="76"/>
        <v>1</v>
      </c>
      <c r="AD319" s="67">
        <f t="shared" si="77"/>
        <v>1</v>
      </c>
      <c r="AE319" s="67" t="str">
        <f t="shared" si="78"/>
        <v>H3D16.</v>
      </c>
      <c r="AF319" s="67" t="str">
        <f t="shared" si="79"/>
        <v>H3D16</v>
      </c>
      <c r="AG319" s="71"/>
      <c r="AH319" s="71"/>
      <c r="AI319" s="71"/>
      <c r="AJ319" s="19"/>
      <c r="AK319" s="19"/>
      <c r="AL319" s="19"/>
      <c r="AM319" s="19"/>
      <c r="AN319" s="19"/>
      <c r="AO319" s="19"/>
      <c r="AP319" s="19"/>
    </row>
    <row r="320" spans="1:42" s="2" customFormat="1" ht="300" customHeight="1" x14ac:dyDescent="0.2">
      <c r="A320" s="91">
        <v>230</v>
      </c>
      <c r="B320" s="187">
        <v>319</v>
      </c>
      <c r="C320" s="102"/>
      <c r="D320" s="120" t="s">
        <v>1335</v>
      </c>
      <c r="E320" s="120">
        <v>1103002</v>
      </c>
      <c r="F320" s="126" t="s">
        <v>325</v>
      </c>
      <c r="G320" s="126" t="s">
        <v>193</v>
      </c>
      <c r="H320" s="107" t="s">
        <v>855</v>
      </c>
      <c r="I320" s="107" t="s">
        <v>852</v>
      </c>
      <c r="J320" s="102" t="s">
        <v>8</v>
      </c>
      <c r="K320" s="102">
        <v>1</v>
      </c>
      <c r="L320" s="127">
        <v>43115</v>
      </c>
      <c r="M320" s="127">
        <v>43159</v>
      </c>
      <c r="N320" s="128">
        <f t="shared" ref="N320:N370" si="92">(+M320-L320)/7</f>
        <v>6.2857142857142856</v>
      </c>
      <c r="O320" s="91" t="s">
        <v>738</v>
      </c>
      <c r="P320" s="97">
        <v>1</v>
      </c>
      <c r="Q320" s="91" t="s">
        <v>2148</v>
      </c>
      <c r="R320" s="100">
        <f t="shared" ref="R320:R383" si="93">IF(P320/K320&gt;1,100,+P320/K320*100)</f>
        <v>100</v>
      </c>
      <c r="S320" s="101">
        <f t="shared" ref="S320:S383" si="94">+N320*R320/100</f>
        <v>6.2857142857142856</v>
      </c>
      <c r="T320" s="101">
        <f t="shared" ref="T320:T383" si="95">IF(M320&lt;=$AH$1,S320,0)</f>
        <v>6.2857142857142856</v>
      </c>
      <c r="U320" s="101">
        <f t="shared" ref="U320:U383" si="96">IF($AH$1&gt;=M320,N320,0)</f>
        <v>6.2857142857142856</v>
      </c>
      <c r="V320" s="102"/>
      <c r="W320" s="103" t="str">
        <f t="shared" si="84"/>
        <v>CUMPLIDO</v>
      </c>
      <c r="X320" s="103" t="str">
        <f t="shared" si="86"/>
        <v>CUMPLIDO</v>
      </c>
      <c r="Y320" s="104" t="s">
        <v>209</v>
      </c>
      <c r="Z320" s="153" t="str">
        <f t="shared" si="87"/>
        <v>H4D16</v>
      </c>
      <c r="AA320" s="153">
        <f t="shared" si="85"/>
        <v>1</v>
      </c>
      <c r="AB320" s="153" t="str">
        <f t="shared" si="75"/>
        <v>H4D16 - 1</v>
      </c>
      <c r="AC320" s="67">
        <f t="shared" si="76"/>
        <v>5</v>
      </c>
      <c r="AD320" s="67">
        <f t="shared" si="77"/>
        <v>5</v>
      </c>
      <c r="AE320" s="67" t="str">
        <f t="shared" si="78"/>
        <v>H4D16.</v>
      </c>
      <c r="AF320" s="67" t="str">
        <f t="shared" si="79"/>
        <v>H4D16</v>
      </c>
      <c r="AG320" s="71"/>
      <c r="AH320" s="71"/>
      <c r="AI320" s="71"/>
      <c r="AJ320" s="19"/>
      <c r="AK320" s="19"/>
      <c r="AL320" s="19"/>
      <c r="AM320" s="19"/>
      <c r="AN320" s="19"/>
      <c r="AO320" s="19"/>
      <c r="AP320" s="19"/>
    </row>
    <row r="321" spans="1:42" s="2" customFormat="1" ht="300" customHeight="1" x14ac:dyDescent="0.2">
      <c r="A321" s="91">
        <v>231</v>
      </c>
      <c r="B321" s="187">
        <v>320</v>
      </c>
      <c r="C321" s="102"/>
      <c r="D321" s="120" t="s">
        <v>1335</v>
      </c>
      <c r="E321" s="120">
        <v>1702011</v>
      </c>
      <c r="F321" s="126" t="s">
        <v>1136</v>
      </c>
      <c r="G321" s="126" t="s">
        <v>194</v>
      </c>
      <c r="H321" s="126" t="s">
        <v>854</v>
      </c>
      <c r="I321" s="115" t="s">
        <v>853</v>
      </c>
      <c r="J321" s="129" t="s">
        <v>851</v>
      </c>
      <c r="K321" s="102">
        <v>1</v>
      </c>
      <c r="L321" s="127">
        <v>43132</v>
      </c>
      <c r="M321" s="127">
        <v>43281</v>
      </c>
      <c r="N321" s="128">
        <f t="shared" si="92"/>
        <v>21.285714285714285</v>
      </c>
      <c r="O321" s="91" t="s">
        <v>738</v>
      </c>
      <c r="P321" s="97">
        <v>1</v>
      </c>
      <c r="Q321" s="117" t="s">
        <v>2148</v>
      </c>
      <c r="R321" s="100">
        <f t="shared" si="93"/>
        <v>100</v>
      </c>
      <c r="S321" s="101">
        <f t="shared" si="94"/>
        <v>21.285714285714285</v>
      </c>
      <c r="T321" s="101">
        <f t="shared" si="95"/>
        <v>21.285714285714285</v>
      </c>
      <c r="U321" s="101">
        <f t="shared" si="96"/>
        <v>21.285714285714285</v>
      </c>
      <c r="V321" s="102"/>
      <c r="W321" s="103" t="str">
        <f t="shared" si="84"/>
        <v>CUMPLIDO</v>
      </c>
      <c r="X321" s="103" t="str">
        <f t="shared" si="86"/>
        <v>CUMPLIDO</v>
      </c>
      <c r="Y321" s="104" t="s">
        <v>209</v>
      </c>
      <c r="Z321" s="153" t="str">
        <f t="shared" si="87"/>
        <v>H5D16</v>
      </c>
      <c r="AA321" s="153">
        <f t="shared" si="85"/>
        <v>1</v>
      </c>
      <c r="AB321" s="153" t="str">
        <f t="shared" si="75"/>
        <v>H5D16 - 1</v>
      </c>
      <c r="AC321" s="67">
        <f t="shared" si="76"/>
        <v>5</v>
      </c>
      <c r="AD321" s="67">
        <f t="shared" si="77"/>
        <v>5</v>
      </c>
      <c r="AE321" s="67" t="str">
        <f t="shared" si="78"/>
        <v>H5D16.</v>
      </c>
      <c r="AF321" s="67" t="str">
        <f t="shared" si="79"/>
        <v>H5D16</v>
      </c>
      <c r="AG321" s="71"/>
      <c r="AH321" s="71"/>
      <c r="AI321" s="71"/>
      <c r="AJ321" s="19"/>
      <c r="AK321" s="19"/>
      <c r="AL321" s="19"/>
      <c r="AM321" s="19"/>
      <c r="AN321" s="19"/>
      <c r="AO321" s="19"/>
      <c r="AP321" s="19"/>
    </row>
    <row r="322" spans="1:42" s="2" customFormat="1" ht="300" customHeight="1" x14ac:dyDescent="0.2">
      <c r="A322" s="91">
        <v>232</v>
      </c>
      <c r="B322" s="187">
        <v>321</v>
      </c>
      <c r="C322" s="102"/>
      <c r="D322" s="120" t="s">
        <v>1335</v>
      </c>
      <c r="E322" s="120">
        <v>1201003</v>
      </c>
      <c r="F322" s="126" t="s">
        <v>1137</v>
      </c>
      <c r="G322" s="126" t="s">
        <v>430</v>
      </c>
      <c r="H322" s="107" t="s">
        <v>429</v>
      </c>
      <c r="I322" s="107" t="s">
        <v>1038</v>
      </c>
      <c r="J322" s="102" t="s">
        <v>417</v>
      </c>
      <c r="K322" s="102">
        <v>5</v>
      </c>
      <c r="L322" s="127">
        <v>43101</v>
      </c>
      <c r="M322" s="127">
        <v>43403</v>
      </c>
      <c r="N322" s="128">
        <f t="shared" si="92"/>
        <v>43.142857142857146</v>
      </c>
      <c r="O322" s="91" t="s">
        <v>406</v>
      </c>
      <c r="P322" s="97">
        <v>3</v>
      </c>
      <c r="Q322" s="91" t="s">
        <v>2148</v>
      </c>
      <c r="R322" s="100">
        <f t="shared" si="93"/>
        <v>60</v>
      </c>
      <c r="S322" s="101">
        <f t="shared" si="94"/>
        <v>25.88571428571429</v>
      </c>
      <c r="T322" s="101">
        <f t="shared" si="95"/>
        <v>25.88571428571429</v>
      </c>
      <c r="U322" s="101">
        <f t="shared" si="96"/>
        <v>43.142857142857146</v>
      </c>
      <c r="V322" s="102"/>
      <c r="W322" s="103" t="str">
        <f t="shared" si="84"/>
        <v>VENCIDO</v>
      </c>
      <c r="X322" s="103" t="str">
        <f t="shared" si="86"/>
        <v>VENCIDO</v>
      </c>
      <c r="Y322" s="104" t="s">
        <v>209</v>
      </c>
      <c r="Z322" s="153" t="str">
        <f t="shared" si="87"/>
        <v>H6D16</v>
      </c>
      <c r="AA322" s="153">
        <f t="shared" si="85"/>
        <v>1</v>
      </c>
      <c r="AB322" s="153" t="str">
        <f t="shared" si="75"/>
        <v>H6D16 - 1</v>
      </c>
      <c r="AC322" s="67">
        <f t="shared" si="76"/>
        <v>1</v>
      </c>
      <c r="AD322" s="67">
        <f t="shared" si="77"/>
        <v>1</v>
      </c>
      <c r="AE322" s="67" t="str">
        <f t="shared" si="78"/>
        <v>H6D16.</v>
      </c>
      <c r="AF322" s="67" t="str">
        <f t="shared" si="79"/>
        <v>H6D16</v>
      </c>
      <c r="AG322" s="71"/>
      <c r="AH322" s="71"/>
      <c r="AI322" s="71"/>
      <c r="AJ322" s="19"/>
      <c r="AK322" s="19"/>
      <c r="AL322" s="19"/>
      <c r="AM322" s="19"/>
      <c r="AN322" s="19"/>
      <c r="AO322" s="19"/>
      <c r="AP322" s="19"/>
    </row>
    <row r="323" spans="1:42" s="2" customFormat="1" ht="300" customHeight="1" x14ac:dyDescent="0.2">
      <c r="A323" s="91">
        <v>233</v>
      </c>
      <c r="B323" s="187">
        <v>322</v>
      </c>
      <c r="C323" s="102"/>
      <c r="D323" s="120" t="s">
        <v>1335</v>
      </c>
      <c r="E323" s="120" t="s">
        <v>214</v>
      </c>
      <c r="F323" s="126" t="s">
        <v>1357</v>
      </c>
      <c r="G323" s="126" t="s">
        <v>215</v>
      </c>
      <c r="H323" s="126" t="s">
        <v>928</v>
      </c>
      <c r="I323" s="107" t="s">
        <v>929</v>
      </c>
      <c r="J323" s="102" t="s">
        <v>8</v>
      </c>
      <c r="K323" s="102">
        <v>1</v>
      </c>
      <c r="L323" s="127">
        <v>43040</v>
      </c>
      <c r="M323" s="127">
        <v>43099</v>
      </c>
      <c r="N323" s="128">
        <f t="shared" si="92"/>
        <v>8.4285714285714288</v>
      </c>
      <c r="O323" s="91" t="s">
        <v>856</v>
      </c>
      <c r="P323" s="97">
        <v>0.25</v>
      </c>
      <c r="Q323" s="91" t="s">
        <v>2148</v>
      </c>
      <c r="R323" s="100">
        <f t="shared" si="93"/>
        <v>25</v>
      </c>
      <c r="S323" s="101">
        <f t="shared" si="94"/>
        <v>2.1071428571428572</v>
      </c>
      <c r="T323" s="101">
        <f t="shared" si="95"/>
        <v>2.1071428571428572</v>
      </c>
      <c r="U323" s="101">
        <f t="shared" si="96"/>
        <v>8.4285714285714288</v>
      </c>
      <c r="V323" s="102"/>
      <c r="W323" s="103" t="str">
        <f t="shared" si="84"/>
        <v>VENCIDO</v>
      </c>
      <c r="X323" s="103" t="str">
        <f t="shared" si="86"/>
        <v>VENCIDO</v>
      </c>
      <c r="Y323" s="104" t="s">
        <v>238</v>
      </c>
      <c r="Z323" s="153" t="str">
        <f t="shared" si="87"/>
        <v>H1ECP</v>
      </c>
      <c r="AA323" s="153">
        <f t="shared" si="85"/>
        <v>1</v>
      </c>
      <c r="AB323" s="153" t="str">
        <f t="shared" ref="AB323:AB386" si="97">CONCATENATE(Z323," - ",AA323)</f>
        <v>H1ECP - 1</v>
      </c>
      <c r="AC323" s="67">
        <f t="shared" ref="AC323:AC386" si="98">IF(W323="VENCIDO",1,IF(W323="PRÓXIMO A VENCER",2,IF(W323="EN TERMINO",3,IF(W323="CON AVANCE",4,IF(W323="CUMPLIDO",5,)))))</f>
        <v>1</v>
      </c>
      <c r="AD323" s="67">
        <f t="shared" ref="AD323:AD386" si="99">IF(AA324=AA323+1,MIN(AC323,AD324),AC323)</f>
        <v>1</v>
      </c>
      <c r="AE323" s="67" t="str">
        <f t="shared" ref="AE323:AE386" si="100">IF(A323&lt;&gt;"",MID(F323,1,FIND(" ",F323,1)-1),AE322)</f>
        <v>H1ECP.</v>
      </c>
      <c r="AF323" s="67" t="str">
        <f t="shared" ref="AF323:AF386" si="101">IFERROR(MID(AE323,1,FIND(".",AE323,1)-1),AE323)</f>
        <v>H1ECP</v>
      </c>
      <c r="AG323" s="71"/>
      <c r="AH323" s="71"/>
      <c r="AI323" s="71"/>
      <c r="AJ323" s="19"/>
      <c r="AK323" s="19"/>
      <c r="AL323" s="19"/>
      <c r="AM323" s="19"/>
      <c r="AN323" s="19"/>
      <c r="AO323" s="19"/>
      <c r="AP323" s="19"/>
    </row>
    <row r="324" spans="1:42" s="2" customFormat="1" ht="300" customHeight="1" x14ac:dyDescent="0.2">
      <c r="A324" s="91">
        <v>234</v>
      </c>
      <c r="B324" s="187">
        <v>323</v>
      </c>
      <c r="C324" s="102"/>
      <c r="D324" s="120" t="s">
        <v>1335</v>
      </c>
      <c r="E324" s="120" t="s">
        <v>214</v>
      </c>
      <c r="F324" s="126" t="s">
        <v>446</v>
      </c>
      <c r="G324" s="126" t="s">
        <v>216</v>
      </c>
      <c r="H324" s="126" t="s">
        <v>930</v>
      </c>
      <c r="I324" s="126" t="s">
        <v>929</v>
      </c>
      <c r="J324" s="129" t="s">
        <v>8</v>
      </c>
      <c r="K324" s="129">
        <v>1</v>
      </c>
      <c r="L324" s="127">
        <v>43040</v>
      </c>
      <c r="M324" s="127">
        <v>43099</v>
      </c>
      <c r="N324" s="128">
        <f t="shared" si="92"/>
        <v>8.4285714285714288</v>
      </c>
      <c r="O324" s="91" t="s">
        <v>856</v>
      </c>
      <c r="P324" s="97">
        <v>1</v>
      </c>
      <c r="Q324" s="91" t="s">
        <v>2148</v>
      </c>
      <c r="R324" s="100">
        <f t="shared" si="93"/>
        <v>100</v>
      </c>
      <c r="S324" s="101">
        <f t="shared" si="94"/>
        <v>8.4285714285714288</v>
      </c>
      <c r="T324" s="101">
        <f t="shared" si="95"/>
        <v>8.4285714285714288</v>
      </c>
      <c r="U324" s="101">
        <f t="shared" si="96"/>
        <v>8.4285714285714288</v>
      </c>
      <c r="V324" s="102"/>
      <c r="W324" s="103" t="str">
        <f t="shared" ref="W324:W387" si="102">IF(R324=100,"CUMPLIDO",IF(M324-$AH$1&lt;0,"VENCIDO",IF(M324-$AH$1&lt;=30,"PRÓXIMO A VENCER",IF(R324&gt;0,"CON AVANCE","EN TERMINO"))))</f>
        <v>CUMPLIDO</v>
      </c>
      <c r="X324" s="103" t="str">
        <f t="shared" si="86"/>
        <v>CUMPLIDO</v>
      </c>
      <c r="Y324" s="104" t="s">
        <v>238</v>
      </c>
      <c r="Z324" s="153" t="str">
        <f t="shared" si="87"/>
        <v>H3ECP</v>
      </c>
      <c r="AA324" s="153">
        <f t="shared" ref="AA324:AA387" si="103">IF(A324&lt;&gt;"",1,AA323+1)</f>
        <v>1</v>
      </c>
      <c r="AB324" s="153" t="str">
        <f t="shared" si="97"/>
        <v>H3ECP - 1</v>
      </c>
      <c r="AC324" s="67">
        <f t="shared" si="98"/>
        <v>5</v>
      </c>
      <c r="AD324" s="67">
        <f t="shared" si="99"/>
        <v>5</v>
      </c>
      <c r="AE324" s="67" t="str">
        <f t="shared" si="100"/>
        <v>H3ECP.</v>
      </c>
      <c r="AF324" s="67" t="str">
        <f t="shared" si="101"/>
        <v>H3ECP</v>
      </c>
      <c r="AG324" s="71"/>
      <c r="AH324" s="71"/>
      <c r="AI324" s="71"/>
      <c r="AJ324" s="19"/>
      <c r="AK324" s="19"/>
      <c r="AL324" s="19"/>
      <c r="AM324" s="19"/>
      <c r="AN324" s="19"/>
      <c r="AO324" s="19"/>
      <c r="AP324" s="19"/>
    </row>
    <row r="325" spans="1:42" s="2" customFormat="1" ht="300" customHeight="1" x14ac:dyDescent="0.2">
      <c r="A325" s="91">
        <v>235</v>
      </c>
      <c r="B325" s="187">
        <v>324</v>
      </c>
      <c r="C325" s="102"/>
      <c r="D325" s="120" t="s">
        <v>1336</v>
      </c>
      <c r="E325" s="120" t="s">
        <v>214</v>
      </c>
      <c r="F325" s="126" t="s">
        <v>326</v>
      </c>
      <c r="G325" s="126" t="s">
        <v>217</v>
      </c>
      <c r="H325" s="126" t="s">
        <v>932</v>
      </c>
      <c r="I325" s="126" t="s">
        <v>933</v>
      </c>
      <c r="J325" s="129" t="s">
        <v>931</v>
      </c>
      <c r="K325" s="102">
        <v>2</v>
      </c>
      <c r="L325" s="127">
        <v>43040</v>
      </c>
      <c r="M325" s="127">
        <v>43189</v>
      </c>
      <c r="N325" s="128">
        <f t="shared" si="92"/>
        <v>21.285714285714285</v>
      </c>
      <c r="O325" s="91" t="s">
        <v>856</v>
      </c>
      <c r="P325" s="97">
        <v>0.66710000000000003</v>
      </c>
      <c r="Q325" s="91" t="s">
        <v>2148</v>
      </c>
      <c r="R325" s="100">
        <f t="shared" si="93"/>
        <v>33.355000000000004</v>
      </c>
      <c r="S325" s="101">
        <f t="shared" si="94"/>
        <v>7.09985</v>
      </c>
      <c r="T325" s="101">
        <f t="shared" si="95"/>
        <v>7.09985</v>
      </c>
      <c r="U325" s="101">
        <f t="shared" si="96"/>
        <v>21.285714285714285</v>
      </c>
      <c r="V325" s="102"/>
      <c r="W325" s="103" t="str">
        <f t="shared" si="102"/>
        <v>VENCIDO</v>
      </c>
      <c r="X325" s="103" t="str">
        <f t="shared" ref="X325:X388" si="104">IF(A325&lt;&gt;"",IF(AD325=1,"VENCIDO",IF(AD325=2,"PRÓXIMO A VENCER",IF(AD325=3,"EN TERMINO",IF(AD325=4,"CON AVANCE",IF(AD325=5,"CUMPLIDO",))))),"")</f>
        <v>VENCIDO</v>
      </c>
      <c r="Y325" s="104" t="s">
        <v>238</v>
      </c>
      <c r="Z325" s="153" t="str">
        <f t="shared" ref="Z325:Z388" si="105">AF325</f>
        <v>H5ECP</v>
      </c>
      <c r="AA325" s="153">
        <f t="shared" si="103"/>
        <v>1</v>
      </c>
      <c r="AB325" s="153" t="str">
        <f t="shared" si="97"/>
        <v>H5ECP - 1</v>
      </c>
      <c r="AC325" s="67">
        <f t="shared" si="98"/>
        <v>1</v>
      </c>
      <c r="AD325" s="67">
        <f t="shared" si="99"/>
        <v>1</v>
      </c>
      <c r="AE325" s="67" t="str">
        <f t="shared" si="100"/>
        <v>H5ECP.</v>
      </c>
      <c r="AF325" s="67" t="str">
        <f t="shared" si="101"/>
        <v>H5ECP</v>
      </c>
      <c r="AG325" s="71"/>
      <c r="AH325" s="71"/>
      <c r="AI325" s="71"/>
      <c r="AJ325" s="19"/>
      <c r="AK325" s="19"/>
      <c r="AL325" s="19"/>
      <c r="AM325" s="19"/>
      <c r="AN325" s="19"/>
      <c r="AO325" s="19"/>
      <c r="AP325" s="19"/>
    </row>
    <row r="326" spans="1:42" s="2" customFormat="1" ht="300" customHeight="1" x14ac:dyDescent="0.2">
      <c r="A326" s="91">
        <v>236</v>
      </c>
      <c r="B326" s="187">
        <v>325</v>
      </c>
      <c r="C326" s="102"/>
      <c r="D326" s="120" t="s">
        <v>1336</v>
      </c>
      <c r="E326" s="120" t="s">
        <v>214</v>
      </c>
      <c r="F326" s="126" t="s">
        <v>1003</v>
      </c>
      <c r="G326" s="126" t="s">
        <v>218</v>
      </c>
      <c r="H326" s="126" t="s">
        <v>934</v>
      </c>
      <c r="I326" s="126" t="s">
        <v>935</v>
      </c>
      <c r="J326" s="129" t="s">
        <v>931</v>
      </c>
      <c r="K326" s="102">
        <v>2</v>
      </c>
      <c r="L326" s="127">
        <v>43040</v>
      </c>
      <c r="M326" s="127">
        <v>43189</v>
      </c>
      <c r="N326" s="128">
        <f t="shared" si="92"/>
        <v>21.285714285714285</v>
      </c>
      <c r="O326" s="91" t="s">
        <v>856</v>
      </c>
      <c r="P326" s="97">
        <v>0.85699999999999998</v>
      </c>
      <c r="Q326" s="91" t="s">
        <v>2148</v>
      </c>
      <c r="R326" s="100">
        <f t="shared" si="93"/>
        <v>42.85</v>
      </c>
      <c r="S326" s="101">
        <f t="shared" si="94"/>
        <v>9.1209285714285713</v>
      </c>
      <c r="T326" s="101">
        <f t="shared" si="95"/>
        <v>9.1209285714285713</v>
      </c>
      <c r="U326" s="101">
        <f t="shared" si="96"/>
        <v>21.285714285714285</v>
      </c>
      <c r="V326" s="102"/>
      <c r="W326" s="103" t="str">
        <f t="shared" si="102"/>
        <v>VENCIDO</v>
      </c>
      <c r="X326" s="103" t="str">
        <f t="shared" si="104"/>
        <v>VENCIDO</v>
      </c>
      <c r="Y326" s="104" t="s">
        <v>238</v>
      </c>
      <c r="Z326" s="153" t="str">
        <f t="shared" si="105"/>
        <v>H6ECP</v>
      </c>
      <c r="AA326" s="153">
        <f t="shared" si="103"/>
        <v>1</v>
      </c>
      <c r="AB326" s="153" t="str">
        <f t="shared" si="97"/>
        <v>H6ECP - 1</v>
      </c>
      <c r="AC326" s="67">
        <f t="shared" si="98"/>
        <v>1</v>
      </c>
      <c r="AD326" s="67">
        <f t="shared" si="99"/>
        <v>1</v>
      </c>
      <c r="AE326" s="67" t="str">
        <f t="shared" si="100"/>
        <v>H6ECP.</v>
      </c>
      <c r="AF326" s="67" t="str">
        <f t="shared" si="101"/>
        <v>H6ECP</v>
      </c>
      <c r="AG326" s="71"/>
      <c r="AH326" s="71"/>
      <c r="AI326" s="71"/>
      <c r="AJ326" s="19"/>
      <c r="AK326" s="19"/>
      <c r="AL326" s="19"/>
      <c r="AM326" s="19"/>
      <c r="AN326" s="19"/>
      <c r="AO326" s="19"/>
      <c r="AP326" s="19"/>
    </row>
    <row r="327" spans="1:42" s="2" customFormat="1" ht="300" customHeight="1" x14ac:dyDescent="0.2">
      <c r="A327" s="91">
        <v>237</v>
      </c>
      <c r="B327" s="187">
        <v>326</v>
      </c>
      <c r="C327" s="102"/>
      <c r="D327" s="120" t="s">
        <v>1336</v>
      </c>
      <c r="E327" s="120" t="s">
        <v>29</v>
      </c>
      <c r="F327" s="126" t="s">
        <v>1292</v>
      </c>
      <c r="G327" s="126" t="s">
        <v>219</v>
      </c>
      <c r="H327" s="126" t="s">
        <v>1294</v>
      </c>
      <c r="I327" s="126" t="s">
        <v>936</v>
      </c>
      <c r="J327" s="129" t="s">
        <v>9</v>
      </c>
      <c r="K327" s="102">
        <v>1</v>
      </c>
      <c r="L327" s="127">
        <v>43040</v>
      </c>
      <c r="M327" s="127">
        <v>43099</v>
      </c>
      <c r="N327" s="128">
        <f t="shared" si="92"/>
        <v>8.4285714285714288</v>
      </c>
      <c r="O327" s="91" t="s">
        <v>856</v>
      </c>
      <c r="P327" s="97">
        <v>1</v>
      </c>
      <c r="Q327" s="91" t="s">
        <v>2148</v>
      </c>
      <c r="R327" s="100">
        <f t="shared" si="93"/>
        <v>100</v>
      </c>
      <c r="S327" s="101">
        <f t="shared" si="94"/>
        <v>8.4285714285714288</v>
      </c>
      <c r="T327" s="101">
        <f t="shared" si="95"/>
        <v>8.4285714285714288</v>
      </c>
      <c r="U327" s="101">
        <f t="shared" si="96"/>
        <v>8.4285714285714288</v>
      </c>
      <c r="V327" s="102"/>
      <c r="W327" s="103" t="str">
        <f t="shared" si="102"/>
        <v>CUMPLIDO</v>
      </c>
      <c r="X327" s="103" t="str">
        <f t="shared" si="104"/>
        <v>VENCIDO</v>
      </c>
      <c r="Y327" s="104" t="s">
        <v>238</v>
      </c>
      <c r="Z327" s="153" t="str">
        <f t="shared" si="105"/>
        <v>H7ECP</v>
      </c>
      <c r="AA327" s="153">
        <f t="shared" si="103"/>
        <v>1</v>
      </c>
      <c r="AB327" s="153" t="str">
        <f t="shared" si="97"/>
        <v>H7ECP - 1</v>
      </c>
      <c r="AC327" s="67">
        <f t="shared" si="98"/>
        <v>5</v>
      </c>
      <c r="AD327" s="67">
        <f t="shared" si="99"/>
        <v>1</v>
      </c>
      <c r="AE327" s="67" t="str">
        <f t="shared" si="100"/>
        <v>H7ECP.</v>
      </c>
      <c r="AF327" s="67" t="str">
        <f t="shared" si="101"/>
        <v>H7ECP</v>
      </c>
      <c r="AG327" s="71"/>
      <c r="AH327" s="71"/>
      <c r="AI327" s="71"/>
      <c r="AJ327" s="19"/>
      <c r="AK327" s="19"/>
      <c r="AL327" s="19"/>
      <c r="AM327" s="19"/>
      <c r="AN327" s="19"/>
      <c r="AO327" s="19"/>
      <c r="AP327" s="19"/>
    </row>
    <row r="328" spans="1:42" s="2" customFormat="1" ht="300" customHeight="1" x14ac:dyDescent="0.2">
      <c r="A328" s="91"/>
      <c r="B328" s="187">
        <v>327</v>
      </c>
      <c r="C328" s="102"/>
      <c r="D328" s="120"/>
      <c r="E328" s="120" t="s">
        <v>29</v>
      </c>
      <c r="F328" s="115" t="s">
        <v>1388</v>
      </c>
      <c r="G328" s="126" t="s">
        <v>220</v>
      </c>
      <c r="H328" s="126" t="s">
        <v>1293</v>
      </c>
      <c r="I328" s="126" t="s">
        <v>937</v>
      </c>
      <c r="J328" s="129" t="s">
        <v>8</v>
      </c>
      <c r="K328" s="102">
        <v>1</v>
      </c>
      <c r="L328" s="127">
        <v>43040</v>
      </c>
      <c r="M328" s="127">
        <v>43099</v>
      </c>
      <c r="N328" s="128">
        <f t="shared" si="92"/>
        <v>8.4285714285714288</v>
      </c>
      <c r="O328" s="91" t="s">
        <v>856</v>
      </c>
      <c r="P328" s="97">
        <v>1</v>
      </c>
      <c r="Q328" s="91" t="s">
        <v>2148</v>
      </c>
      <c r="R328" s="100">
        <f t="shared" si="93"/>
        <v>100</v>
      </c>
      <c r="S328" s="101">
        <f t="shared" si="94"/>
        <v>8.4285714285714288</v>
      </c>
      <c r="T328" s="101">
        <f t="shared" si="95"/>
        <v>8.4285714285714288</v>
      </c>
      <c r="U328" s="101">
        <f t="shared" si="96"/>
        <v>8.4285714285714288</v>
      </c>
      <c r="V328" s="102"/>
      <c r="W328" s="103" t="str">
        <f t="shared" si="102"/>
        <v>CUMPLIDO</v>
      </c>
      <c r="X328" s="103" t="str">
        <f t="shared" si="104"/>
        <v/>
      </c>
      <c r="Y328" s="104" t="s">
        <v>238</v>
      </c>
      <c r="Z328" s="153" t="str">
        <f t="shared" si="105"/>
        <v>H7ECP</v>
      </c>
      <c r="AA328" s="153">
        <f t="shared" si="103"/>
        <v>2</v>
      </c>
      <c r="AB328" s="153" t="str">
        <f t="shared" si="97"/>
        <v>H7ECP - 2</v>
      </c>
      <c r="AC328" s="67">
        <f t="shared" si="98"/>
        <v>5</v>
      </c>
      <c r="AD328" s="67">
        <f t="shared" si="99"/>
        <v>1</v>
      </c>
      <c r="AE328" s="67" t="str">
        <f t="shared" si="100"/>
        <v>H7ECP.</v>
      </c>
      <c r="AF328" s="67" t="str">
        <f t="shared" si="101"/>
        <v>H7ECP</v>
      </c>
      <c r="AG328" s="71"/>
      <c r="AH328" s="71"/>
      <c r="AI328" s="71"/>
      <c r="AJ328" s="19"/>
      <c r="AK328" s="19"/>
      <c r="AL328" s="19"/>
      <c r="AM328" s="19"/>
      <c r="AN328" s="19"/>
      <c r="AO328" s="19"/>
      <c r="AP328" s="19"/>
    </row>
    <row r="329" spans="1:42" s="2" customFormat="1" ht="300" customHeight="1" x14ac:dyDescent="0.2">
      <c r="A329" s="91"/>
      <c r="B329" s="187">
        <v>328</v>
      </c>
      <c r="C329" s="102"/>
      <c r="D329" s="120"/>
      <c r="E329" s="120" t="s">
        <v>29</v>
      </c>
      <c r="F329" s="126" t="s">
        <v>1295</v>
      </c>
      <c r="G329" s="126" t="s">
        <v>220</v>
      </c>
      <c r="H329" s="126" t="s">
        <v>1296</v>
      </c>
      <c r="I329" s="126" t="s">
        <v>938</v>
      </c>
      <c r="J329" s="129" t="s">
        <v>198</v>
      </c>
      <c r="K329" s="102">
        <v>2</v>
      </c>
      <c r="L329" s="127">
        <v>43040</v>
      </c>
      <c r="M329" s="127">
        <v>43189</v>
      </c>
      <c r="N329" s="128">
        <f t="shared" si="92"/>
        <v>21.285714285714285</v>
      </c>
      <c r="O329" s="91" t="s">
        <v>856</v>
      </c>
      <c r="P329" s="97">
        <v>1</v>
      </c>
      <c r="Q329" s="91" t="s">
        <v>2148</v>
      </c>
      <c r="R329" s="100">
        <f t="shared" si="93"/>
        <v>50</v>
      </c>
      <c r="S329" s="101">
        <f t="shared" si="94"/>
        <v>10.642857142857142</v>
      </c>
      <c r="T329" s="101">
        <f t="shared" si="95"/>
        <v>10.642857142857142</v>
      </c>
      <c r="U329" s="101">
        <f t="shared" si="96"/>
        <v>21.285714285714285</v>
      </c>
      <c r="V329" s="102"/>
      <c r="W329" s="103" t="str">
        <f t="shared" si="102"/>
        <v>VENCIDO</v>
      </c>
      <c r="X329" s="103" t="str">
        <f t="shared" si="104"/>
        <v/>
      </c>
      <c r="Y329" s="104" t="s">
        <v>238</v>
      </c>
      <c r="Z329" s="153" t="str">
        <f t="shared" si="105"/>
        <v>H7ECP</v>
      </c>
      <c r="AA329" s="153">
        <f t="shared" si="103"/>
        <v>3</v>
      </c>
      <c r="AB329" s="153" t="str">
        <f t="shared" si="97"/>
        <v>H7ECP - 3</v>
      </c>
      <c r="AC329" s="67">
        <f t="shared" si="98"/>
        <v>1</v>
      </c>
      <c r="AD329" s="67">
        <f t="shared" si="99"/>
        <v>1</v>
      </c>
      <c r="AE329" s="67" t="str">
        <f t="shared" si="100"/>
        <v>H7ECP.</v>
      </c>
      <c r="AF329" s="67" t="str">
        <f t="shared" si="101"/>
        <v>H7ECP</v>
      </c>
      <c r="AG329" s="71"/>
      <c r="AH329" s="71"/>
      <c r="AI329" s="71"/>
      <c r="AJ329" s="19"/>
      <c r="AK329" s="19"/>
      <c r="AL329" s="19"/>
      <c r="AM329" s="19"/>
      <c r="AN329" s="19"/>
      <c r="AO329" s="19"/>
      <c r="AP329" s="19"/>
    </row>
    <row r="330" spans="1:42" s="2" customFormat="1" ht="300" customHeight="1" x14ac:dyDescent="0.2">
      <c r="A330" s="91">
        <v>238</v>
      </c>
      <c r="B330" s="187">
        <v>329</v>
      </c>
      <c r="C330" s="102"/>
      <c r="D330" s="120" t="s">
        <v>1336</v>
      </c>
      <c r="E330" s="120" t="s">
        <v>29</v>
      </c>
      <c r="F330" s="126" t="s">
        <v>1004</v>
      </c>
      <c r="G330" s="126" t="s">
        <v>221</v>
      </c>
      <c r="H330" s="126" t="s">
        <v>939</v>
      </c>
      <c r="I330" s="126" t="s">
        <v>940</v>
      </c>
      <c r="J330" s="129" t="s">
        <v>9</v>
      </c>
      <c r="K330" s="102">
        <v>1</v>
      </c>
      <c r="L330" s="127">
        <v>43040</v>
      </c>
      <c r="M330" s="127">
        <v>43099</v>
      </c>
      <c r="N330" s="128">
        <f t="shared" si="92"/>
        <v>8.4285714285714288</v>
      </c>
      <c r="O330" s="91" t="s">
        <v>856</v>
      </c>
      <c r="P330" s="97">
        <v>0</v>
      </c>
      <c r="Q330" s="91" t="s">
        <v>2148</v>
      </c>
      <c r="R330" s="100">
        <f t="shared" si="93"/>
        <v>0</v>
      </c>
      <c r="S330" s="101">
        <f t="shared" si="94"/>
        <v>0</v>
      </c>
      <c r="T330" s="101">
        <f t="shared" si="95"/>
        <v>0</v>
      </c>
      <c r="U330" s="101">
        <f t="shared" si="96"/>
        <v>8.4285714285714288</v>
      </c>
      <c r="V330" s="102"/>
      <c r="W330" s="103" t="str">
        <f t="shared" si="102"/>
        <v>VENCIDO</v>
      </c>
      <c r="X330" s="103" t="str">
        <f t="shared" si="104"/>
        <v>VENCIDO</v>
      </c>
      <c r="Y330" s="104" t="s">
        <v>238</v>
      </c>
      <c r="Z330" s="153" t="str">
        <f t="shared" si="105"/>
        <v>H8ECP</v>
      </c>
      <c r="AA330" s="153">
        <f t="shared" si="103"/>
        <v>1</v>
      </c>
      <c r="AB330" s="153" t="str">
        <f t="shared" si="97"/>
        <v>H8ECP - 1</v>
      </c>
      <c r="AC330" s="67">
        <f t="shared" si="98"/>
        <v>1</v>
      </c>
      <c r="AD330" s="67">
        <f t="shared" si="99"/>
        <v>1</v>
      </c>
      <c r="AE330" s="67" t="str">
        <f t="shared" si="100"/>
        <v>H8ECP.</v>
      </c>
      <c r="AF330" s="67" t="str">
        <f t="shared" si="101"/>
        <v>H8ECP</v>
      </c>
      <c r="AG330" s="71"/>
      <c r="AH330" s="71"/>
      <c r="AI330" s="71"/>
      <c r="AJ330" s="19"/>
      <c r="AK330" s="19"/>
      <c r="AL330" s="19"/>
      <c r="AM330" s="19"/>
      <c r="AN330" s="19"/>
      <c r="AO330" s="19"/>
      <c r="AP330" s="19"/>
    </row>
    <row r="331" spans="1:42" s="2" customFormat="1" ht="300" customHeight="1" x14ac:dyDescent="0.2">
      <c r="A331" s="91">
        <v>239</v>
      </c>
      <c r="B331" s="187">
        <v>330</v>
      </c>
      <c r="C331" s="102"/>
      <c r="D331" s="120" t="s">
        <v>1336</v>
      </c>
      <c r="E331" s="120" t="s">
        <v>20</v>
      </c>
      <c r="F331" s="126" t="s">
        <v>1138</v>
      </c>
      <c r="G331" s="126" t="s">
        <v>222</v>
      </c>
      <c r="H331" s="126" t="s">
        <v>941</v>
      </c>
      <c r="I331" s="126" t="s">
        <v>942</v>
      </c>
      <c r="J331" s="129" t="s">
        <v>55</v>
      </c>
      <c r="K331" s="102">
        <v>3</v>
      </c>
      <c r="L331" s="127">
        <v>43040</v>
      </c>
      <c r="M331" s="127">
        <v>43342</v>
      </c>
      <c r="N331" s="128">
        <f t="shared" si="92"/>
        <v>43.142857142857146</v>
      </c>
      <c r="O331" s="91" t="s">
        <v>856</v>
      </c>
      <c r="P331" s="97">
        <v>0</v>
      </c>
      <c r="Q331" s="91" t="s">
        <v>2148</v>
      </c>
      <c r="R331" s="100">
        <f t="shared" si="93"/>
        <v>0</v>
      </c>
      <c r="S331" s="101">
        <f t="shared" si="94"/>
        <v>0</v>
      </c>
      <c r="T331" s="101">
        <f t="shared" si="95"/>
        <v>0</v>
      </c>
      <c r="U331" s="101">
        <f t="shared" si="96"/>
        <v>43.142857142857146</v>
      </c>
      <c r="V331" s="102"/>
      <c r="W331" s="103" t="str">
        <f t="shared" si="102"/>
        <v>VENCIDO</v>
      </c>
      <c r="X331" s="103" t="str">
        <f t="shared" si="104"/>
        <v>VENCIDO</v>
      </c>
      <c r="Y331" s="104" t="s">
        <v>238</v>
      </c>
      <c r="Z331" s="153" t="str">
        <f t="shared" si="105"/>
        <v>H10ECP</v>
      </c>
      <c r="AA331" s="153">
        <f t="shared" si="103"/>
        <v>1</v>
      </c>
      <c r="AB331" s="153" t="str">
        <f t="shared" si="97"/>
        <v>H10ECP - 1</v>
      </c>
      <c r="AC331" s="67">
        <f t="shared" si="98"/>
        <v>1</v>
      </c>
      <c r="AD331" s="67">
        <f t="shared" si="99"/>
        <v>1</v>
      </c>
      <c r="AE331" s="67" t="str">
        <f t="shared" si="100"/>
        <v>H10ECP.</v>
      </c>
      <c r="AF331" s="67" t="str">
        <f t="shared" si="101"/>
        <v>H10ECP</v>
      </c>
      <c r="AG331" s="71"/>
      <c r="AH331" s="71"/>
      <c r="AI331" s="71"/>
      <c r="AJ331" s="19"/>
      <c r="AK331" s="19"/>
      <c r="AL331" s="19"/>
      <c r="AM331" s="19"/>
      <c r="AN331" s="19"/>
      <c r="AO331" s="19"/>
      <c r="AP331" s="19"/>
    </row>
    <row r="332" spans="1:42" s="2" customFormat="1" ht="300" customHeight="1" x14ac:dyDescent="0.2">
      <c r="A332" s="91">
        <v>240</v>
      </c>
      <c r="B332" s="187">
        <v>331</v>
      </c>
      <c r="C332" s="102"/>
      <c r="D332" s="120" t="s">
        <v>1358</v>
      </c>
      <c r="E332" s="120" t="s">
        <v>20</v>
      </c>
      <c r="F332" s="126" t="s">
        <v>809</v>
      </c>
      <c r="G332" s="126" t="s">
        <v>223</v>
      </c>
      <c r="H332" s="126" t="s">
        <v>813</v>
      </c>
      <c r="I332" s="126" t="s">
        <v>811</v>
      </c>
      <c r="J332" s="129" t="s">
        <v>812</v>
      </c>
      <c r="K332" s="102">
        <v>2</v>
      </c>
      <c r="L332" s="127">
        <v>43040</v>
      </c>
      <c r="M332" s="127">
        <v>43099</v>
      </c>
      <c r="N332" s="128">
        <f t="shared" si="92"/>
        <v>8.4285714285714288</v>
      </c>
      <c r="O332" s="91" t="s">
        <v>738</v>
      </c>
      <c r="P332" s="97">
        <v>2</v>
      </c>
      <c r="Q332" s="91" t="s">
        <v>2148</v>
      </c>
      <c r="R332" s="100">
        <f t="shared" si="93"/>
        <v>100</v>
      </c>
      <c r="S332" s="101">
        <f t="shared" si="94"/>
        <v>8.4285714285714288</v>
      </c>
      <c r="T332" s="101">
        <f t="shared" si="95"/>
        <v>8.4285714285714288</v>
      </c>
      <c r="U332" s="101">
        <f t="shared" si="96"/>
        <v>8.4285714285714288</v>
      </c>
      <c r="V332" s="102"/>
      <c r="W332" s="103" t="str">
        <f t="shared" si="102"/>
        <v>CUMPLIDO</v>
      </c>
      <c r="X332" s="103" t="str">
        <f t="shared" si="104"/>
        <v>CUMPLIDO</v>
      </c>
      <c r="Y332" s="104" t="s">
        <v>238</v>
      </c>
      <c r="Z332" s="153" t="str">
        <f t="shared" si="105"/>
        <v>H11ECP</v>
      </c>
      <c r="AA332" s="153">
        <f t="shared" si="103"/>
        <v>1</v>
      </c>
      <c r="AB332" s="153" t="str">
        <f t="shared" si="97"/>
        <v>H11ECP - 1</v>
      </c>
      <c r="AC332" s="67">
        <f t="shared" si="98"/>
        <v>5</v>
      </c>
      <c r="AD332" s="67">
        <f t="shared" si="99"/>
        <v>5</v>
      </c>
      <c r="AE332" s="67" t="str">
        <f t="shared" si="100"/>
        <v>H11ECP.</v>
      </c>
      <c r="AF332" s="67" t="str">
        <f t="shared" si="101"/>
        <v>H11ECP</v>
      </c>
      <c r="AG332" s="71"/>
      <c r="AH332" s="71"/>
      <c r="AI332" s="71"/>
      <c r="AJ332" s="19"/>
      <c r="AK332" s="19"/>
      <c r="AL332" s="19"/>
      <c r="AM332" s="19"/>
      <c r="AN332" s="19"/>
      <c r="AO332" s="19"/>
      <c r="AP332" s="19"/>
    </row>
    <row r="333" spans="1:42" s="2" customFormat="1" ht="300" customHeight="1" x14ac:dyDescent="0.2">
      <c r="A333" s="91"/>
      <c r="B333" s="187">
        <v>332</v>
      </c>
      <c r="C333" s="102"/>
      <c r="D333" s="120"/>
      <c r="E333" s="120" t="s">
        <v>20</v>
      </c>
      <c r="F333" s="126" t="s">
        <v>810</v>
      </c>
      <c r="G333" s="126" t="s">
        <v>223</v>
      </c>
      <c r="H333" s="114" t="s">
        <v>814</v>
      </c>
      <c r="I333" s="114" t="s">
        <v>349</v>
      </c>
      <c r="J333" s="91" t="s">
        <v>868</v>
      </c>
      <c r="K333" s="139">
        <v>2</v>
      </c>
      <c r="L333" s="121">
        <v>43040</v>
      </c>
      <c r="M333" s="121">
        <v>43099</v>
      </c>
      <c r="N333" s="128">
        <f t="shared" si="92"/>
        <v>8.4285714285714288</v>
      </c>
      <c r="O333" s="91" t="s">
        <v>19</v>
      </c>
      <c r="P333" s="97">
        <v>2</v>
      </c>
      <c r="Q333" s="91" t="s">
        <v>2148</v>
      </c>
      <c r="R333" s="100">
        <f t="shared" si="93"/>
        <v>100</v>
      </c>
      <c r="S333" s="101">
        <f t="shared" si="94"/>
        <v>8.4285714285714288</v>
      </c>
      <c r="T333" s="101">
        <f t="shared" si="95"/>
        <v>8.4285714285714288</v>
      </c>
      <c r="U333" s="101">
        <f t="shared" si="96"/>
        <v>8.4285714285714288</v>
      </c>
      <c r="V333" s="102"/>
      <c r="W333" s="103" t="str">
        <f t="shared" si="102"/>
        <v>CUMPLIDO</v>
      </c>
      <c r="X333" s="103" t="str">
        <f t="shared" si="104"/>
        <v/>
      </c>
      <c r="Y333" s="104" t="s">
        <v>238</v>
      </c>
      <c r="Z333" s="153" t="str">
        <f t="shared" si="105"/>
        <v>H11ECP</v>
      </c>
      <c r="AA333" s="153">
        <f t="shared" si="103"/>
        <v>2</v>
      </c>
      <c r="AB333" s="153" t="str">
        <f t="shared" si="97"/>
        <v>H11ECP - 2</v>
      </c>
      <c r="AC333" s="67">
        <f t="shared" si="98"/>
        <v>5</v>
      </c>
      <c r="AD333" s="67">
        <f t="shared" si="99"/>
        <v>5</v>
      </c>
      <c r="AE333" s="67" t="str">
        <f t="shared" si="100"/>
        <v>H11ECP.</v>
      </c>
      <c r="AF333" s="67" t="str">
        <f t="shared" si="101"/>
        <v>H11ECP</v>
      </c>
      <c r="AG333" s="71"/>
      <c r="AH333" s="71"/>
      <c r="AI333" s="71" t="s">
        <v>239</v>
      </c>
      <c r="AJ333" s="19"/>
      <c r="AK333" s="19"/>
      <c r="AL333" s="19"/>
      <c r="AM333" s="19"/>
      <c r="AN333" s="19"/>
      <c r="AO333" s="19"/>
      <c r="AP333" s="19"/>
    </row>
    <row r="334" spans="1:42" s="2" customFormat="1" ht="300" customHeight="1" x14ac:dyDescent="0.2">
      <c r="A334" s="91">
        <v>241</v>
      </c>
      <c r="B334" s="187">
        <v>333</v>
      </c>
      <c r="C334" s="102"/>
      <c r="D334" s="120" t="s">
        <v>1358</v>
      </c>
      <c r="E334" s="120" t="s">
        <v>29</v>
      </c>
      <c r="F334" s="126" t="s">
        <v>327</v>
      </c>
      <c r="G334" s="126" t="s">
        <v>224</v>
      </c>
      <c r="H334" s="126" t="s">
        <v>2159</v>
      </c>
      <c r="I334" s="126" t="s">
        <v>2142</v>
      </c>
      <c r="J334" s="129" t="s">
        <v>2088</v>
      </c>
      <c r="K334" s="102">
        <v>1</v>
      </c>
      <c r="L334" s="127">
        <v>43862</v>
      </c>
      <c r="M334" s="127">
        <v>43979</v>
      </c>
      <c r="N334" s="128">
        <f t="shared" si="92"/>
        <v>16.714285714285715</v>
      </c>
      <c r="O334" s="91" t="s">
        <v>1159</v>
      </c>
      <c r="P334" s="97">
        <v>0</v>
      </c>
      <c r="Q334" s="91" t="s">
        <v>2148</v>
      </c>
      <c r="R334" s="100">
        <f t="shared" si="93"/>
        <v>0</v>
      </c>
      <c r="S334" s="101">
        <f t="shared" si="94"/>
        <v>0</v>
      </c>
      <c r="T334" s="101">
        <f t="shared" si="95"/>
        <v>0</v>
      </c>
      <c r="U334" s="101">
        <f t="shared" si="96"/>
        <v>16.714285714285715</v>
      </c>
      <c r="V334" s="102"/>
      <c r="W334" s="103" t="str">
        <f t="shared" si="102"/>
        <v>VENCIDO</v>
      </c>
      <c r="X334" s="103" t="str">
        <f t="shared" si="104"/>
        <v>VENCIDO</v>
      </c>
      <c r="Y334" s="104" t="s">
        <v>238</v>
      </c>
      <c r="Z334" s="153" t="str">
        <f t="shared" si="105"/>
        <v>H12ECP</v>
      </c>
      <c r="AA334" s="153">
        <f t="shared" si="103"/>
        <v>1</v>
      </c>
      <c r="AB334" s="153" t="str">
        <f t="shared" si="97"/>
        <v>H12ECP - 1</v>
      </c>
      <c r="AC334" s="67">
        <f t="shared" si="98"/>
        <v>1</v>
      </c>
      <c r="AD334" s="67">
        <f t="shared" si="99"/>
        <v>1</v>
      </c>
      <c r="AE334" s="67" t="str">
        <f t="shared" si="100"/>
        <v>H12ECP.</v>
      </c>
      <c r="AF334" s="67" t="str">
        <f t="shared" si="101"/>
        <v>H12ECP</v>
      </c>
      <c r="AG334" s="71"/>
      <c r="AH334" s="71"/>
      <c r="AI334" s="71"/>
      <c r="AJ334" s="19"/>
      <c r="AK334" s="19"/>
      <c r="AL334" s="19"/>
      <c r="AM334" s="19"/>
      <c r="AN334" s="19"/>
      <c r="AO334" s="19"/>
      <c r="AP334" s="19"/>
    </row>
    <row r="335" spans="1:42" s="2" customFormat="1" ht="300" customHeight="1" x14ac:dyDescent="0.2">
      <c r="A335" s="91">
        <v>242</v>
      </c>
      <c r="B335" s="187">
        <v>334</v>
      </c>
      <c r="C335" s="102"/>
      <c r="D335" s="120" t="s">
        <v>1336</v>
      </c>
      <c r="E335" s="120" t="s">
        <v>33</v>
      </c>
      <c r="F335" s="126" t="s">
        <v>1139</v>
      </c>
      <c r="G335" s="126" t="s">
        <v>225</v>
      </c>
      <c r="H335" s="107" t="s">
        <v>815</v>
      </c>
      <c r="I335" s="107" t="s">
        <v>816</v>
      </c>
      <c r="J335" s="102" t="s">
        <v>637</v>
      </c>
      <c r="K335" s="102">
        <v>1</v>
      </c>
      <c r="L335" s="127">
        <v>43115</v>
      </c>
      <c r="M335" s="127">
        <v>43159</v>
      </c>
      <c r="N335" s="128">
        <f t="shared" si="92"/>
        <v>6.2857142857142856</v>
      </c>
      <c r="O335" s="91" t="s">
        <v>738</v>
      </c>
      <c r="P335" s="97">
        <v>1</v>
      </c>
      <c r="Q335" s="91" t="s">
        <v>2148</v>
      </c>
      <c r="R335" s="100">
        <f t="shared" si="93"/>
        <v>100</v>
      </c>
      <c r="S335" s="101">
        <f t="shared" si="94"/>
        <v>6.2857142857142856</v>
      </c>
      <c r="T335" s="101">
        <f t="shared" si="95"/>
        <v>6.2857142857142856</v>
      </c>
      <c r="U335" s="101">
        <f t="shared" si="96"/>
        <v>6.2857142857142856</v>
      </c>
      <c r="V335" s="102"/>
      <c r="W335" s="103" t="str">
        <f t="shared" si="102"/>
        <v>CUMPLIDO</v>
      </c>
      <c r="X335" s="103" t="str">
        <f t="shared" si="104"/>
        <v>CUMPLIDO</v>
      </c>
      <c r="Y335" s="104" t="s">
        <v>238</v>
      </c>
      <c r="Z335" s="153" t="str">
        <f t="shared" si="105"/>
        <v>H13ECP</v>
      </c>
      <c r="AA335" s="153">
        <f t="shared" si="103"/>
        <v>1</v>
      </c>
      <c r="AB335" s="153" t="str">
        <f t="shared" si="97"/>
        <v>H13ECP - 1</v>
      </c>
      <c r="AC335" s="67">
        <f t="shared" si="98"/>
        <v>5</v>
      </c>
      <c r="AD335" s="67">
        <f t="shared" si="99"/>
        <v>5</v>
      </c>
      <c r="AE335" s="67" t="str">
        <f t="shared" si="100"/>
        <v>H13ECP.</v>
      </c>
      <c r="AF335" s="67" t="str">
        <f t="shared" si="101"/>
        <v>H13ECP</v>
      </c>
      <c r="AG335" s="71"/>
      <c r="AH335" s="71"/>
      <c r="AI335" s="71"/>
      <c r="AJ335" s="19"/>
      <c r="AK335" s="19"/>
      <c r="AL335" s="19"/>
      <c r="AM335" s="19"/>
      <c r="AN335" s="19"/>
      <c r="AO335" s="19"/>
      <c r="AP335" s="19"/>
    </row>
    <row r="336" spans="1:42" s="2" customFormat="1" ht="300" customHeight="1" x14ac:dyDescent="0.2">
      <c r="A336" s="91">
        <v>243</v>
      </c>
      <c r="B336" s="187">
        <v>335</v>
      </c>
      <c r="C336" s="102"/>
      <c r="D336" s="120" t="s">
        <v>1335</v>
      </c>
      <c r="E336" s="120" t="s">
        <v>20</v>
      </c>
      <c r="F336" s="126" t="s">
        <v>682</v>
      </c>
      <c r="G336" s="126" t="s">
        <v>226</v>
      </c>
      <c r="H336" s="107" t="s">
        <v>683</v>
      </c>
      <c r="I336" s="107" t="s">
        <v>677</v>
      </c>
      <c r="J336" s="102" t="s">
        <v>678</v>
      </c>
      <c r="K336" s="102">
        <v>1</v>
      </c>
      <c r="L336" s="127">
        <v>43040</v>
      </c>
      <c r="M336" s="127">
        <v>43281</v>
      </c>
      <c r="N336" s="128">
        <f t="shared" si="92"/>
        <v>34.428571428571431</v>
      </c>
      <c r="O336" s="91" t="s">
        <v>555</v>
      </c>
      <c r="P336" s="97">
        <v>1</v>
      </c>
      <c r="Q336" s="91" t="s">
        <v>2148</v>
      </c>
      <c r="R336" s="100">
        <f t="shared" si="93"/>
        <v>100</v>
      </c>
      <c r="S336" s="101">
        <f t="shared" si="94"/>
        <v>34.428571428571431</v>
      </c>
      <c r="T336" s="101">
        <f t="shared" si="95"/>
        <v>34.428571428571431</v>
      </c>
      <c r="U336" s="101">
        <f t="shared" si="96"/>
        <v>34.428571428571431</v>
      </c>
      <c r="V336" s="102"/>
      <c r="W336" s="103" t="str">
        <f t="shared" si="102"/>
        <v>CUMPLIDO</v>
      </c>
      <c r="X336" s="103" t="str">
        <f t="shared" si="104"/>
        <v>VENCIDO</v>
      </c>
      <c r="Y336" s="104" t="s">
        <v>238</v>
      </c>
      <c r="Z336" s="153" t="str">
        <f t="shared" si="105"/>
        <v>H15ECP</v>
      </c>
      <c r="AA336" s="153">
        <f t="shared" si="103"/>
        <v>1</v>
      </c>
      <c r="AB336" s="153" t="str">
        <f t="shared" si="97"/>
        <v>H15ECP - 1</v>
      </c>
      <c r="AC336" s="67">
        <f t="shared" si="98"/>
        <v>5</v>
      </c>
      <c r="AD336" s="67">
        <f t="shared" si="99"/>
        <v>1</v>
      </c>
      <c r="AE336" s="67" t="str">
        <f t="shared" si="100"/>
        <v>H15ECP.</v>
      </c>
      <c r="AF336" s="67" t="str">
        <f t="shared" si="101"/>
        <v>H15ECP</v>
      </c>
      <c r="AG336" s="71"/>
      <c r="AH336" s="71"/>
      <c r="AI336" s="71"/>
      <c r="AJ336" s="19"/>
      <c r="AK336" s="19"/>
      <c r="AL336" s="19"/>
      <c r="AM336" s="19"/>
      <c r="AN336" s="19"/>
      <c r="AO336" s="19"/>
      <c r="AP336" s="19"/>
    </row>
    <row r="337" spans="1:42" s="2" customFormat="1" ht="300" customHeight="1" x14ac:dyDescent="0.2">
      <c r="A337" s="91"/>
      <c r="B337" s="187">
        <v>336</v>
      </c>
      <c r="C337" s="102"/>
      <c r="D337" s="120"/>
      <c r="E337" s="120" t="s">
        <v>20</v>
      </c>
      <c r="F337" s="126" t="s">
        <v>1039</v>
      </c>
      <c r="G337" s="126" t="s">
        <v>227</v>
      </c>
      <c r="H337" s="107" t="s">
        <v>684</v>
      </c>
      <c r="I337" s="107" t="s">
        <v>679</v>
      </c>
      <c r="J337" s="102" t="s">
        <v>9</v>
      </c>
      <c r="K337" s="102">
        <v>3</v>
      </c>
      <c r="L337" s="127">
        <v>43040</v>
      </c>
      <c r="M337" s="127">
        <v>43403</v>
      </c>
      <c r="N337" s="128">
        <f t="shared" si="92"/>
        <v>51.857142857142854</v>
      </c>
      <c r="O337" s="91" t="s">
        <v>555</v>
      </c>
      <c r="P337" s="97">
        <v>0</v>
      </c>
      <c r="Q337" s="91" t="s">
        <v>2148</v>
      </c>
      <c r="R337" s="100">
        <f t="shared" si="93"/>
        <v>0</v>
      </c>
      <c r="S337" s="101">
        <f t="shared" si="94"/>
        <v>0</v>
      </c>
      <c r="T337" s="101">
        <f t="shared" si="95"/>
        <v>0</v>
      </c>
      <c r="U337" s="101">
        <f t="shared" si="96"/>
        <v>51.857142857142854</v>
      </c>
      <c r="V337" s="102"/>
      <c r="W337" s="103" t="str">
        <f t="shared" si="102"/>
        <v>VENCIDO</v>
      </c>
      <c r="X337" s="103" t="str">
        <f t="shared" si="104"/>
        <v/>
      </c>
      <c r="Y337" s="104" t="s">
        <v>238</v>
      </c>
      <c r="Z337" s="153" t="str">
        <f t="shared" si="105"/>
        <v>H15ECP</v>
      </c>
      <c r="AA337" s="153">
        <f t="shared" si="103"/>
        <v>2</v>
      </c>
      <c r="AB337" s="153" t="str">
        <f t="shared" si="97"/>
        <v>H15ECP - 2</v>
      </c>
      <c r="AC337" s="67">
        <f t="shared" si="98"/>
        <v>1</v>
      </c>
      <c r="AD337" s="67">
        <f t="shared" si="99"/>
        <v>1</v>
      </c>
      <c r="AE337" s="67" t="str">
        <f t="shared" si="100"/>
        <v>H15ECP.</v>
      </c>
      <c r="AF337" s="67" t="str">
        <f t="shared" si="101"/>
        <v>H15ECP</v>
      </c>
      <c r="AG337" s="71"/>
      <c r="AH337" s="71"/>
      <c r="AI337" s="71"/>
      <c r="AJ337" s="19"/>
      <c r="AK337" s="19"/>
      <c r="AL337" s="19"/>
      <c r="AM337" s="19"/>
      <c r="AN337" s="19"/>
      <c r="AO337" s="19"/>
      <c r="AP337" s="19"/>
    </row>
    <row r="338" spans="1:42" s="2" customFormat="1" ht="300" customHeight="1" x14ac:dyDescent="0.2">
      <c r="A338" s="91"/>
      <c r="B338" s="187">
        <v>337</v>
      </c>
      <c r="C338" s="102"/>
      <c r="D338" s="120"/>
      <c r="E338" s="120" t="s">
        <v>20</v>
      </c>
      <c r="F338" s="126" t="s">
        <v>685</v>
      </c>
      <c r="G338" s="126" t="s">
        <v>52</v>
      </c>
      <c r="H338" s="107" t="s">
        <v>686</v>
      </c>
      <c r="I338" s="140" t="s">
        <v>680</v>
      </c>
      <c r="J338" s="102" t="s">
        <v>9</v>
      </c>
      <c r="K338" s="102">
        <v>2</v>
      </c>
      <c r="L338" s="127">
        <v>43040</v>
      </c>
      <c r="M338" s="127">
        <v>43403</v>
      </c>
      <c r="N338" s="128">
        <f t="shared" si="92"/>
        <v>51.857142857142854</v>
      </c>
      <c r="O338" s="91" t="s">
        <v>555</v>
      </c>
      <c r="P338" s="97">
        <v>0</v>
      </c>
      <c r="Q338" s="91" t="s">
        <v>2148</v>
      </c>
      <c r="R338" s="100">
        <f t="shared" si="93"/>
        <v>0</v>
      </c>
      <c r="S338" s="101">
        <f t="shared" si="94"/>
        <v>0</v>
      </c>
      <c r="T338" s="101">
        <f t="shared" si="95"/>
        <v>0</v>
      </c>
      <c r="U338" s="101">
        <f t="shared" si="96"/>
        <v>51.857142857142854</v>
      </c>
      <c r="V338" s="102"/>
      <c r="W338" s="103" t="str">
        <f t="shared" si="102"/>
        <v>VENCIDO</v>
      </c>
      <c r="X338" s="103" t="str">
        <f t="shared" si="104"/>
        <v/>
      </c>
      <c r="Y338" s="104" t="s">
        <v>238</v>
      </c>
      <c r="Z338" s="153" t="str">
        <f t="shared" si="105"/>
        <v>H15ECP</v>
      </c>
      <c r="AA338" s="153">
        <f t="shared" si="103"/>
        <v>3</v>
      </c>
      <c r="AB338" s="153" t="str">
        <f t="shared" si="97"/>
        <v>H15ECP - 3</v>
      </c>
      <c r="AC338" s="67">
        <f t="shared" si="98"/>
        <v>1</v>
      </c>
      <c r="AD338" s="67">
        <f t="shared" si="99"/>
        <v>1</v>
      </c>
      <c r="AE338" s="67" t="str">
        <f t="shared" si="100"/>
        <v>H15ECP.</v>
      </c>
      <c r="AF338" s="67" t="str">
        <f t="shared" si="101"/>
        <v>H15ECP</v>
      </c>
      <c r="AG338" s="71"/>
      <c r="AH338" s="71"/>
      <c r="AI338" s="71"/>
      <c r="AJ338" s="19"/>
      <c r="AK338" s="19"/>
      <c r="AL338" s="19"/>
      <c r="AM338" s="19"/>
      <c r="AN338" s="19"/>
      <c r="AO338" s="19"/>
      <c r="AP338" s="19"/>
    </row>
    <row r="339" spans="1:42" s="2" customFormat="1" ht="300" customHeight="1" x14ac:dyDescent="0.2">
      <c r="A339" s="91"/>
      <c r="B339" s="187">
        <v>338</v>
      </c>
      <c r="C339" s="102"/>
      <c r="D339" s="120"/>
      <c r="E339" s="120" t="s">
        <v>20</v>
      </c>
      <c r="F339" s="126" t="s">
        <v>687</v>
      </c>
      <c r="G339" s="126" t="s">
        <v>245</v>
      </c>
      <c r="H339" s="126" t="s">
        <v>1562</v>
      </c>
      <c r="I339" s="126" t="s">
        <v>681</v>
      </c>
      <c r="J339" s="129" t="s">
        <v>9</v>
      </c>
      <c r="K339" s="102">
        <v>3</v>
      </c>
      <c r="L339" s="127">
        <v>43040</v>
      </c>
      <c r="M339" s="127">
        <v>43403</v>
      </c>
      <c r="N339" s="128">
        <f t="shared" si="92"/>
        <v>51.857142857142854</v>
      </c>
      <c r="O339" s="91" t="s">
        <v>555</v>
      </c>
      <c r="P339" s="97">
        <v>0</v>
      </c>
      <c r="Q339" s="91" t="s">
        <v>2148</v>
      </c>
      <c r="R339" s="100">
        <f t="shared" si="93"/>
        <v>0</v>
      </c>
      <c r="S339" s="101">
        <f t="shared" si="94"/>
        <v>0</v>
      </c>
      <c r="T339" s="101">
        <f t="shared" si="95"/>
        <v>0</v>
      </c>
      <c r="U339" s="101">
        <f t="shared" si="96"/>
        <v>51.857142857142854</v>
      </c>
      <c r="V339" s="102"/>
      <c r="W339" s="103" t="str">
        <f t="shared" si="102"/>
        <v>VENCIDO</v>
      </c>
      <c r="X339" s="103" t="str">
        <f t="shared" si="104"/>
        <v/>
      </c>
      <c r="Y339" s="104" t="s">
        <v>238</v>
      </c>
      <c r="Z339" s="153" t="str">
        <f t="shared" si="105"/>
        <v>H15ECP</v>
      </c>
      <c r="AA339" s="153">
        <f t="shared" si="103"/>
        <v>4</v>
      </c>
      <c r="AB339" s="153" t="str">
        <f t="shared" si="97"/>
        <v>H15ECP - 4</v>
      </c>
      <c r="AC339" s="67">
        <f t="shared" si="98"/>
        <v>1</v>
      </c>
      <c r="AD339" s="67">
        <f t="shared" si="99"/>
        <v>1</v>
      </c>
      <c r="AE339" s="67" t="str">
        <f t="shared" si="100"/>
        <v>H15ECP.</v>
      </c>
      <c r="AF339" s="67" t="str">
        <f t="shared" si="101"/>
        <v>H15ECP</v>
      </c>
      <c r="AG339" s="71"/>
      <c r="AH339" s="71"/>
      <c r="AI339" s="71"/>
      <c r="AJ339" s="19"/>
      <c r="AK339" s="19"/>
      <c r="AL339" s="19"/>
      <c r="AM339" s="19"/>
      <c r="AN339" s="19"/>
      <c r="AO339" s="19"/>
      <c r="AP339" s="19"/>
    </row>
    <row r="340" spans="1:42" s="2" customFormat="1" ht="300" customHeight="1" x14ac:dyDescent="0.2">
      <c r="A340" s="91">
        <v>244</v>
      </c>
      <c r="B340" s="187">
        <v>339</v>
      </c>
      <c r="C340" s="102"/>
      <c r="D340" s="120" t="s">
        <v>1339</v>
      </c>
      <c r="E340" s="120" t="s">
        <v>20</v>
      </c>
      <c r="F340" s="126" t="s">
        <v>1098</v>
      </c>
      <c r="G340" s="126" t="s">
        <v>228</v>
      </c>
      <c r="H340" s="126" t="s">
        <v>819</v>
      </c>
      <c r="I340" s="126" t="s">
        <v>823</v>
      </c>
      <c r="J340" s="129" t="s">
        <v>817</v>
      </c>
      <c r="K340" s="102">
        <v>1</v>
      </c>
      <c r="L340" s="127">
        <v>43040</v>
      </c>
      <c r="M340" s="127">
        <v>43069</v>
      </c>
      <c r="N340" s="128">
        <f t="shared" si="92"/>
        <v>4.1428571428571432</v>
      </c>
      <c r="O340" s="91" t="s">
        <v>738</v>
      </c>
      <c r="P340" s="91">
        <v>1</v>
      </c>
      <c r="Q340" s="91" t="s">
        <v>2148</v>
      </c>
      <c r="R340" s="100">
        <f t="shared" si="93"/>
        <v>100</v>
      </c>
      <c r="S340" s="101">
        <f t="shared" si="94"/>
        <v>4.1428571428571432</v>
      </c>
      <c r="T340" s="101">
        <f t="shared" si="95"/>
        <v>4.1428571428571432</v>
      </c>
      <c r="U340" s="101">
        <f t="shared" si="96"/>
        <v>4.1428571428571432</v>
      </c>
      <c r="V340" s="102"/>
      <c r="W340" s="103" t="str">
        <f t="shared" si="102"/>
        <v>CUMPLIDO</v>
      </c>
      <c r="X340" s="103" t="str">
        <f t="shared" si="104"/>
        <v>CUMPLIDO</v>
      </c>
      <c r="Y340" s="104" t="s">
        <v>238</v>
      </c>
      <c r="Z340" s="153" t="str">
        <f t="shared" si="105"/>
        <v>H16ECP</v>
      </c>
      <c r="AA340" s="153">
        <f t="shared" si="103"/>
        <v>1</v>
      </c>
      <c r="AB340" s="153" t="str">
        <f t="shared" si="97"/>
        <v>H16ECP - 1</v>
      </c>
      <c r="AC340" s="67">
        <f t="shared" si="98"/>
        <v>5</v>
      </c>
      <c r="AD340" s="67">
        <f t="shared" si="99"/>
        <v>5</v>
      </c>
      <c r="AE340" s="67" t="str">
        <f t="shared" si="100"/>
        <v>H16ECP.</v>
      </c>
      <c r="AF340" s="67" t="str">
        <f t="shared" si="101"/>
        <v>H16ECP</v>
      </c>
      <c r="AG340" s="71"/>
      <c r="AH340" s="71"/>
      <c r="AI340" s="71"/>
      <c r="AJ340" s="19"/>
      <c r="AK340" s="19"/>
      <c r="AL340" s="19"/>
      <c r="AM340" s="19"/>
      <c r="AN340" s="19"/>
      <c r="AO340" s="19"/>
      <c r="AP340" s="19"/>
    </row>
    <row r="341" spans="1:42" s="2" customFormat="1" ht="300" customHeight="1" x14ac:dyDescent="0.2">
      <c r="A341" s="91"/>
      <c r="B341" s="187">
        <v>340</v>
      </c>
      <c r="C341" s="102"/>
      <c r="D341" s="120"/>
      <c r="E341" s="120" t="s">
        <v>20</v>
      </c>
      <c r="F341" s="126" t="s">
        <v>1140</v>
      </c>
      <c r="G341" s="126" t="s">
        <v>822</v>
      </c>
      <c r="H341" s="107" t="s">
        <v>820</v>
      </c>
      <c r="I341" s="107" t="s">
        <v>821</v>
      </c>
      <c r="J341" s="141" t="s">
        <v>818</v>
      </c>
      <c r="K341" s="102">
        <v>1</v>
      </c>
      <c r="L341" s="127">
        <v>43132</v>
      </c>
      <c r="M341" s="127">
        <v>43160</v>
      </c>
      <c r="N341" s="128">
        <f t="shared" si="92"/>
        <v>4</v>
      </c>
      <c r="O341" s="91" t="s">
        <v>738</v>
      </c>
      <c r="P341" s="97">
        <v>1</v>
      </c>
      <c r="Q341" s="91" t="s">
        <v>2148</v>
      </c>
      <c r="R341" s="100">
        <f t="shared" si="93"/>
        <v>100</v>
      </c>
      <c r="S341" s="101">
        <f t="shared" si="94"/>
        <v>4</v>
      </c>
      <c r="T341" s="101">
        <f t="shared" si="95"/>
        <v>4</v>
      </c>
      <c r="U341" s="101">
        <f t="shared" si="96"/>
        <v>4</v>
      </c>
      <c r="V341" s="102"/>
      <c r="W341" s="103" t="str">
        <f t="shared" si="102"/>
        <v>CUMPLIDO</v>
      </c>
      <c r="X341" s="103" t="str">
        <f t="shared" si="104"/>
        <v/>
      </c>
      <c r="Y341" s="104" t="s">
        <v>238</v>
      </c>
      <c r="Z341" s="153" t="str">
        <f t="shared" si="105"/>
        <v>H16ECP</v>
      </c>
      <c r="AA341" s="153">
        <f t="shared" si="103"/>
        <v>2</v>
      </c>
      <c r="AB341" s="153" t="str">
        <f t="shared" si="97"/>
        <v>H16ECP - 2</v>
      </c>
      <c r="AC341" s="67">
        <f t="shared" si="98"/>
        <v>5</v>
      </c>
      <c r="AD341" s="67">
        <f t="shared" si="99"/>
        <v>5</v>
      </c>
      <c r="AE341" s="67" t="str">
        <f t="shared" si="100"/>
        <v>H16ECP.</v>
      </c>
      <c r="AF341" s="67" t="str">
        <f t="shared" si="101"/>
        <v>H16ECP</v>
      </c>
      <c r="AG341" s="71"/>
      <c r="AH341" s="71"/>
      <c r="AI341" s="71"/>
      <c r="AJ341" s="19"/>
      <c r="AK341" s="19"/>
      <c r="AL341" s="19"/>
      <c r="AM341" s="19"/>
      <c r="AN341" s="19"/>
      <c r="AO341" s="19"/>
      <c r="AP341" s="19"/>
    </row>
    <row r="342" spans="1:42" s="2" customFormat="1" ht="300" customHeight="1" x14ac:dyDescent="0.2">
      <c r="A342" s="91"/>
      <c r="B342" s="187">
        <v>341</v>
      </c>
      <c r="C342" s="102"/>
      <c r="D342" s="120"/>
      <c r="E342" s="120" t="s">
        <v>20</v>
      </c>
      <c r="F342" s="126" t="s">
        <v>958</v>
      </c>
      <c r="G342" s="126" t="s">
        <v>229</v>
      </c>
      <c r="H342" s="126" t="s">
        <v>957</v>
      </c>
      <c r="I342" s="126" t="s">
        <v>600</v>
      </c>
      <c r="J342" s="129" t="s">
        <v>601</v>
      </c>
      <c r="K342" s="102">
        <v>1</v>
      </c>
      <c r="L342" s="127">
        <v>43040</v>
      </c>
      <c r="M342" s="127">
        <v>43250</v>
      </c>
      <c r="N342" s="128">
        <f t="shared" si="92"/>
        <v>30</v>
      </c>
      <c r="O342" s="91" t="s">
        <v>555</v>
      </c>
      <c r="P342" s="97">
        <v>1</v>
      </c>
      <c r="Q342" s="91" t="s">
        <v>2148</v>
      </c>
      <c r="R342" s="100">
        <f t="shared" si="93"/>
        <v>100</v>
      </c>
      <c r="S342" s="101">
        <f t="shared" si="94"/>
        <v>30</v>
      </c>
      <c r="T342" s="101">
        <f t="shared" si="95"/>
        <v>30</v>
      </c>
      <c r="U342" s="101">
        <f t="shared" si="96"/>
        <v>30</v>
      </c>
      <c r="V342" s="102"/>
      <c r="W342" s="103" t="str">
        <f t="shared" si="102"/>
        <v>CUMPLIDO</v>
      </c>
      <c r="X342" s="103" t="str">
        <f t="shared" si="104"/>
        <v/>
      </c>
      <c r="Y342" s="104" t="s">
        <v>238</v>
      </c>
      <c r="Z342" s="153" t="str">
        <f t="shared" si="105"/>
        <v>H16ECP</v>
      </c>
      <c r="AA342" s="153">
        <f t="shared" si="103"/>
        <v>3</v>
      </c>
      <c r="AB342" s="153" t="str">
        <f t="shared" si="97"/>
        <v>H16ECP - 3</v>
      </c>
      <c r="AC342" s="67">
        <f t="shared" si="98"/>
        <v>5</v>
      </c>
      <c r="AD342" s="67">
        <f t="shared" si="99"/>
        <v>5</v>
      </c>
      <c r="AE342" s="67" t="str">
        <f t="shared" si="100"/>
        <v>H16ECP.</v>
      </c>
      <c r="AF342" s="67" t="str">
        <f t="shared" si="101"/>
        <v>H16ECP</v>
      </c>
      <c r="AG342" s="71"/>
      <c r="AH342" s="71"/>
      <c r="AI342" s="71"/>
      <c r="AJ342" s="19"/>
      <c r="AK342" s="19"/>
      <c r="AL342" s="19"/>
      <c r="AM342" s="19"/>
      <c r="AN342" s="19"/>
      <c r="AO342" s="19"/>
      <c r="AP342" s="19"/>
    </row>
    <row r="343" spans="1:42" s="2" customFormat="1" ht="300" customHeight="1" x14ac:dyDescent="0.2">
      <c r="A343" s="91">
        <v>245</v>
      </c>
      <c r="B343" s="187">
        <v>342</v>
      </c>
      <c r="C343" s="102"/>
      <c r="D343" s="120" t="s">
        <v>1335</v>
      </c>
      <c r="E343" s="120" t="s">
        <v>32</v>
      </c>
      <c r="F343" s="126" t="s">
        <v>2089</v>
      </c>
      <c r="G343" s="126" t="s">
        <v>230</v>
      </c>
      <c r="H343" s="115" t="s">
        <v>2094</v>
      </c>
      <c r="I343" s="114" t="s">
        <v>2092</v>
      </c>
      <c r="J343" s="139" t="s">
        <v>2093</v>
      </c>
      <c r="K343" s="139">
        <v>4</v>
      </c>
      <c r="L343" s="121">
        <v>43858</v>
      </c>
      <c r="M343" s="121">
        <v>44165</v>
      </c>
      <c r="N343" s="128">
        <f t="shared" si="92"/>
        <v>43.857142857142854</v>
      </c>
      <c r="O343" s="91" t="s">
        <v>19</v>
      </c>
      <c r="P343" s="97"/>
      <c r="Q343" s="91" t="s">
        <v>2148</v>
      </c>
      <c r="R343" s="100">
        <f t="shared" si="93"/>
        <v>0</v>
      </c>
      <c r="S343" s="101">
        <f t="shared" si="94"/>
        <v>0</v>
      </c>
      <c r="T343" s="101">
        <f t="shared" si="95"/>
        <v>0</v>
      </c>
      <c r="U343" s="101">
        <f t="shared" si="96"/>
        <v>0</v>
      </c>
      <c r="V343" s="102"/>
      <c r="W343" s="103" t="str">
        <f t="shared" si="102"/>
        <v>EN TERMINO</v>
      </c>
      <c r="X343" s="103" t="str">
        <f t="shared" si="104"/>
        <v>EN TERMINO</v>
      </c>
      <c r="Y343" s="104" t="s">
        <v>238</v>
      </c>
      <c r="Z343" s="153" t="str">
        <f t="shared" si="105"/>
        <v>H18ECP</v>
      </c>
      <c r="AA343" s="153">
        <f t="shared" si="103"/>
        <v>1</v>
      </c>
      <c r="AB343" s="153" t="str">
        <f t="shared" si="97"/>
        <v>H18ECP - 1</v>
      </c>
      <c r="AC343" s="67">
        <f t="shared" si="98"/>
        <v>3</v>
      </c>
      <c r="AD343" s="67">
        <f t="shared" si="99"/>
        <v>3</v>
      </c>
      <c r="AE343" s="67" t="str">
        <f t="shared" si="100"/>
        <v>H18ECP.</v>
      </c>
      <c r="AF343" s="67" t="str">
        <f t="shared" si="101"/>
        <v>H18ECP</v>
      </c>
      <c r="AG343" s="71"/>
      <c r="AH343" s="71"/>
      <c r="AI343" s="71"/>
      <c r="AJ343" s="19"/>
      <c r="AK343" s="19"/>
      <c r="AL343" s="19"/>
      <c r="AM343" s="19"/>
      <c r="AN343" s="19"/>
      <c r="AO343" s="19"/>
      <c r="AP343" s="19"/>
    </row>
    <row r="344" spans="1:42" s="2" customFormat="1" ht="300" customHeight="1" x14ac:dyDescent="0.2">
      <c r="A344" s="91"/>
      <c r="B344" s="187">
        <v>343</v>
      </c>
      <c r="C344" s="102"/>
      <c r="D344" s="120" t="s">
        <v>1335</v>
      </c>
      <c r="E344" s="120" t="s">
        <v>32</v>
      </c>
      <c r="F344" s="126" t="s">
        <v>2090</v>
      </c>
      <c r="G344" s="126" t="s">
        <v>230</v>
      </c>
      <c r="H344" s="115" t="s">
        <v>2097</v>
      </c>
      <c r="I344" s="114" t="s">
        <v>2095</v>
      </c>
      <c r="J344" s="91" t="s">
        <v>2096</v>
      </c>
      <c r="K344" s="139">
        <v>4</v>
      </c>
      <c r="L344" s="121">
        <v>43858</v>
      </c>
      <c r="M344" s="121">
        <v>44165</v>
      </c>
      <c r="N344" s="128">
        <f t="shared" ref="N344" si="106">(+M344-L344)/7</f>
        <v>43.857142857142854</v>
      </c>
      <c r="O344" s="91" t="s">
        <v>19</v>
      </c>
      <c r="P344" s="97"/>
      <c r="Q344" s="91" t="s">
        <v>2148</v>
      </c>
      <c r="R344" s="100">
        <f t="shared" si="93"/>
        <v>0</v>
      </c>
      <c r="S344" s="101">
        <f t="shared" si="94"/>
        <v>0</v>
      </c>
      <c r="T344" s="101">
        <f t="shared" si="95"/>
        <v>0</v>
      </c>
      <c r="U344" s="101">
        <f t="shared" si="96"/>
        <v>0</v>
      </c>
      <c r="V344" s="102"/>
      <c r="W344" s="103" t="str">
        <f t="shared" si="102"/>
        <v>EN TERMINO</v>
      </c>
      <c r="X344" s="103" t="str">
        <f t="shared" si="104"/>
        <v/>
      </c>
      <c r="Y344" s="104" t="s">
        <v>238</v>
      </c>
      <c r="Z344" s="153" t="str">
        <f t="shared" si="105"/>
        <v>H18ECP</v>
      </c>
      <c r="AA344" s="153">
        <f t="shared" si="103"/>
        <v>2</v>
      </c>
      <c r="AB344" s="153" t="str">
        <f t="shared" si="97"/>
        <v>H18ECP - 2</v>
      </c>
      <c r="AC344" s="194">
        <f t="shared" si="98"/>
        <v>3</v>
      </c>
      <c r="AD344" s="194">
        <f t="shared" si="99"/>
        <v>3</v>
      </c>
      <c r="AE344" s="194" t="str">
        <f t="shared" si="100"/>
        <v>H18ECP.</v>
      </c>
      <c r="AF344" s="194" t="str">
        <f t="shared" si="101"/>
        <v>H18ECP</v>
      </c>
      <c r="AG344" s="71"/>
      <c r="AH344" s="71"/>
      <c r="AI344" s="71"/>
      <c r="AJ344" s="19"/>
      <c r="AK344" s="19"/>
      <c r="AL344" s="19"/>
      <c r="AM344" s="19"/>
      <c r="AN344" s="19"/>
      <c r="AO344" s="19"/>
      <c r="AP344" s="19"/>
    </row>
    <row r="345" spans="1:42" s="2" customFormat="1" ht="300" customHeight="1" x14ac:dyDescent="0.2">
      <c r="A345" s="91">
        <v>246</v>
      </c>
      <c r="B345" s="187">
        <v>344</v>
      </c>
      <c r="C345" s="102"/>
      <c r="D345" s="135" t="s">
        <v>1336</v>
      </c>
      <c r="E345" s="135" t="s">
        <v>231</v>
      </c>
      <c r="F345" s="126" t="s">
        <v>328</v>
      </c>
      <c r="G345" s="126" t="s">
        <v>232</v>
      </c>
      <c r="H345" s="107" t="s">
        <v>1005</v>
      </c>
      <c r="I345" s="107" t="s">
        <v>1006</v>
      </c>
      <c r="J345" s="129" t="s">
        <v>9</v>
      </c>
      <c r="K345" s="102">
        <v>1</v>
      </c>
      <c r="L345" s="127">
        <v>43040</v>
      </c>
      <c r="M345" s="127">
        <v>43099</v>
      </c>
      <c r="N345" s="128">
        <f t="shared" si="92"/>
        <v>8.4285714285714288</v>
      </c>
      <c r="O345" s="102" t="s">
        <v>856</v>
      </c>
      <c r="P345" s="97">
        <v>0.5</v>
      </c>
      <c r="Q345" s="102" t="s">
        <v>2148</v>
      </c>
      <c r="R345" s="100">
        <f t="shared" si="93"/>
        <v>50</v>
      </c>
      <c r="S345" s="101">
        <f t="shared" si="94"/>
        <v>4.2142857142857144</v>
      </c>
      <c r="T345" s="101">
        <f t="shared" si="95"/>
        <v>4.2142857142857144</v>
      </c>
      <c r="U345" s="101">
        <f t="shared" si="96"/>
        <v>8.4285714285714288</v>
      </c>
      <c r="V345" s="102"/>
      <c r="W345" s="103" t="str">
        <f t="shared" si="102"/>
        <v>VENCIDO</v>
      </c>
      <c r="X345" s="103" t="str">
        <f t="shared" si="104"/>
        <v>VENCIDO</v>
      </c>
      <c r="Y345" s="104" t="s">
        <v>238</v>
      </c>
      <c r="Z345" s="153" t="str">
        <f t="shared" si="105"/>
        <v>H19ECP</v>
      </c>
      <c r="AA345" s="153">
        <f t="shared" si="103"/>
        <v>1</v>
      </c>
      <c r="AB345" s="153" t="str">
        <f t="shared" si="97"/>
        <v>H19ECP - 1</v>
      </c>
      <c r="AC345" s="67">
        <f t="shared" si="98"/>
        <v>1</v>
      </c>
      <c r="AD345" s="67">
        <f t="shared" si="99"/>
        <v>1</v>
      </c>
      <c r="AE345" s="67" t="str">
        <f t="shared" si="100"/>
        <v>H19ECP.</v>
      </c>
      <c r="AF345" s="67" t="str">
        <f t="shared" si="101"/>
        <v>H19ECP</v>
      </c>
      <c r="AG345" s="72"/>
      <c r="AH345" s="72"/>
      <c r="AI345" s="72"/>
    </row>
    <row r="346" spans="1:42" s="2" customFormat="1" ht="300" customHeight="1" x14ac:dyDescent="0.2">
      <c r="A346" s="91">
        <v>247</v>
      </c>
      <c r="B346" s="187">
        <v>345</v>
      </c>
      <c r="C346" s="102"/>
      <c r="D346" s="120" t="s">
        <v>1335</v>
      </c>
      <c r="E346" s="120" t="s">
        <v>20</v>
      </c>
      <c r="F346" s="126" t="s">
        <v>2250</v>
      </c>
      <c r="G346" s="126" t="s">
        <v>246</v>
      </c>
      <c r="H346" s="107" t="s">
        <v>688</v>
      </c>
      <c r="I346" s="107" t="s">
        <v>693</v>
      </c>
      <c r="J346" s="129" t="s">
        <v>689</v>
      </c>
      <c r="K346" s="102">
        <v>2</v>
      </c>
      <c r="L346" s="127">
        <v>43040</v>
      </c>
      <c r="M346" s="127">
        <v>43403</v>
      </c>
      <c r="N346" s="128">
        <f t="shared" si="92"/>
        <v>51.857142857142854</v>
      </c>
      <c r="O346" s="91" t="s">
        <v>555</v>
      </c>
      <c r="P346" s="97">
        <v>2</v>
      </c>
      <c r="Q346" s="118" t="s">
        <v>2148</v>
      </c>
      <c r="R346" s="100">
        <f t="shared" si="93"/>
        <v>100</v>
      </c>
      <c r="S346" s="101">
        <f t="shared" si="94"/>
        <v>51.857142857142854</v>
      </c>
      <c r="T346" s="101">
        <f t="shared" si="95"/>
        <v>51.857142857142854</v>
      </c>
      <c r="U346" s="101">
        <f t="shared" si="96"/>
        <v>51.857142857142854</v>
      </c>
      <c r="V346" s="102"/>
      <c r="W346" s="103" t="str">
        <f t="shared" si="102"/>
        <v>CUMPLIDO</v>
      </c>
      <c r="X346" s="103" t="str">
        <f t="shared" si="104"/>
        <v>CUMPLIDO</v>
      </c>
      <c r="Y346" s="104" t="s">
        <v>238</v>
      </c>
      <c r="Z346" s="153" t="str">
        <f t="shared" si="105"/>
        <v>H21ECP</v>
      </c>
      <c r="AA346" s="153">
        <f t="shared" si="103"/>
        <v>1</v>
      </c>
      <c r="AB346" s="153" t="str">
        <f t="shared" si="97"/>
        <v>H21ECP - 1</v>
      </c>
      <c r="AC346" s="67">
        <f t="shared" si="98"/>
        <v>5</v>
      </c>
      <c r="AD346" s="67">
        <f t="shared" si="99"/>
        <v>5</v>
      </c>
      <c r="AE346" s="67" t="str">
        <f t="shared" si="100"/>
        <v>H21ECP.</v>
      </c>
      <c r="AF346" s="67" t="str">
        <f t="shared" si="101"/>
        <v>H21ECP</v>
      </c>
      <c r="AG346" s="71"/>
      <c r="AH346" s="71"/>
      <c r="AI346" s="71"/>
      <c r="AJ346" s="19"/>
      <c r="AK346" s="19"/>
      <c r="AL346" s="19"/>
      <c r="AM346" s="19"/>
      <c r="AN346" s="19"/>
      <c r="AO346" s="19"/>
      <c r="AP346" s="19"/>
    </row>
    <row r="347" spans="1:42" s="2" customFormat="1" ht="300" customHeight="1" x14ac:dyDescent="0.2">
      <c r="A347" s="91">
        <v>248</v>
      </c>
      <c r="B347" s="187">
        <v>346</v>
      </c>
      <c r="C347" s="102"/>
      <c r="D347" s="120" t="s">
        <v>1336</v>
      </c>
      <c r="E347" s="120" t="s">
        <v>20</v>
      </c>
      <c r="F347" s="126" t="s">
        <v>329</v>
      </c>
      <c r="G347" s="126" t="s">
        <v>1346</v>
      </c>
      <c r="H347" s="107" t="s">
        <v>691</v>
      </c>
      <c r="I347" s="107" t="s">
        <v>692</v>
      </c>
      <c r="J347" s="129" t="s">
        <v>9</v>
      </c>
      <c r="K347" s="102">
        <v>1</v>
      </c>
      <c r="L347" s="127">
        <v>43040</v>
      </c>
      <c r="M347" s="127">
        <v>43250</v>
      </c>
      <c r="N347" s="128">
        <f t="shared" si="92"/>
        <v>30</v>
      </c>
      <c r="O347" s="91" t="s">
        <v>555</v>
      </c>
      <c r="P347" s="97">
        <v>1</v>
      </c>
      <c r="Q347" s="118" t="s">
        <v>2148</v>
      </c>
      <c r="R347" s="100">
        <f t="shared" si="93"/>
        <v>100</v>
      </c>
      <c r="S347" s="101">
        <f t="shared" si="94"/>
        <v>30</v>
      </c>
      <c r="T347" s="101">
        <f t="shared" si="95"/>
        <v>30</v>
      </c>
      <c r="U347" s="101">
        <f t="shared" si="96"/>
        <v>30</v>
      </c>
      <c r="V347" s="102"/>
      <c r="W347" s="103" t="str">
        <f t="shared" si="102"/>
        <v>CUMPLIDO</v>
      </c>
      <c r="X347" s="103" t="str">
        <f t="shared" si="104"/>
        <v>CUMPLIDO</v>
      </c>
      <c r="Y347" s="104" t="s">
        <v>238</v>
      </c>
      <c r="Z347" s="153" t="str">
        <f t="shared" si="105"/>
        <v>H22ECP</v>
      </c>
      <c r="AA347" s="153">
        <f t="shared" si="103"/>
        <v>1</v>
      </c>
      <c r="AB347" s="153" t="str">
        <f t="shared" si="97"/>
        <v>H22ECP - 1</v>
      </c>
      <c r="AC347" s="67">
        <f t="shared" si="98"/>
        <v>5</v>
      </c>
      <c r="AD347" s="67">
        <f t="shared" si="99"/>
        <v>5</v>
      </c>
      <c r="AE347" s="67" t="str">
        <f t="shared" si="100"/>
        <v>H22ECP.</v>
      </c>
      <c r="AF347" s="67" t="str">
        <f t="shared" si="101"/>
        <v>H22ECP</v>
      </c>
      <c r="AG347" s="71"/>
      <c r="AH347" s="71"/>
      <c r="AI347" s="71"/>
      <c r="AJ347" s="19"/>
      <c r="AK347" s="19"/>
      <c r="AL347" s="19"/>
      <c r="AM347" s="19"/>
      <c r="AN347" s="19"/>
      <c r="AO347" s="19"/>
      <c r="AP347" s="19"/>
    </row>
    <row r="348" spans="1:42" s="2" customFormat="1" ht="300" customHeight="1" x14ac:dyDescent="0.2">
      <c r="A348" s="91">
        <v>249</v>
      </c>
      <c r="B348" s="187">
        <v>347</v>
      </c>
      <c r="C348" s="102"/>
      <c r="D348" s="120" t="s">
        <v>1336</v>
      </c>
      <c r="E348" s="120" t="s">
        <v>20</v>
      </c>
      <c r="F348" s="126" t="s">
        <v>694</v>
      </c>
      <c r="G348" s="126" t="s">
        <v>959</v>
      </c>
      <c r="H348" s="129" t="s">
        <v>690</v>
      </c>
      <c r="I348" s="129" t="s">
        <v>695</v>
      </c>
      <c r="J348" s="129" t="s">
        <v>9</v>
      </c>
      <c r="K348" s="102">
        <v>2</v>
      </c>
      <c r="L348" s="127">
        <v>43040</v>
      </c>
      <c r="M348" s="127">
        <v>43403</v>
      </c>
      <c r="N348" s="128">
        <f t="shared" si="92"/>
        <v>51.857142857142854</v>
      </c>
      <c r="O348" s="91" t="s">
        <v>555</v>
      </c>
      <c r="P348" s="97">
        <v>2</v>
      </c>
      <c r="Q348" s="91" t="s">
        <v>2148</v>
      </c>
      <c r="R348" s="100">
        <f t="shared" si="93"/>
        <v>100</v>
      </c>
      <c r="S348" s="101">
        <f t="shared" si="94"/>
        <v>51.857142857142854</v>
      </c>
      <c r="T348" s="101">
        <f t="shared" si="95"/>
        <v>51.857142857142854</v>
      </c>
      <c r="U348" s="101">
        <f t="shared" si="96"/>
        <v>51.857142857142854</v>
      </c>
      <c r="V348" s="102"/>
      <c r="W348" s="103" t="str">
        <f t="shared" si="102"/>
        <v>CUMPLIDO</v>
      </c>
      <c r="X348" s="103" t="str">
        <f t="shared" si="104"/>
        <v>CUMPLIDO</v>
      </c>
      <c r="Y348" s="104" t="s">
        <v>238</v>
      </c>
      <c r="Z348" s="153" t="str">
        <f t="shared" si="105"/>
        <v>H23ECP</v>
      </c>
      <c r="AA348" s="153">
        <f t="shared" si="103"/>
        <v>1</v>
      </c>
      <c r="AB348" s="153" t="str">
        <f t="shared" si="97"/>
        <v>H23ECP - 1</v>
      </c>
      <c r="AC348" s="67">
        <f t="shared" si="98"/>
        <v>5</v>
      </c>
      <c r="AD348" s="67">
        <f t="shared" si="99"/>
        <v>5</v>
      </c>
      <c r="AE348" s="67" t="str">
        <f t="shared" si="100"/>
        <v>H23ECP.</v>
      </c>
      <c r="AF348" s="67" t="str">
        <f t="shared" si="101"/>
        <v>H23ECP</v>
      </c>
      <c r="AG348" s="71"/>
      <c r="AH348" s="71"/>
      <c r="AI348" s="71"/>
      <c r="AJ348" s="19"/>
      <c r="AK348" s="19"/>
      <c r="AL348" s="19"/>
      <c r="AM348" s="19"/>
      <c r="AN348" s="19"/>
      <c r="AO348" s="19"/>
      <c r="AP348" s="19"/>
    </row>
    <row r="349" spans="1:42" s="2" customFormat="1" ht="300" customHeight="1" x14ac:dyDescent="0.2">
      <c r="A349" s="91">
        <v>250</v>
      </c>
      <c r="B349" s="187">
        <v>348</v>
      </c>
      <c r="C349" s="102"/>
      <c r="D349" s="120" t="s">
        <v>1335</v>
      </c>
      <c r="E349" s="120" t="s">
        <v>233</v>
      </c>
      <c r="F349" s="126" t="s">
        <v>945</v>
      </c>
      <c r="G349" s="126" t="s">
        <v>234</v>
      </c>
      <c r="H349" s="126" t="s">
        <v>943</v>
      </c>
      <c r="I349" s="126" t="s">
        <v>944</v>
      </c>
      <c r="J349" s="129" t="s">
        <v>9</v>
      </c>
      <c r="K349" s="102">
        <v>1</v>
      </c>
      <c r="L349" s="127">
        <v>43040</v>
      </c>
      <c r="M349" s="127">
        <v>43099</v>
      </c>
      <c r="N349" s="128">
        <f t="shared" si="92"/>
        <v>8.4285714285714288</v>
      </c>
      <c r="O349" s="91" t="s">
        <v>856</v>
      </c>
      <c r="P349" s="97">
        <v>0</v>
      </c>
      <c r="Q349" s="91" t="s">
        <v>2148</v>
      </c>
      <c r="R349" s="100">
        <f t="shared" si="93"/>
        <v>0</v>
      </c>
      <c r="S349" s="101">
        <f t="shared" si="94"/>
        <v>0</v>
      </c>
      <c r="T349" s="101">
        <f t="shared" si="95"/>
        <v>0</v>
      </c>
      <c r="U349" s="101">
        <f t="shared" si="96"/>
        <v>8.4285714285714288</v>
      </c>
      <c r="V349" s="102"/>
      <c r="W349" s="103" t="str">
        <f t="shared" si="102"/>
        <v>VENCIDO</v>
      </c>
      <c r="X349" s="103" t="str">
        <f t="shared" si="104"/>
        <v>VENCIDO</v>
      </c>
      <c r="Y349" s="104" t="s">
        <v>238</v>
      </c>
      <c r="Z349" s="153" t="str">
        <f t="shared" si="105"/>
        <v>H24ECP</v>
      </c>
      <c r="AA349" s="153">
        <f t="shared" si="103"/>
        <v>1</v>
      </c>
      <c r="AB349" s="153" t="str">
        <f t="shared" si="97"/>
        <v>H24ECP - 1</v>
      </c>
      <c r="AC349" s="67">
        <f t="shared" si="98"/>
        <v>1</v>
      </c>
      <c r="AD349" s="67">
        <f t="shared" si="99"/>
        <v>1</v>
      </c>
      <c r="AE349" s="67" t="str">
        <f t="shared" si="100"/>
        <v>H24ECP.</v>
      </c>
      <c r="AF349" s="67" t="str">
        <f t="shared" si="101"/>
        <v>H24ECP</v>
      </c>
      <c r="AG349" s="71"/>
      <c r="AH349" s="71"/>
      <c r="AI349" s="71"/>
      <c r="AJ349" s="19"/>
      <c r="AK349" s="19"/>
      <c r="AL349" s="19"/>
      <c r="AM349" s="19"/>
      <c r="AN349" s="19"/>
      <c r="AO349" s="19"/>
      <c r="AP349" s="19"/>
    </row>
    <row r="350" spans="1:42" s="2" customFormat="1" ht="300" customHeight="1" x14ac:dyDescent="0.2">
      <c r="A350" s="91">
        <v>251</v>
      </c>
      <c r="B350" s="187">
        <v>349</v>
      </c>
      <c r="C350" s="102"/>
      <c r="D350" s="120" t="s">
        <v>1336</v>
      </c>
      <c r="E350" s="120" t="s">
        <v>20</v>
      </c>
      <c r="F350" s="126" t="s">
        <v>330</v>
      </c>
      <c r="G350" s="126" t="s">
        <v>235</v>
      </c>
      <c r="H350" s="126" t="s">
        <v>946</v>
      </c>
      <c r="I350" s="126" t="s">
        <v>947</v>
      </c>
      <c r="J350" s="129" t="s">
        <v>885</v>
      </c>
      <c r="K350" s="102">
        <v>1</v>
      </c>
      <c r="L350" s="127">
        <v>43040</v>
      </c>
      <c r="M350" s="127">
        <v>43099</v>
      </c>
      <c r="N350" s="128">
        <f t="shared" si="92"/>
        <v>8.4285714285714288</v>
      </c>
      <c r="O350" s="91" t="s">
        <v>856</v>
      </c>
      <c r="P350" s="97">
        <v>1</v>
      </c>
      <c r="Q350" s="91" t="s">
        <v>2148</v>
      </c>
      <c r="R350" s="100">
        <f t="shared" si="93"/>
        <v>100</v>
      </c>
      <c r="S350" s="101">
        <f t="shared" si="94"/>
        <v>8.4285714285714288</v>
      </c>
      <c r="T350" s="101">
        <f t="shared" si="95"/>
        <v>8.4285714285714288</v>
      </c>
      <c r="U350" s="101">
        <f t="shared" si="96"/>
        <v>8.4285714285714288</v>
      </c>
      <c r="V350" s="102"/>
      <c r="W350" s="103" t="str">
        <f t="shared" si="102"/>
        <v>CUMPLIDO</v>
      </c>
      <c r="X350" s="103" t="str">
        <f t="shared" si="104"/>
        <v>CUMPLIDO</v>
      </c>
      <c r="Y350" s="104" t="s">
        <v>238</v>
      </c>
      <c r="Z350" s="153" t="str">
        <f t="shared" si="105"/>
        <v>H25ECP</v>
      </c>
      <c r="AA350" s="153">
        <f t="shared" si="103"/>
        <v>1</v>
      </c>
      <c r="AB350" s="153" t="str">
        <f t="shared" si="97"/>
        <v>H25ECP - 1</v>
      </c>
      <c r="AC350" s="67">
        <f t="shared" si="98"/>
        <v>5</v>
      </c>
      <c r="AD350" s="67">
        <f t="shared" si="99"/>
        <v>5</v>
      </c>
      <c r="AE350" s="67" t="str">
        <f t="shared" si="100"/>
        <v>H25ECP.</v>
      </c>
      <c r="AF350" s="67" t="str">
        <f t="shared" si="101"/>
        <v>H25ECP</v>
      </c>
      <c r="AG350" s="71"/>
      <c r="AH350" s="71"/>
      <c r="AI350" s="71"/>
      <c r="AJ350" s="19"/>
      <c r="AK350" s="19"/>
      <c r="AL350" s="19"/>
      <c r="AM350" s="19"/>
      <c r="AN350" s="19"/>
      <c r="AO350" s="19"/>
      <c r="AP350" s="19"/>
    </row>
    <row r="351" spans="1:42" s="2" customFormat="1" ht="300" customHeight="1" x14ac:dyDescent="0.2">
      <c r="A351" s="91">
        <v>252</v>
      </c>
      <c r="B351" s="187">
        <v>350</v>
      </c>
      <c r="C351" s="102"/>
      <c r="D351" s="120" t="s">
        <v>1336</v>
      </c>
      <c r="E351" s="120" t="s">
        <v>20</v>
      </c>
      <c r="F351" s="126" t="s">
        <v>331</v>
      </c>
      <c r="G351" s="126" t="s">
        <v>236</v>
      </c>
      <c r="H351" s="126" t="s">
        <v>690</v>
      </c>
      <c r="I351" s="126" t="s">
        <v>695</v>
      </c>
      <c r="J351" s="129" t="s">
        <v>198</v>
      </c>
      <c r="K351" s="102">
        <v>2</v>
      </c>
      <c r="L351" s="127">
        <v>43040</v>
      </c>
      <c r="M351" s="127">
        <v>43403</v>
      </c>
      <c r="N351" s="128">
        <f t="shared" si="92"/>
        <v>51.857142857142854</v>
      </c>
      <c r="O351" s="91" t="s">
        <v>555</v>
      </c>
      <c r="P351" s="97">
        <v>0</v>
      </c>
      <c r="Q351" s="91" t="s">
        <v>2148</v>
      </c>
      <c r="R351" s="100">
        <f t="shared" si="93"/>
        <v>0</v>
      </c>
      <c r="S351" s="101">
        <f t="shared" si="94"/>
        <v>0</v>
      </c>
      <c r="T351" s="101">
        <f t="shared" si="95"/>
        <v>0</v>
      </c>
      <c r="U351" s="101">
        <f t="shared" si="96"/>
        <v>51.857142857142854</v>
      </c>
      <c r="V351" s="102"/>
      <c r="W351" s="103" t="str">
        <f t="shared" si="102"/>
        <v>VENCIDO</v>
      </c>
      <c r="X351" s="103" t="str">
        <f t="shared" si="104"/>
        <v>VENCIDO</v>
      </c>
      <c r="Y351" s="104" t="s">
        <v>238</v>
      </c>
      <c r="Z351" s="153" t="str">
        <f t="shared" si="105"/>
        <v>H26ECP</v>
      </c>
      <c r="AA351" s="153">
        <f t="shared" si="103"/>
        <v>1</v>
      </c>
      <c r="AB351" s="153" t="str">
        <f t="shared" si="97"/>
        <v>H26ECP - 1</v>
      </c>
      <c r="AC351" s="67">
        <f t="shared" si="98"/>
        <v>1</v>
      </c>
      <c r="AD351" s="67">
        <f t="shared" si="99"/>
        <v>1</v>
      </c>
      <c r="AE351" s="67" t="str">
        <f t="shared" si="100"/>
        <v>H26ECP.</v>
      </c>
      <c r="AF351" s="67" t="str">
        <f t="shared" si="101"/>
        <v>H26ECP</v>
      </c>
      <c r="AG351" s="71"/>
      <c r="AH351" s="71"/>
      <c r="AI351" s="71"/>
      <c r="AJ351" s="19"/>
      <c r="AK351" s="19"/>
      <c r="AL351" s="19"/>
      <c r="AM351" s="19"/>
      <c r="AN351" s="19"/>
      <c r="AO351" s="19"/>
      <c r="AP351" s="19"/>
    </row>
    <row r="352" spans="1:42" s="2" customFormat="1" ht="300" customHeight="1" x14ac:dyDescent="0.2">
      <c r="A352" s="91">
        <v>253</v>
      </c>
      <c r="B352" s="187">
        <v>351</v>
      </c>
      <c r="C352" s="102"/>
      <c r="D352" s="120" t="s">
        <v>1335</v>
      </c>
      <c r="E352" s="120" t="s">
        <v>29</v>
      </c>
      <c r="F352" s="126" t="s">
        <v>830</v>
      </c>
      <c r="G352" s="126" t="s">
        <v>195</v>
      </c>
      <c r="H352" s="126" t="s">
        <v>828</v>
      </c>
      <c r="I352" s="126" t="s">
        <v>824</v>
      </c>
      <c r="J352" s="129" t="s">
        <v>825</v>
      </c>
      <c r="K352" s="102">
        <v>1</v>
      </c>
      <c r="L352" s="127">
        <v>43040</v>
      </c>
      <c r="M352" s="127">
        <v>43099</v>
      </c>
      <c r="N352" s="128">
        <f t="shared" si="92"/>
        <v>8.4285714285714288</v>
      </c>
      <c r="O352" s="91" t="s">
        <v>738</v>
      </c>
      <c r="P352" s="97">
        <v>1</v>
      </c>
      <c r="Q352" s="91" t="s">
        <v>2148</v>
      </c>
      <c r="R352" s="100">
        <f t="shared" si="93"/>
        <v>100</v>
      </c>
      <c r="S352" s="101">
        <f t="shared" si="94"/>
        <v>8.4285714285714288</v>
      </c>
      <c r="T352" s="101">
        <f t="shared" si="95"/>
        <v>8.4285714285714288</v>
      </c>
      <c r="U352" s="101">
        <f t="shared" si="96"/>
        <v>8.4285714285714288</v>
      </c>
      <c r="V352" s="102"/>
      <c r="W352" s="103" t="str">
        <f t="shared" si="102"/>
        <v>CUMPLIDO</v>
      </c>
      <c r="X352" s="103" t="str">
        <f t="shared" si="104"/>
        <v>CUMPLIDO</v>
      </c>
      <c r="Y352" s="104" t="s">
        <v>237</v>
      </c>
      <c r="Z352" s="153" t="str">
        <f t="shared" si="105"/>
        <v>H1EVP</v>
      </c>
      <c r="AA352" s="153">
        <f t="shared" si="103"/>
        <v>1</v>
      </c>
      <c r="AB352" s="153" t="str">
        <f t="shared" si="97"/>
        <v>H1EVP - 1</v>
      </c>
      <c r="AC352" s="67">
        <f t="shared" si="98"/>
        <v>5</v>
      </c>
      <c r="AD352" s="67">
        <f t="shared" si="99"/>
        <v>5</v>
      </c>
      <c r="AE352" s="67" t="str">
        <f t="shared" si="100"/>
        <v>H1EVP.</v>
      </c>
      <c r="AF352" s="67" t="str">
        <f t="shared" si="101"/>
        <v>H1EVP</v>
      </c>
      <c r="AG352" s="71"/>
      <c r="AH352" s="71"/>
      <c r="AI352" s="71"/>
      <c r="AJ352" s="19"/>
      <c r="AK352" s="19"/>
      <c r="AL352" s="19"/>
      <c r="AM352" s="19"/>
      <c r="AN352" s="19"/>
      <c r="AO352" s="19"/>
      <c r="AP352" s="19"/>
    </row>
    <row r="353" spans="1:42" s="2" customFormat="1" ht="300" customHeight="1" x14ac:dyDescent="0.2">
      <c r="A353" s="91"/>
      <c r="B353" s="187">
        <v>352</v>
      </c>
      <c r="C353" s="102"/>
      <c r="D353" s="120"/>
      <c r="E353" s="120" t="s">
        <v>29</v>
      </c>
      <c r="F353" s="107" t="s">
        <v>829</v>
      </c>
      <c r="G353" s="126" t="s">
        <v>831</v>
      </c>
      <c r="H353" s="126" t="s">
        <v>1347</v>
      </c>
      <c r="I353" s="126" t="s">
        <v>826</v>
      </c>
      <c r="J353" s="102" t="s">
        <v>827</v>
      </c>
      <c r="K353" s="102">
        <v>1</v>
      </c>
      <c r="L353" s="127">
        <v>43040</v>
      </c>
      <c r="M353" s="127">
        <v>43099</v>
      </c>
      <c r="N353" s="128">
        <f t="shared" si="92"/>
        <v>8.4285714285714288</v>
      </c>
      <c r="O353" s="91" t="s">
        <v>738</v>
      </c>
      <c r="P353" s="97">
        <v>1</v>
      </c>
      <c r="Q353" s="91" t="s">
        <v>2148</v>
      </c>
      <c r="R353" s="100">
        <f t="shared" si="93"/>
        <v>100</v>
      </c>
      <c r="S353" s="101">
        <f t="shared" si="94"/>
        <v>8.4285714285714288</v>
      </c>
      <c r="T353" s="101">
        <f t="shared" si="95"/>
        <v>8.4285714285714288</v>
      </c>
      <c r="U353" s="101">
        <f t="shared" si="96"/>
        <v>8.4285714285714288</v>
      </c>
      <c r="V353" s="102"/>
      <c r="W353" s="103" t="str">
        <f t="shared" si="102"/>
        <v>CUMPLIDO</v>
      </c>
      <c r="X353" s="103" t="str">
        <f t="shared" si="104"/>
        <v/>
      </c>
      <c r="Y353" s="104" t="s">
        <v>237</v>
      </c>
      <c r="Z353" s="153" t="str">
        <f t="shared" si="105"/>
        <v>H1EVP</v>
      </c>
      <c r="AA353" s="153">
        <f t="shared" si="103"/>
        <v>2</v>
      </c>
      <c r="AB353" s="153" t="str">
        <f t="shared" si="97"/>
        <v>H1EVP - 2</v>
      </c>
      <c r="AC353" s="67">
        <f t="shared" si="98"/>
        <v>5</v>
      </c>
      <c r="AD353" s="67">
        <f t="shared" si="99"/>
        <v>5</v>
      </c>
      <c r="AE353" s="67" t="str">
        <f t="shared" si="100"/>
        <v>H1EVP.</v>
      </c>
      <c r="AF353" s="67" t="str">
        <f t="shared" si="101"/>
        <v>H1EVP</v>
      </c>
      <c r="AG353" s="71"/>
      <c r="AH353" s="71"/>
      <c r="AI353" s="71"/>
      <c r="AJ353" s="19"/>
      <c r="AK353" s="19"/>
      <c r="AL353" s="19"/>
      <c r="AM353" s="19"/>
      <c r="AN353" s="19"/>
      <c r="AO353" s="19"/>
      <c r="AP353" s="19"/>
    </row>
    <row r="354" spans="1:42" s="2" customFormat="1" ht="300" customHeight="1" x14ac:dyDescent="0.2">
      <c r="A354" s="91">
        <v>254</v>
      </c>
      <c r="B354" s="187">
        <v>353</v>
      </c>
      <c r="C354" s="102"/>
      <c r="D354" s="120" t="s">
        <v>1335</v>
      </c>
      <c r="E354" s="120" t="s">
        <v>196</v>
      </c>
      <c r="F354" s="126" t="s">
        <v>1060</v>
      </c>
      <c r="G354" s="126" t="s">
        <v>197</v>
      </c>
      <c r="H354" s="126" t="s">
        <v>835</v>
      </c>
      <c r="I354" s="126" t="s">
        <v>832</v>
      </c>
      <c r="J354" s="102" t="s">
        <v>833</v>
      </c>
      <c r="K354" s="102">
        <v>1</v>
      </c>
      <c r="L354" s="127">
        <v>43040</v>
      </c>
      <c r="M354" s="127">
        <v>43099</v>
      </c>
      <c r="N354" s="128">
        <f t="shared" si="92"/>
        <v>8.4285714285714288</v>
      </c>
      <c r="O354" s="91" t="s">
        <v>738</v>
      </c>
      <c r="P354" s="97">
        <v>1</v>
      </c>
      <c r="Q354" s="91" t="s">
        <v>2148</v>
      </c>
      <c r="R354" s="100">
        <f t="shared" si="93"/>
        <v>100</v>
      </c>
      <c r="S354" s="101">
        <f t="shared" si="94"/>
        <v>8.4285714285714288</v>
      </c>
      <c r="T354" s="101">
        <f t="shared" si="95"/>
        <v>8.4285714285714288</v>
      </c>
      <c r="U354" s="101">
        <f t="shared" si="96"/>
        <v>8.4285714285714288</v>
      </c>
      <c r="V354" s="102"/>
      <c r="W354" s="103" t="str">
        <f t="shared" si="102"/>
        <v>CUMPLIDO</v>
      </c>
      <c r="X354" s="103" t="str">
        <f t="shared" si="104"/>
        <v>CUMPLIDO</v>
      </c>
      <c r="Y354" s="104" t="s">
        <v>237</v>
      </c>
      <c r="Z354" s="153" t="str">
        <f t="shared" si="105"/>
        <v>H2EVP</v>
      </c>
      <c r="AA354" s="153">
        <f t="shared" si="103"/>
        <v>1</v>
      </c>
      <c r="AB354" s="153" t="str">
        <f t="shared" si="97"/>
        <v>H2EVP - 1</v>
      </c>
      <c r="AC354" s="67">
        <f t="shared" si="98"/>
        <v>5</v>
      </c>
      <c r="AD354" s="67">
        <f t="shared" si="99"/>
        <v>5</v>
      </c>
      <c r="AE354" s="67" t="str">
        <f t="shared" si="100"/>
        <v>H2EVP.</v>
      </c>
      <c r="AF354" s="67" t="str">
        <f t="shared" si="101"/>
        <v>H2EVP</v>
      </c>
      <c r="AG354" s="71"/>
      <c r="AH354" s="71"/>
      <c r="AI354" s="71"/>
      <c r="AJ354" s="19"/>
      <c r="AK354" s="19"/>
      <c r="AL354" s="19"/>
      <c r="AM354" s="19"/>
      <c r="AN354" s="19"/>
      <c r="AO354" s="19"/>
      <c r="AP354" s="19"/>
    </row>
    <row r="355" spans="1:42" s="2" customFormat="1" ht="300" customHeight="1" x14ac:dyDescent="0.2">
      <c r="A355" s="91"/>
      <c r="B355" s="187">
        <v>354</v>
      </c>
      <c r="C355" s="102"/>
      <c r="D355" s="120"/>
      <c r="E355" s="120" t="s">
        <v>196</v>
      </c>
      <c r="F355" s="126" t="s">
        <v>837</v>
      </c>
      <c r="G355" s="126" t="s">
        <v>197</v>
      </c>
      <c r="H355" s="126" t="s">
        <v>836</v>
      </c>
      <c r="I355" s="126" t="s">
        <v>834</v>
      </c>
      <c r="J355" s="102" t="s">
        <v>818</v>
      </c>
      <c r="K355" s="102">
        <v>1</v>
      </c>
      <c r="L355" s="127">
        <v>43132</v>
      </c>
      <c r="M355" s="127">
        <v>43250</v>
      </c>
      <c r="N355" s="128">
        <f t="shared" si="92"/>
        <v>16.857142857142858</v>
      </c>
      <c r="O355" s="91" t="s">
        <v>738</v>
      </c>
      <c r="P355" s="97">
        <v>1</v>
      </c>
      <c r="Q355" s="91" t="s">
        <v>2148</v>
      </c>
      <c r="R355" s="100">
        <f t="shared" si="93"/>
        <v>100</v>
      </c>
      <c r="S355" s="101">
        <f t="shared" si="94"/>
        <v>16.857142857142858</v>
      </c>
      <c r="T355" s="101">
        <f t="shared" si="95"/>
        <v>16.857142857142858</v>
      </c>
      <c r="U355" s="101">
        <f t="shared" si="96"/>
        <v>16.857142857142858</v>
      </c>
      <c r="V355" s="102"/>
      <c r="W355" s="103" t="str">
        <f t="shared" si="102"/>
        <v>CUMPLIDO</v>
      </c>
      <c r="X355" s="103" t="str">
        <f t="shared" si="104"/>
        <v/>
      </c>
      <c r="Y355" s="104" t="s">
        <v>237</v>
      </c>
      <c r="Z355" s="153" t="str">
        <f t="shared" si="105"/>
        <v>H2EVP</v>
      </c>
      <c r="AA355" s="153">
        <f t="shared" si="103"/>
        <v>2</v>
      </c>
      <c r="AB355" s="153" t="str">
        <f t="shared" si="97"/>
        <v>H2EVP - 2</v>
      </c>
      <c r="AC355" s="67">
        <f t="shared" si="98"/>
        <v>5</v>
      </c>
      <c r="AD355" s="67">
        <f t="shared" si="99"/>
        <v>5</v>
      </c>
      <c r="AE355" s="67" t="str">
        <f t="shared" si="100"/>
        <v>H2EVP.</v>
      </c>
      <c r="AF355" s="67" t="str">
        <f t="shared" si="101"/>
        <v>H2EVP</v>
      </c>
      <c r="AG355" s="71"/>
      <c r="AH355" s="71"/>
      <c r="AI355" s="71"/>
      <c r="AJ355" s="19"/>
      <c r="AK355" s="19"/>
      <c r="AL355" s="19"/>
      <c r="AM355" s="19"/>
      <c r="AN355" s="19"/>
      <c r="AO355" s="19"/>
      <c r="AP355" s="19"/>
    </row>
    <row r="356" spans="1:42" s="2" customFormat="1" ht="300" customHeight="1" x14ac:dyDescent="0.2">
      <c r="A356" s="91">
        <v>255</v>
      </c>
      <c r="B356" s="187">
        <v>355</v>
      </c>
      <c r="C356" s="102"/>
      <c r="D356" s="120" t="s">
        <v>1335</v>
      </c>
      <c r="E356" s="120" t="s">
        <v>20</v>
      </c>
      <c r="F356" s="107" t="s">
        <v>961</v>
      </c>
      <c r="G356" s="126" t="s">
        <v>839</v>
      </c>
      <c r="H356" s="126" t="s">
        <v>960</v>
      </c>
      <c r="I356" s="126" t="s">
        <v>838</v>
      </c>
      <c r="J356" s="129" t="s">
        <v>198</v>
      </c>
      <c r="K356" s="102">
        <v>12</v>
      </c>
      <c r="L356" s="127">
        <v>43040</v>
      </c>
      <c r="M356" s="127">
        <v>43099</v>
      </c>
      <c r="N356" s="128">
        <f t="shared" si="92"/>
        <v>8.4285714285714288</v>
      </c>
      <c r="O356" s="91" t="s">
        <v>738</v>
      </c>
      <c r="P356" s="97">
        <v>12</v>
      </c>
      <c r="Q356" s="91" t="s">
        <v>2148</v>
      </c>
      <c r="R356" s="100">
        <f t="shared" si="93"/>
        <v>100</v>
      </c>
      <c r="S356" s="101">
        <f t="shared" si="94"/>
        <v>8.4285714285714288</v>
      </c>
      <c r="T356" s="101">
        <f t="shared" si="95"/>
        <v>8.4285714285714288</v>
      </c>
      <c r="U356" s="101">
        <f t="shared" si="96"/>
        <v>8.4285714285714288</v>
      </c>
      <c r="V356" s="102"/>
      <c r="W356" s="103" t="str">
        <f t="shared" si="102"/>
        <v>CUMPLIDO</v>
      </c>
      <c r="X356" s="103" t="str">
        <f t="shared" si="104"/>
        <v>CUMPLIDO</v>
      </c>
      <c r="Y356" s="104" t="s">
        <v>237</v>
      </c>
      <c r="Z356" s="153" t="str">
        <f t="shared" si="105"/>
        <v>H4EVP</v>
      </c>
      <c r="AA356" s="153">
        <f t="shared" si="103"/>
        <v>1</v>
      </c>
      <c r="AB356" s="153" t="str">
        <f t="shared" si="97"/>
        <v>H4EVP - 1</v>
      </c>
      <c r="AC356" s="67">
        <f t="shared" si="98"/>
        <v>5</v>
      </c>
      <c r="AD356" s="67">
        <f t="shared" si="99"/>
        <v>5</v>
      </c>
      <c r="AE356" s="67" t="str">
        <f t="shared" si="100"/>
        <v>H4EVP.</v>
      </c>
      <c r="AF356" s="67" t="str">
        <f t="shared" si="101"/>
        <v>H4EVP</v>
      </c>
      <c r="AG356" s="71"/>
      <c r="AH356" s="71"/>
      <c r="AI356" s="71"/>
      <c r="AJ356" s="19"/>
      <c r="AK356" s="19"/>
      <c r="AL356" s="19"/>
      <c r="AM356" s="19"/>
      <c r="AN356" s="19"/>
      <c r="AO356" s="19"/>
      <c r="AP356" s="19"/>
    </row>
    <row r="357" spans="1:42" s="2" customFormat="1" ht="300" customHeight="1" x14ac:dyDescent="0.2">
      <c r="A357" s="91"/>
      <c r="B357" s="187">
        <v>356</v>
      </c>
      <c r="C357" s="102"/>
      <c r="D357" s="120"/>
      <c r="E357" s="120" t="s">
        <v>20</v>
      </c>
      <c r="F357" s="107" t="s">
        <v>841</v>
      </c>
      <c r="G357" s="126" t="s">
        <v>839</v>
      </c>
      <c r="H357" s="114" t="s">
        <v>962</v>
      </c>
      <c r="I357" s="114" t="s">
        <v>869</v>
      </c>
      <c r="J357" s="91" t="s">
        <v>870</v>
      </c>
      <c r="K357" s="139">
        <v>3</v>
      </c>
      <c r="L357" s="121">
        <v>43040</v>
      </c>
      <c r="M357" s="121">
        <v>43099</v>
      </c>
      <c r="N357" s="128">
        <f t="shared" si="92"/>
        <v>8.4285714285714288</v>
      </c>
      <c r="O357" s="91" t="s">
        <v>840</v>
      </c>
      <c r="P357" s="97">
        <v>3</v>
      </c>
      <c r="Q357" s="91" t="s">
        <v>2148</v>
      </c>
      <c r="R357" s="100">
        <f t="shared" si="93"/>
        <v>100</v>
      </c>
      <c r="S357" s="101">
        <f t="shared" si="94"/>
        <v>8.4285714285714288</v>
      </c>
      <c r="T357" s="101">
        <f t="shared" si="95"/>
        <v>8.4285714285714288</v>
      </c>
      <c r="U357" s="101">
        <f t="shared" si="96"/>
        <v>8.4285714285714288</v>
      </c>
      <c r="V357" s="102"/>
      <c r="W357" s="103" t="str">
        <f t="shared" si="102"/>
        <v>CUMPLIDO</v>
      </c>
      <c r="X357" s="103" t="str">
        <f t="shared" si="104"/>
        <v/>
      </c>
      <c r="Y357" s="104" t="s">
        <v>237</v>
      </c>
      <c r="Z357" s="153" t="str">
        <f t="shared" si="105"/>
        <v>H4EVP</v>
      </c>
      <c r="AA357" s="153">
        <f t="shared" si="103"/>
        <v>2</v>
      </c>
      <c r="AB357" s="153" t="str">
        <f t="shared" si="97"/>
        <v>H4EVP - 2</v>
      </c>
      <c r="AC357" s="67">
        <f t="shared" si="98"/>
        <v>5</v>
      </c>
      <c r="AD357" s="67">
        <f t="shared" si="99"/>
        <v>5</v>
      </c>
      <c r="AE357" s="67" t="str">
        <f t="shared" si="100"/>
        <v>H4EVP.</v>
      </c>
      <c r="AF357" s="67" t="str">
        <f t="shared" si="101"/>
        <v>H4EVP</v>
      </c>
      <c r="AG357" s="71"/>
      <c r="AH357" s="71"/>
      <c r="AI357" s="71"/>
      <c r="AJ357" s="19"/>
      <c r="AK357" s="19"/>
      <c r="AL357" s="19"/>
      <c r="AM357" s="19"/>
      <c r="AN357" s="19"/>
      <c r="AO357" s="19"/>
      <c r="AP357" s="19"/>
    </row>
    <row r="358" spans="1:42" s="2" customFormat="1" ht="300" customHeight="1" x14ac:dyDescent="0.2">
      <c r="A358" s="91">
        <v>256</v>
      </c>
      <c r="B358" s="187">
        <v>357</v>
      </c>
      <c r="C358" s="102"/>
      <c r="D358" s="120" t="s">
        <v>1337</v>
      </c>
      <c r="E358" s="120" t="s">
        <v>199</v>
      </c>
      <c r="F358" s="126" t="s">
        <v>1141</v>
      </c>
      <c r="G358" s="126" t="s">
        <v>200</v>
      </c>
      <c r="H358" s="126" t="s">
        <v>844</v>
      </c>
      <c r="I358" s="126" t="s">
        <v>842</v>
      </c>
      <c r="J358" s="129" t="s">
        <v>843</v>
      </c>
      <c r="K358" s="102">
        <v>1</v>
      </c>
      <c r="L358" s="127">
        <v>43040</v>
      </c>
      <c r="M358" s="127">
        <v>43099</v>
      </c>
      <c r="N358" s="128">
        <f t="shared" si="92"/>
        <v>8.4285714285714288</v>
      </c>
      <c r="O358" s="91" t="s">
        <v>738</v>
      </c>
      <c r="P358" s="97">
        <v>1</v>
      </c>
      <c r="Q358" s="91" t="s">
        <v>2148</v>
      </c>
      <c r="R358" s="100">
        <f t="shared" si="93"/>
        <v>100</v>
      </c>
      <c r="S358" s="101">
        <f t="shared" si="94"/>
        <v>8.4285714285714288</v>
      </c>
      <c r="T358" s="101">
        <f t="shared" si="95"/>
        <v>8.4285714285714288</v>
      </c>
      <c r="U358" s="101">
        <f t="shared" si="96"/>
        <v>8.4285714285714288</v>
      </c>
      <c r="V358" s="102"/>
      <c r="W358" s="103" t="str">
        <f t="shared" si="102"/>
        <v>CUMPLIDO</v>
      </c>
      <c r="X358" s="103" t="str">
        <f t="shared" si="104"/>
        <v>CUMPLIDO</v>
      </c>
      <c r="Y358" s="104" t="s">
        <v>237</v>
      </c>
      <c r="Z358" s="153" t="str">
        <f t="shared" si="105"/>
        <v>H6EVP</v>
      </c>
      <c r="AA358" s="153">
        <f t="shared" si="103"/>
        <v>1</v>
      </c>
      <c r="AB358" s="153" t="str">
        <f t="shared" si="97"/>
        <v>H6EVP - 1</v>
      </c>
      <c r="AC358" s="67">
        <f t="shared" si="98"/>
        <v>5</v>
      </c>
      <c r="AD358" s="67">
        <f t="shared" si="99"/>
        <v>5</v>
      </c>
      <c r="AE358" s="67" t="str">
        <f t="shared" si="100"/>
        <v>H6EVP.</v>
      </c>
      <c r="AF358" s="67" t="str">
        <f t="shared" si="101"/>
        <v>H6EVP</v>
      </c>
      <c r="AG358" s="71"/>
      <c r="AH358" s="71"/>
      <c r="AI358" s="71"/>
      <c r="AJ358" s="19"/>
      <c r="AK358" s="19"/>
      <c r="AL358" s="19"/>
      <c r="AM358" s="19"/>
      <c r="AN358" s="19"/>
      <c r="AO358" s="19"/>
      <c r="AP358" s="19"/>
    </row>
    <row r="359" spans="1:42" s="2" customFormat="1" ht="300" customHeight="1" x14ac:dyDescent="0.2">
      <c r="A359" s="91"/>
      <c r="B359" s="187">
        <v>358</v>
      </c>
      <c r="C359" s="102"/>
      <c r="D359" s="120"/>
      <c r="E359" s="120" t="s">
        <v>199</v>
      </c>
      <c r="F359" s="126" t="s">
        <v>846</v>
      </c>
      <c r="G359" s="126" t="s">
        <v>200</v>
      </c>
      <c r="H359" s="126" t="s">
        <v>847</v>
      </c>
      <c r="I359" s="126" t="s">
        <v>826</v>
      </c>
      <c r="J359" s="129" t="s">
        <v>845</v>
      </c>
      <c r="K359" s="102">
        <v>1</v>
      </c>
      <c r="L359" s="127">
        <v>43040</v>
      </c>
      <c r="M359" s="127">
        <v>43099</v>
      </c>
      <c r="N359" s="128">
        <f t="shared" si="92"/>
        <v>8.4285714285714288</v>
      </c>
      <c r="O359" s="91" t="s">
        <v>738</v>
      </c>
      <c r="P359" s="97">
        <v>1</v>
      </c>
      <c r="Q359" s="91" t="s">
        <v>2148</v>
      </c>
      <c r="R359" s="100">
        <f t="shared" si="93"/>
        <v>100</v>
      </c>
      <c r="S359" s="101">
        <f t="shared" si="94"/>
        <v>8.4285714285714288</v>
      </c>
      <c r="T359" s="101">
        <f t="shared" si="95"/>
        <v>8.4285714285714288</v>
      </c>
      <c r="U359" s="101">
        <f t="shared" si="96"/>
        <v>8.4285714285714288</v>
      </c>
      <c r="V359" s="102"/>
      <c r="W359" s="103" t="str">
        <f t="shared" si="102"/>
        <v>CUMPLIDO</v>
      </c>
      <c r="X359" s="103" t="str">
        <f t="shared" si="104"/>
        <v/>
      </c>
      <c r="Y359" s="104" t="s">
        <v>237</v>
      </c>
      <c r="Z359" s="153" t="str">
        <f t="shared" si="105"/>
        <v>H6EVP</v>
      </c>
      <c r="AA359" s="153">
        <f t="shared" si="103"/>
        <v>2</v>
      </c>
      <c r="AB359" s="153" t="str">
        <f t="shared" si="97"/>
        <v>H6EVP - 2</v>
      </c>
      <c r="AC359" s="67">
        <f t="shared" si="98"/>
        <v>5</v>
      </c>
      <c r="AD359" s="67">
        <f t="shared" si="99"/>
        <v>5</v>
      </c>
      <c r="AE359" s="67" t="str">
        <f t="shared" si="100"/>
        <v>H6EVP.</v>
      </c>
      <c r="AF359" s="67" t="str">
        <f t="shared" si="101"/>
        <v>H6EVP</v>
      </c>
      <c r="AG359" s="71"/>
      <c r="AH359" s="71"/>
      <c r="AI359" s="71"/>
      <c r="AJ359" s="19"/>
      <c r="AK359" s="19"/>
      <c r="AL359" s="19"/>
      <c r="AM359" s="19"/>
      <c r="AN359" s="19"/>
      <c r="AO359" s="19"/>
      <c r="AP359" s="19"/>
    </row>
    <row r="360" spans="1:42" s="2" customFormat="1" ht="300" customHeight="1" x14ac:dyDescent="0.2">
      <c r="A360" s="91">
        <v>257</v>
      </c>
      <c r="B360" s="187">
        <v>359</v>
      </c>
      <c r="C360" s="102"/>
      <c r="D360" s="120" t="s">
        <v>1336</v>
      </c>
      <c r="E360" s="120" t="s">
        <v>20</v>
      </c>
      <c r="F360" s="126" t="s">
        <v>127</v>
      </c>
      <c r="G360" s="126" t="s">
        <v>128</v>
      </c>
      <c r="H360" s="126" t="s">
        <v>400</v>
      </c>
      <c r="I360" s="126" t="s">
        <v>401</v>
      </c>
      <c r="J360" s="129" t="s">
        <v>402</v>
      </c>
      <c r="K360" s="102">
        <v>3</v>
      </c>
      <c r="L360" s="127">
        <v>43040</v>
      </c>
      <c r="M360" s="127">
        <v>43312</v>
      </c>
      <c r="N360" s="128">
        <f t="shared" si="92"/>
        <v>38.857142857142854</v>
      </c>
      <c r="O360" s="97" t="s">
        <v>1627</v>
      </c>
      <c r="P360" s="97">
        <v>3</v>
      </c>
      <c r="Q360" s="91" t="s">
        <v>2148</v>
      </c>
      <c r="R360" s="100">
        <f t="shared" si="93"/>
        <v>100</v>
      </c>
      <c r="S360" s="101">
        <f t="shared" si="94"/>
        <v>38.857142857142854</v>
      </c>
      <c r="T360" s="101">
        <f t="shared" si="95"/>
        <v>38.857142857142854</v>
      </c>
      <c r="U360" s="101">
        <f t="shared" si="96"/>
        <v>38.857142857142854</v>
      </c>
      <c r="V360" s="102"/>
      <c r="W360" s="103" t="str">
        <f t="shared" si="102"/>
        <v>CUMPLIDO</v>
      </c>
      <c r="X360" s="103" t="str">
        <f t="shared" si="104"/>
        <v>CUMPLIDO</v>
      </c>
      <c r="Y360" s="104" t="s">
        <v>208</v>
      </c>
      <c r="Z360" s="153" t="str">
        <f t="shared" si="105"/>
        <v>H1R15</v>
      </c>
      <c r="AA360" s="153">
        <f t="shared" si="103"/>
        <v>1</v>
      </c>
      <c r="AB360" s="153" t="str">
        <f t="shared" si="97"/>
        <v>H1R15 - 1</v>
      </c>
      <c r="AC360" s="67">
        <f t="shared" si="98"/>
        <v>5</v>
      </c>
      <c r="AD360" s="67">
        <f t="shared" si="99"/>
        <v>5</v>
      </c>
      <c r="AE360" s="67" t="str">
        <f t="shared" si="100"/>
        <v>H1R15.</v>
      </c>
      <c r="AF360" s="67" t="str">
        <f t="shared" si="101"/>
        <v>H1R15</v>
      </c>
      <c r="AG360" s="71"/>
      <c r="AH360" s="71"/>
      <c r="AI360" s="71"/>
      <c r="AJ360" s="19"/>
      <c r="AK360" s="19"/>
      <c r="AL360" s="19"/>
      <c r="AM360" s="19"/>
      <c r="AN360" s="19"/>
      <c r="AO360" s="19"/>
      <c r="AP360" s="19"/>
    </row>
    <row r="361" spans="1:42" s="2" customFormat="1" ht="300" customHeight="1" x14ac:dyDescent="0.2">
      <c r="A361" s="91">
        <v>258</v>
      </c>
      <c r="B361" s="187">
        <v>360</v>
      </c>
      <c r="C361" s="102"/>
      <c r="D361" s="120" t="s">
        <v>1337</v>
      </c>
      <c r="E361" s="120" t="s">
        <v>129</v>
      </c>
      <c r="F361" s="126" t="s">
        <v>636</v>
      </c>
      <c r="G361" s="126" t="s">
        <v>130</v>
      </c>
      <c r="H361" s="126" t="s">
        <v>1348</v>
      </c>
      <c r="I361" s="107" t="s">
        <v>1349</v>
      </c>
      <c r="J361" s="102" t="s">
        <v>637</v>
      </c>
      <c r="K361" s="102">
        <v>2</v>
      </c>
      <c r="L361" s="127">
        <v>43040</v>
      </c>
      <c r="M361" s="127">
        <v>43403</v>
      </c>
      <c r="N361" s="128">
        <f t="shared" si="92"/>
        <v>51.857142857142854</v>
      </c>
      <c r="O361" s="91" t="s">
        <v>555</v>
      </c>
      <c r="P361" s="97">
        <v>1</v>
      </c>
      <c r="Q361" s="91" t="s">
        <v>2148</v>
      </c>
      <c r="R361" s="100">
        <f t="shared" si="93"/>
        <v>50</v>
      </c>
      <c r="S361" s="101">
        <f t="shared" si="94"/>
        <v>25.928571428571427</v>
      </c>
      <c r="T361" s="101">
        <f t="shared" si="95"/>
        <v>25.928571428571427</v>
      </c>
      <c r="U361" s="101">
        <f t="shared" si="96"/>
        <v>51.857142857142854</v>
      </c>
      <c r="V361" s="102"/>
      <c r="W361" s="103" t="str">
        <f t="shared" si="102"/>
        <v>VENCIDO</v>
      </c>
      <c r="X361" s="103" t="str">
        <f t="shared" si="104"/>
        <v>VENCIDO</v>
      </c>
      <c r="Y361" s="104" t="s">
        <v>208</v>
      </c>
      <c r="Z361" s="153" t="str">
        <f t="shared" si="105"/>
        <v>H2R15</v>
      </c>
      <c r="AA361" s="153">
        <f t="shared" si="103"/>
        <v>1</v>
      </c>
      <c r="AB361" s="153" t="str">
        <f t="shared" si="97"/>
        <v>H2R15 - 1</v>
      </c>
      <c r="AC361" s="67">
        <f t="shared" si="98"/>
        <v>1</v>
      </c>
      <c r="AD361" s="67">
        <f t="shared" si="99"/>
        <v>1</v>
      </c>
      <c r="AE361" s="67" t="str">
        <f t="shared" si="100"/>
        <v>H2R15.</v>
      </c>
      <c r="AF361" s="67" t="str">
        <f t="shared" si="101"/>
        <v>H2R15</v>
      </c>
      <c r="AG361" s="71"/>
      <c r="AH361" s="71"/>
      <c r="AI361" s="71"/>
      <c r="AJ361" s="19"/>
      <c r="AK361" s="19"/>
      <c r="AL361" s="19"/>
      <c r="AM361" s="19"/>
      <c r="AN361" s="19"/>
      <c r="AO361" s="19"/>
      <c r="AP361" s="19"/>
    </row>
    <row r="362" spans="1:42" s="2" customFormat="1" ht="300" customHeight="1" x14ac:dyDescent="0.2">
      <c r="A362" s="91">
        <v>259</v>
      </c>
      <c r="B362" s="187">
        <v>361</v>
      </c>
      <c r="C362" s="102"/>
      <c r="D362" s="120" t="s">
        <v>1335</v>
      </c>
      <c r="E362" s="120" t="s">
        <v>131</v>
      </c>
      <c r="F362" s="107" t="s">
        <v>638</v>
      </c>
      <c r="G362" s="126" t="s">
        <v>132</v>
      </c>
      <c r="H362" s="126" t="s">
        <v>639</v>
      </c>
      <c r="I362" s="126" t="s">
        <v>2207</v>
      </c>
      <c r="J362" s="129" t="s">
        <v>640</v>
      </c>
      <c r="K362" s="102">
        <v>1</v>
      </c>
      <c r="L362" s="127">
        <v>43040</v>
      </c>
      <c r="M362" s="127">
        <v>43099</v>
      </c>
      <c r="N362" s="128">
        <f t="shared" si="92"/>
        <v>8.4285714285714288</v>
      </c>
      <c r="O362" s="91" t="s">
        <v>555</v>
      </c>
      <c r="P362" s="97">
        <v>1</v>
      </c>
      <c r="Q362" s="91" t="s">
        <v>2148</v>
      </c>
      <c r="R362" s="100">
        <f t="shared" si="93"/>
        <v>100</v>
      </c>
      <c r="S362" s="101">
        <f t="shared" si="94"/>
        <v>8.4285714285714288</v>
      </c>
      <c r="T362" s="101">
        <f t="shared" si="95"/>
        <v>8.4285714285714288</v>
      </c>
      <c r="U362" s="101">
        <f t="shared" si="96"/>
        <v>8.4285714285714288</v>
      </c>
      <c r="V362" s="102"/>
      <c r="W362" s="103" t="str">
        <f t="shared" si="102"/>
        <v>CUMPLIDO</v>
      </c>
      <c r="X362" s="103" t="str">
        <f t="shared" si="104"/>
        <v>CUMPLIDO</v>
      </c>
      <c r="Y362" s="104" t="s">
        <v>208</v>
      </c>
      <c r="Z362" s="153" t="str">
        <f t="shared" si="105"/>
        <v>H3R15</v>
      </c>
      <c r="AA362" s="153">
        <f t="shared" si="103"/>
        <v>1</v>
      </c>
      <c r="AB362" s="153" t="str">
        <f t="shared" si="97"/>
        <v>H3R15 - 1</v>
      </c>
      <c r="AC362" s="67">
        <f t="shared" si="98"/>
        <v>5</v>
      </c>
      <c r="AD362" s="67">
        <f t="shared" si="99"/>
        <v>5</v>
      </c>
      <c r="AE362" s="67" t="str">
        <f t="shared" si="100"/>
        <v>H3R15.</v>
      </c>
      <c r="AF362" s="67" t="str">
        <f t="shared" si="101"/>
        <v>H3R15</v>
      </c>
      <c r="AG362" s="71"/>
      <c r="AH362" s="71"/>
      <c r="AI362" s="71"/>
      <c r="AJ362" s="19"/>
      <c r="AK362" s="19"/>
      <c r="AL362" s="19"/>
      <c r="AM362" s="19"/>
      <c r="AN362" s="19"/>
      <c r="AO362" s="19"/>
      <c r="AP362" s="19"/>
    </row>
    <row r="363" spans="1:42" s="2" customFormat="1" ht="300" customHeight="1" x14ac:dyDescent="0.2">
      <c r="A363" s="91">
        <v>260</v>
      </c>
      <c r="B363" s="187">
        <v>362</v>
      </c>
      <c r="C363" s="102"/>
      <c r="D363" s="120" t="s">
        <v>1335</v>
      </c>
      <c r="E363" s="120" t="s">
        <v>32</v>
      </c>
      <c r="F363" s="107" t="s">
        <v>1350</v>
      </c>
      <c r="G363" s="126" t="s">
        <v>133</v>
      </c>
      <c r="H363" s="114" t="s">
        <v>344</v>
      </c>
      <c r="I363" s="114" t="s">
        <v>336</v>
      </c>
      <c r="J363" s="139" t="s">
        <v>55</v>
      </c>
      <c r="K363" s="139">
        <v>3</v>
      </c>
      <c r="L363" s="121">
        <v>43040</v>
      </c>
      <c r="M363" s="121">
        <v>43342</v>
      </c>
      <c r="N363" s="128">
        <f t="shared" si="92"/>
        <v>43.142857142857146</v>
      </c>
      <c r="O363" s="91" t="s">
        <v>19</v>
      </c>
      <c r="P363" s="97">
        <v>3</v>
      </c>
      <c r="Q363" s="91" t="s">
        <v>2148</v>
      </c>
      <c r="R363" s="100">
        <f t="shared" si="93"/>
        <v>100</v>
      </c>
      <c r="S363" s="101">
        <f t="shared" si="94"/>
        <v>43.142857142857146</v>
      </c>
      <c r="T363" s="101">
        <f t="shared" si="95"/>
        <v>43.142857142857146</v>
      </c>
      <c r="U363" s="101">
        <f t="shared" si="96"/>
        <v>43.142857142857146</v>
      </c>
      <c r="V363" s="102"/>
      <c r="W363" s="103" t="str">
        <f t="shared" si="102"/>
        <v>CUMPLIDO</v>
      </c>
      <c r="X363" s="103" t="str">
        <f t="shared" si="104"/>
        <v>CUMPLIDO</v>
      </c>
      <c r="Y363" s="104" t="s">
        <v>208</v>
      </c>
      <c r="Z363" s="153" t="str">
        <f t="shared" si="105"/>
        <v>H5R15</v>
      </c>
      <c r="AA363" s="153">
        <f t="shared" si="103"/>
        <v>1</v>
      </c>
      <c r="AB363" s="153" t="str">
        <f t="shared" si="97"/>
        <v>H5R15 - 1</v>
      </c>
      <c r="AC363" s="67">
        <f t="shared" si="98"/>
        <v>5</v>
      </c>
      <c r="AD363" s="67">
        <f t="shared" si="99"/>
        <v>5</v>
      </c>
      <c r="AE363" s="67" t="str">
        <f t="shared" si="100"/>
        <v>H5R15.</v>
      </c>
      <c r="AF363" s="67" t="str">
        <f t="shared" si="101"/>
        <v>H5R15</v>
      </c>
      <c r="AG363" s="71"/>
      <c r="AH363" s="71"/>
      <c r="AI363" s="71"/>
      <c r="AJ363" s="19"/>
      <c r="AK363" s="19"/>
      <c r="AL363" s="19"/>
      <c r="AM363" s="19"/>
      <c r="AN363" s="19"/>
      <c r="AO363" s="19"/>
      <c r="AP363" s="19"/>
    </row>
    <row r="364" spans="1:42" s="2" customFormat="1" ht="300" customHeight="1" x14ac:dyDescent="0.2">
      <c r="A364" s="91">
        <v>261</v>
      </c>
      <c r="B364" s="187">
        <v>363</v>
      </c>
      <c r="C364" s="102"/>
      <c r="D364" s="120" t="s">
        <v>1336</v>
      </c>
      <c r="E364" s="120" t="s">
        <v>29</v>
      </c>
      <c r="F364" s="107" t="s">
        <v>2030</v>
      </c>
      <c r="G364" s="126" t="s">
        <v>963</v>
      </c>
      <c r="H364" s="126" t="s">
        <v>880</v>
      </c>
      <c r="I364" s="126" t="s">
        <v>881</v>
      </c>
      <c r="J364" s="129" t="s">
        <v>964</v>
      </c>
      <c r="K364" s="102">
        <v>1</v>
      </c>
      <c r="L364" s="127">
        <v>43040</v>
      </c>
      <c r="M364" s="127">
        <v>43099</v>
      </c>
      <c r="N364" s="128">
        <f t="shared" si="92"/>
        <v>8.4285714285714288</v>
      </c>
      <c r="O364" s="91" t="s">
        <v>856</v>
      </c>
      <c r="P364" s="97">
        <v>1</v>
      </c>
      <c r="Q364" s="91" t="s">
        <v>2148</v>
      </c>
      <c r="R364" s="100">
        <f t="shared" si="93"/>
        <v>100</v>
      </c>
      <c r="S364" s="101">
        <f t="shared" si="94"/>
        <v>8.4285714285714288</v>
      </c>
      <c r="T364" s="101">
        <f t="shared" si="95"/>
        <v>8.4285714285714288</v>
      </c>
      <c r="U364" s="101">
        <f t="shared" si="96"/>
        <v>8.4285714285714288</v>
      </c>
      <c r="V364" s="102"/>
      <c r="W364" s="103" t="str">
        <f t="shared" si="102"/>
        <v>CUMPLIDO</v>
      </c>
      <c r="X364" s="103" t="str">
        <f t="shared" si="104"/>
        <v>CUMPLIDO</v>
      </c>
      <c r="Y364" s="104" t="s">
        <v>208</v>
      </c>
      <c r="Z364" s="153" t="str">
        <f t="shared" si="105"/>
        <v>H6R15</v>
      </c>
      <c r="AA364" s="153">
        <f t="shared" si="103"/>
        <v>1</v>
      </c>
      <c r="AB364" s="153" t="str">
        <f t="shared" si="97"/>
        <v>H6R15 - 1</v>
      </c>
      <c r="AC364" s="67">
        <f t="shared" si="98"/>
        <v>5</v>
      </c>
      <c r="AD364" s="67">
        <f t="shared" si="99"/>
        <v>5</v>
      </c>
      <c r="AE364" s="67" t="str">
        <f t="shared" si="100"/>
        <v>H6R15.</v>
      </c>
      <c r="AF364" s="67" t="str">
        <f t="shared" si="101"/>
        <v>H6R15</v>
      </c>
      <c r="AG364" s="71"/>
      <c r="AH364" s="71"/>
      <c r="AI364" s="71"/>
      <c r="AJ364" s="19"/>
      <c r="AK364" s="19"/>
      <c r="AL364" s="19"/>
      <c r="AM364" s="19"/>
      <c r="AN364" s="19"/>
      <c r="AO364" s="19"/>
      <c r="AP364" s="19"/>
    </row>
    <row r="365" spans="1:42" s="2" customFormat="1" ht="300" customHeight="1" x14ac:dyDescent="0.2">
      <c r="A365" s="91">
        <v>262</v>
      </c>
      <c r="B365" s="187">
        <v>364</v>
      </c>
      <c r="C365" s="102"/>
      <c r="D365" s="120" t="s">
        <v>1335</v>
      </c>
      <c r="E365" s="120" t="s">
        <v>42</v>
      </c>
      <c r="F365" s="107" t="s">
        <v>1142</v>
      </c>
      <c r="G365" s="126" t="s">
        <v>134</v>
      </c>
      <c r="H365" s="126" t="s">
        <v>882</v>
      </c>
      <c r="I365" s="126" t="s">
        <v>881</v>
      </c>
      <c r="J365" s="129" t="s">
        <v>964</v>
      </c>
      <c r="K365" s="102">
        <v>1</v>
      </c>
      <c r="L365" s="127">
        <v>43040</v>
      </c>
      <c r="M365" s="127">
        <v>43099</v>
      </c>
      <c r="N365" s="128">
        <f t="shared" si="92"/>
        <v>8.4285714285714288</v>
      </c>
      <c r="O365" s="91" t="s">
        <v>856</v>
      </c>
      <c r="P365" s="97">
        <v>1</v>
      </c>
      <c r="Q365" s="91" t="s">
        <v>2148</v>
      </c>
      <c r="R365" s="100">
        <f t="shared" si="93"/>
        <v>100</v>
      </c>
      <c r="S365" s="101">
        <f t="shared" si="94"/>
        <v>8.4285714285714288</v>
      </c>
      <c r="T365" s="101">
        <f t="shared" si="95"/>
        <v>8.4285714285714288</v>
      </c>
      <c r="U365" s="101">
        <f t="shared" si="96"/>
        <v>8.4285714285714288</v>
      </c>
      <c r="V365" s="102"/>
      <c r="W365" s="103" t="str">
        <f t="shared" si="102"/>
        <v>CUMPLIDO</v>
      </c>
      <c r="X365" s="103" t="str">
        <f t="shared" si="104"/>
        <v>CUMPLIDO</v>
      </c>
      <c r="Y365" s="104" t="s">
        <v>208</v>
      </c>
      <c r="Z365" s="153" t="str">
        <f t="shared" si="105"/>
        <v>H7R15</v>
      </c>
      <c r="AA365" s="153">
        <f t="shared" si="103"/>
        <v>1</v>
      </c>
      <c r="AB365" s="153" t="str">
        <f t="shared" si="97"/>
        <v>H7R15 - 1</v>
      </c>
      <c r="AC365" s="67">
        <f t="shared" si="98"/>
        <v>5</v>
      </c>
      <c r="AD365" s="67">
        <f t="shared" si="99"/>
        <v>5</v>
      </c>
      <c r="AE365" s="67" t="str">
        <f t="shared" si="100"/>
        <v>H7R15.</v>
      </c>
      <c r="AF365" s="67" t="str">
        <f t="shared" si="101"/>
        <v>H7R15</v>
      </c>
      <c r="AG365" s="71"/>
      <c r="AH365" s="71"/>
      <c r="AI365" s="71"/>
      <c r="AJ365" s="19"/>
      <c r="AK365" s="19"/>
      <c r="AL365" s="19"/>
      <c r="AM365" s="19"/>
      <c r="AN365" s="19"/>
      <c r="AO365" s="19"/>
      <c r="AP365" s="19"/>
    </row>
    <row r="366" spans="1:42" s="2" customFormat="1" ht="300" customHeight="1" x14ac:dyDescent="0.2">
      <c r="A366" s="91">
        <v>263</v>
      </c>
      <c r="B366" s="187">
        <v>365</v>
      </c>
      <c r="C366" s="102"/>
      <c r="D366" s="120" t="s">
        <v>1335</v>
      </c>
      <c r="E366" s="120" t="s">
        <v>29</v>
      </c>
      <c r="F366" s="107" t="s">
        <v>1598</v>
      </c>
      <c r="G366" s="126" t="s">
        <v>135</v>
      </c>
      <c r="H366" s="126" t="s">
        <v>883</v>
      </c>
      <c r="I366" s="107" t="s">
        <v>884</v>
      </c>
      <c r="J366" s="102" t="s">
        <v>9</v>
      </c>
      <c r="K366" s="102">
        <v>1</v>
      </c>
      <c r="L366" s="127">
        <v>43040</v>
      </c>
      <c r="M366" s="127">
        <v>43099</v>
      </c>
      <c r="N366" s="128">
        <f t="shared" si="92"/>
        <v>8.4285714285714288</v>
      </c>
      <c r="O366" s="91" t="s">
        <v>856</v>
      </c>
      <c r="P366" s="97">
        <v>1</v>
      </c>
      <c r="Q366" s="91" t="s">
        <v>2148</v>
      </c>
      <c r="R366" s="100">
        <f t="shared" si="93"/>
        <v>100</v>
      </c>
      <c r="S366" s="101">
        <f t="shared" si="94"/>
        <v>8.4285714285714288</v>
      </c>
      <c r="T366" s="101">
        <f t="shared" si="95"/>
        <v>8.4285714285714288</v>
      </c>
      <c r="U366" s="101">
        <f t="shared" si="96"/>
        <v>8.4285714285714288</v>
      </c>
      <c r="V366" s="102"/>
      <c r="W366" s="103" t="str">
        <f t="shared" si="102"/>
        <v>CUMPLIDO</v>
      </c>
      <c r="X366" s="103" t="str">
        <f t="shared" si="104"/>
        <v>CUMPLIDO</v>
      </c>
      <c r="Y366" s="104" t="s">
        <v>208</v>
      </c>
      <c r="Z366" s="153" t="str">
        <f t="shared" si="105"/>
        <v>H8R15</v>
      </c>
      <c r="AA366" s="153">
        <f t="shared" si="103"/>
        <v>1</v>
      </c>
      <c r="AB366" s="153" t="str">
        <f t="shared" si="97"/>
        <v>H8R15 - 1</v>
      </c>
      <c r="AC366" s="67">
        <f t="shared" si="98"/>
        <v>5</v>
      </c>
      <c r="AD366" s="67">
        <f t="shared" si="99"/>
        <v>5</v>
      </c>
      <c r="AE366" s="67" t="str">
        <f t="shared" si="100"/>
        <v>H8R15.</v>
      </c>
      <c r="AF366" s="67" t="str">
        <f t="shared" si="101"/>
        <v>H8R15</v>
      </c>
      <c r="AG366" s="71"/>
      <c r="AH366" s="71"/>
      <c r="AI366" s="71"/>
      <c r="AJ366" s="19"/>
      <c r="AK366" s="19"/>
      <c r="AL366" s="19"/>
      <c r="AM366" s="19"/>
      <c r="AN366" s="19"/>
      <c r="AO366" s="19"/>
      <c r="AP366" s="19"/>
    </row>
    <row r="367" spans="1:42" s="2" customFormat="1" ht="300" customHeight="1" x14ac:dyDescent="0.2">
      <c r="A367" s="91">
        <v>264</v>
      </c>
      <c r="B367" s="187">
        <v>366</v>
      </c>
      <c r="C367" s="102"/>
      <c r="D367" s="120" t="s">
        <v>1335</v>
      </c>
      <c r="E367" s="120" t="s">
        <v>20</v>
      </c>
      <c r="F367" s="107" t="s">
        <v>1628</v>
      </c>
      <c r="G367" s="126" t="s">
        <v>136</v>
      </c>
      <c r="H367" s="126" t="s">
        <v>886</v>
      </c>
      <c r="I367" s="107" t="s">
        <v>887</v>
      </c>
      <c r="J367" s="102" t="s">
        <v>9</v>
      </c>
      <c r="K367" s="102">
        <v>1</v>
      </c>
      <c r="L367" s="127">
        <v>43040</v>
      </c>
      <c r="M367" s="127">
        <v>43099</v>
      </c>
      <c r="N367" s="128">
        <f t="shared" si="92"/>
        <v>8.4285714285714288</v>
      </c>
      <c r="O367" s="91" t="s">
        <v>856</v>
      </c>
      <c r="P367" s="97">
        <v>0.4</v>
      </c>
      <c r="Q367" s="91" t="s">
        <v>2148</v>
      </c>
      <c r="R367" s="100">
        <f t="shared" si="93"/>
        <v>40</v>
      </c>
      <c r="S367" s="101">
        <f t="shared" si="94"/>
        <v>3.3714285714285719</v>
      </c>
      <c r="T367" s="101">
        <f t="shared" si="95"/>
        <v>3.3714285714285719</v>
      </c>
      <c r="U367" s="101">
        <f t="shared" si="96"/>
        <v>8.4285714285714288</v>
      </c>
      <c r="V367" s="102"/>
      <c r="W367" s="103" t="str">
        <f t="shared" si="102"/>
        <v>VENCIDO</v>
      </c>
      <c r="X367" s="103" t="str">
        <f t="shared" si="104"/>
        <v>VENCIDO</v>
      </c>
      <c r="Y367" s="104" t="s">
        <v>208</v>
      </c>
      <c r="Z367" s="153" t="str">
        <f t="shared" si="105"/>
        <v>H9R15</v>
      </c>
      <c r="AA367" s="153">
        <f t="shared" si="103"/>
        <v>1</v>
      </c>
      <c r="AB367" s="153" t="str">
        <f t="shared" si="97"/>
        <v>H9R15 - 1</v>
      </c>
      <c r="AC367" s="67">
        <f t="shared" si="98"/>
        <v>1</v>
      </c>
      <c r="AD367" s="67">
        <f t="shared" si="99"/>
        <v>1</v>
      </c>
      <c r="AE367" s="67" t="str">
        <f t="shared" si="100"/>
        <v>H9R15.</v>
      </c>
      <c r="AF367" s="67" t="str">
        <f t="shared" si="101"/>
        <v>H9R15</v>
      </c>
      <c r="AG367" s="71"/>
      <c r="AH367" s="71"/>
      <c r="AI367" s="71"/>
      <c r="AJ367" s="19"/>
      <c r="AK367" s="19"/>
      <c r="AL367" s="19"/>
      <c r="AM367" s="19"/>
      <c r="AN367" s="19"/>
      <c r="AO367" s="19"/>
      <c r="AP367" s="19"/>
    </row>
    <row r="368" spans="1:42" s="2" customFormat="1" ht="300" customHeight="1" x14ac:dyDescent="0.2">
      <c r="A368" s="91">
        <v>265</v>
      </c>
      <c r="B368" s="187">
        <v>367</v>
      </c>
      <c r="C368" s="102"/>
      <c r="D368" s="120" t="s">
        <v>1335</v>
      </c>
      <c r="E368" s="120" t="s">
        <v>33</v>
      </c>
      <c r="F368" s="107" t="s">
        <v>1143</v>
      </c>
      <c r="G368" s="126" t="s">
        <v>137</v>
      </c>
      <c r="H368" s="107" t="s">
        <v>888</v>
      </c>
      <c r="I368" s="107" t="s">
        <v>889</v>
      </c>
      <c r="J368" s="102" t="s">
        <v>808</v>
      </c>
      <c r="K368" s="102">
        <v>1</v>
      </c>
      <c r="L368" s="127">
        <v>43040</v>
      </c>
      <c r="M368" s="127">
        <v>43099</v>
      </c>
      <c r="N368" s="128">
        <f t="shared" si="92"/>
        <v>8.4285714285714288</v>
      </c>
      <c r="O368" s="91" t="s">
        <v>856</v>
      </c>
      <c r="P368" s="97">
        <v>1</v>
      </c>
      <c r="Q368" s="91" t="s">
        <v>2148</v>
      </c>
      <c r="R368" s="100">
        <f t="shared" si="93"/>
        <v>100</v>
      </c>
      <c r="S368" s="101">
        <f t="shared" si="94"/>
        <v>8.4285714285714288</v>
      </c>
      <c r="T368" s="101">
        <f t="shared" si="95"/>
        <v>8.4285714285714288</v>
      </c>
      <c r="U368" s="101">
        <f t="shared" si="96"/>
        <v>8.4285714285714288</v>
      </c>
      <c r="V368" s="102"/>
      <c r="W368" s="103" t="str">
        <f t="shared" si="102"/>
        <v>CUMPLIDO</v>
      </c>
      <c r="X368" s="103" t="str">
        <f t="shared" si="104"/>
        <v>CUMPLIDO</v>
      </c>
      <c r="Y368" s="104" t="s">
        <v>208</v>
      </c>
      <c r="Z368" s="153" t="str">
        <f t="shared" si="105"/>
        <v>H10R15</v>
      </c>
      <c r="AA368" s="153">
        <f t="shared" si="103"/>
        <v>1</v>
      </c>
      <c r="AB368" s="153" t="str">
        <f t="shared" si="97"/>
        <v>H10R15 - 1</v>
      </c>
      <c r="AC368" s="67">
        <f t="shared" si="98"/>
        <v>5</v>
      </c>
      <c r="AD368" s="67">
        <f t="shared" si="99"/>
        <v>5</v>
      </c>
      <c r="AE368" s="67" t="str">
        <f t="shared" si="100"/>
        <v>H10R15.</v>
      </c>
      <c r="AF368" s="67" t="str">
        <f t="shared" si="101"/>
        <v>H10R15</v>
      </c>
      <c r="AG368" s="71"/>
      <c r="AH368" s="71"/>
      <c r="AI368" s="71"/>
      <c r="AJ368" s="19"/>
      <c r="AK368" s="19"/>
      <c r="AL368" s="19"/>
      <c r="AM368" s="19"/>
      <c r="AN368" s="19"/>
      <c r="AO368" s="19"/>
      <c r="AP368" s="19"/>
    </row>
    <row r="369" spans="1:42" s="2" customFormat="1" ht="300" customHeight="1" x14ac:dyDescent="0.2">
      <c r="A369" s="91">
        <v>266</v>
      </c>
      <c r="B369" s="187">
        <v>368</v>
      </c>
      <c r="C369" s="102"/>
      <c r="D369" s="120" t="s">
        <v>1335</v>
      </c>
      <c r="E369" s="120" t="s">
        <v>110</v>
      </c>
      <c r="F369" s="107" t="s">
        <v>138</v>
      </c>
      <c r="G369" s="126" t="s">
        <v>139</v>
      </c>
      <c r="H369" s="107" t="s">
        <v>890</v>
      </c>
      <c r="I369" s="107" t="s">
        <v>891</v>
      </c>
      <c r="J369" s="102" t="s">
        <v>1007</v>
      </c>
      <c r="K369" s="102">
        <v>1</v>
      </c>
      <c r="L369" s="127">
        <v>43040</v>
      </c>
      <c r="M369" s="127">
        <v>43099</v>
      </c>
      <c r="N369" s="128">
        <f t="shared" si="92"/>
        <v>8.4285714285714288</v>
      </c>
      <c r="O369" s="91" t="s">
        <v>856</v>
      </c>
      <c r="P369" s="97">
        <v>1</v>
      </c>
      <c r="Q369" s="91" t="s">
        <v>2148</v>
      </c>
      <c r="R369" s="100">
        <f t="shared" si="93"/>
        <v>100</v>
      </c>
      <c r="S369" s="101">
        <f t="shared" si="94"/>
        <v>8.4285714285714288</v>
      </c>
      <c r="T369" s="101">
        <f t="shared" si="95"/>
        <v>8.4285714285714288</v>
      </c>
      <c r="U369" s="101">
        <f t="shared" si="96"/>
        <v>8.4285714285714288</v>
      </c>
      <c r="V369" s="102"/>
      <c r="W369" s="103" t="str">
        <f t="shared" si="102"/>
        <v>CUMPLIDO</v>
      </c>
      <c r="X369" s="103" t="str">
        <f t="shared" si="104"/>
        <v>CUMPLIDO</v>
      </c>
      <c r="Y369" s="104" t="s">
        <v>208</v>
      </c>
      <c r="Z369" s="153" t="str">
        <f t="shared" si="105"/>
        <v>H11R15</v>
      </c>
      <c r="AA369" s="153">
        <f t="shared" si="103"/>
        <v>1</v>
      </c>
      <c r="AB369" s="153" t="str">
        <f t="shared" si="97"/>
        <v>H11R15 - 1</v>
      </c>
      <c r="AC369" s="67">
        <f t="shared" si="98"/>
        <v>5</v>
      </c>
      <c r="AD369" s="67">
        <f t="shared" si="99"/>
        <v>5</v>
      </c>
      <c r="AE369" s="67" t="str">
        <f t="shared" si="100"/>
        <v>H11R15.</v>
      </c>
      <c r="AF369" s="67" t="str">
        <f t="shared" si="101"/>
        <v>H11R15</v>
      </c>
      <c r="AG369" s="71"/>
      <c r="AH369" s="71"/>
      <c r="AI369" s="71"/>
      <c r="AJ369" s="19"/>
      <c r="AK369" s="19"/>
      <c r="AL369" s="19"/>
      <c r="AM369" s="19"/>
      <c r="AN369" s="19"/>
      <c r="AO369" s="19"/>
      <c r="AP369" s="19"/>
    </row>
    <row r="370" spans="1:42" s="2" customFormat="1" ht="300" customHeight="1" x14ac:dyDescent="0.2">
      <c r="A370" s="91">
        <v>267</v>
      </c>
      <c r="B370" s="187">
        <v>369</v>
      </c>
      <c r="C370" s="102"/>
      <c r="D370" s="120" t="s">
        <v>1336</v>
      </c>
      <c r="E370" s="120" t="s">
        <v>29</v>
      </c>
      <c r="F370" s="107" t="s">
        <v>140</v>
      </c>
      <c r="G370" s="126" t="s">
        <v>141</v>
      </c>
      <c r="H370" s="107" t="s">
        <v>1040</v>
      </c>
      <c r="I370" s="107" t="s">
        <v>779</v>
      </c>
      <c r="J370" s="102" t="s">
        <v>9</v>
      </c>
      <c r="K370" s="102">
        <v>1</v>
      </c>
      <c r="L370" s="127">
        <v>43040</v>
      </c>
      <c r="M370" s="127">
        <v>43099</v>
      </c>
      <c r="N370" s="128">
        <f t="shared" si="92"/>
        <v>8.4285714285714288</v>
      </c>
      <c r="O370" s="91" t="s">
        <v>738</v>
      </c>
      <c r="P370" s="97">
        <v>1</v>
      </c>
      <c r="Q370" s="117" t="s">
        <v>2148</v>
      </c>
      <c r="R370" s="100">
        <f t="shared" si="93"/>
        <v>100</v>
      </c>
      <c r="S370" s="101">
        <f t="shared" si="94"/>
        <v>8.4285714285714288</v>
      </c>
      <c r="T370" s="101">
        <f t="shared" si="95"/>
        <v>8.4285714285714288</v>
      </c>
      <c r="U370" s="101">
        <f t="shared" si="96"/>
        <v>8.4285714285714288</v>
      </c>
      <c r="V370" s="102"/>
      <c r="W370" s="103" t="str">
        <f t="shared" si="102"/>
        <v>CUMPLIDO</v>
      </c>
      <c r="X370" s="103" t="str">
        <f t="shared" si="104"/>
        <v>CUMPLIDO</v>
      </c>
      <c r="Y370" s="104" t="s">
        <v>208</v>
      </c>
      <c r="Z370" s="153" t="str">
        <f t="shared" si="105"/>
        <v>H13R15</v>
      </c>
      <c r="AA370" s="153">
        <f t="shared" si="103"/>
        <v>1</v>
      </c>
      <c r="AB370" s="153" t="str">
        <f t="shared" si="97"/>
        <v>H13R15 - 1</v>
      </c>
      <c r="AC370" s="67">
        <f t="shared" si="98"/>
        <v>5</v>
      </c>
      <c r="AD370" s="67">
        <f t="shared" si="99"/>
        <v>5</v>
      </c>
      <c r="AE370" s="67" t="str">
        <f t="shared" si="100"/>
        <v>H13R15.</v>
      </c>
      <c r="AF370" s="67" t="str">
        <f t="shared" si="101"/>
        <v>H13R15</v>
      </c>
      <c r="AG370" s="71"/>
      <c r="AH370" s="71"/>
      <c r="AI370" s="71"/>
      <c r="AJ370" s="19"/>
      <c r="AK370" s="19"/>
      <c r="AL370" s="19"/>
      <c r="AM370" s="19"/>
      <c r="AN370" s="19"/>
      <c r="AO370" s="19"/>
      <c r="AP370" s="19"/>
    </row>
    <row r="371" spans="1:42" s="2" customFormat="1" ht="300" customHeight="1" x14ac:dyDescent="0.2">
      <c r="A371" s="91">
        <v>268</v>
      </c>
      <c r="B371" s="187">
        <v>370</v>
      </c>
      <c r="C371" s="102"/>
      <c r="D371" s="120" t="s">
        <v>1336</v>
      </c>
      <c r="E371" s="120" t="s">
        <v>29</v>
      </c>
      <c r="F371" s="107" t="s">
        <v>1412</v>
      </c>
      <c r="G371" s="126" t="s">
        <v>332</v>
      </c>
      <c r="H371" s="126" t="s">
        <v>1409</v>
      </c>
      <c r="I371" s="107" t="s">
        <v>789</v>
      </c>
      <c r="J371" s="102" t="s">
        <v>8</v>
      </c>
      <c r="K371" s="102">
        <v>1</v>
      </c>
      <c r="L371" s="127">
        <v>43040</v>
      </c>
      <c r="M371" s="127">
        <v>43099</v>
      </c>
      <c r="N371" s="128">
        <f t="shared" ref="N371:N420" si="107">(+M371-L371)/7</f>
        <v>8.4285714285714288</v>
      </c>
      <c r="O371" s="91" t="s">
        <v>970</v>
      </c>
      <c r="P371" s="97">
        <v>1</v>
      </c>
      <c r="Q371" s="91" t="s">
        <v>2148</v>
      </c>
      <c r="R371" s="100">
        <f t="shared" si="93"/>
        <v>100</v>
      </c>
      <c r="S371" s="101">
        <f t="shared" si="94"/>
        <v>8.4285714285714288</v>
      </c>
      <c r="T371" s="101">
        <f t="shared" si="95"/>
        <v>8.4285714285714288</v>
      </c>
      <c r="U371" s="101">
        <f t="shared" si="96"/>
        <v>8.4285714285714288</v>
      </c>
      <c r="V371" s="102"/>
      <c r="W371" s="103" t="str">
        <f t="shared" si="102"/>
        <v>CUMPLIDO</v>
      </c>
      <c r="X371" s="103" t="str">
        <f t="shared" si="104"/>
        <v>CUMPLIDO</v>
      </c>
      <c r="Y371" s="104" t="s">
        <v>208</v>
      </c>
      <c r="Z371" s="153" t="str">
        <f t="shared" si="105"/>
        <v>H14R15</v>
      </c>
      <c r="AA371" s="153">
        <f t="shared" si="103"/>
        <v>1</v>
      </c>
      <c r="AB371" s="153" t="str">
        <f t="shared" si="97"/>
        <v>H14R15 - 1</v>
      </c>
      <c r="AC371" s="67">
        <f t="shared" si="98"/>
        <v>5</v>
      </c>
      <c r="AD371" s="67">
        <f t="shared" si="99"/>
        <v>5</v>
      </c>
      <c r="AE371" s="67" t="str">
        <f t="shared" si="100"/>
        <v>H14R15.</v>
      </c>
      <c r="AF371" s="67" t="str">
        <f t="shared" si="101"/>
        <v>H14R15</v>
      </c>
      <c r="AG371" s="71"/>
      <c r="AH371" s="71"/>
      <c r="AI371" s="71"/>
      <c r="AJ371" s="19"/>
      <c r="AK371" s="19"/>
      <c r="AL371" s="19"/>
      <c r="AM371" s="19"/>
      <c r="AN371" s="19"/>
      <c r="AO371" s="19"/>
      <c r="AP371" s="19"/>
    </row>
    <row r="372" spans="1:42" s="2" customFormat="1" ht="300" customHeight="1" x14ac:dyDescent="0.2">
      <c r="A372" s="91">
        <v>269</v>
      </c>
      <c r="B372" s="187">
        <v>371</v>
      </c>
      <c r="C372" s="102"/>
      <c r="D372" s="120" t="s">
        <v>1335</v>
      </c>
      <c r="E372" s="142" t="s">
        <v>110</v>
      </c>
      <c r="F372" s="126" t="s">
        <v>1144</v>
      </c>
      <c r="G372" s="126" t="s">
        <v>142</v>
      </c>
      <c r="H372" s="126" t="s">
        <v>790</v>
      </c>
      <c r="I372" s="126" t="s">
        <v>791</v>
      </c>
      <c r="J372" s="102" t="s">
        <v>792</v>
      </c>
      <c r="K372" s="102">
        <v>1</v>
      </c>
      <c r="L372" s="127">
        <v>43040</v>
      </c>
      <c r="M372" s="127">
        <v>43099</v>
      </c>
      <c r="N372" s="128">
        <f t="shared" si="107"/>
        <v>8.4285714285714288</v>
      </c>
      <c r="O372" s="91" t="s">
        <v>738</v>
      </c>
      <c r="P372" s="97">
        <v>1</v>
      </c>
      <c r="Q372" s="91" t="s">
        <v>2148</v>
      </c>
      <c r="R372" s="100">
        <f t="shared" si="93"/>
        <v>100</v>
      </c>
      <c r="S372" s="101">
        <f t="shared" si="94"/>
        <v>8.4285714285714288</v>
      </c>
      <c r="T372" s="101">
        <f t="shared" si="95"/>
        <v>8.4285714285714288</v>
      </c>
      <c r="U372" s="101">
        <f t="shared" si="96"/>
        <v>8.4285714285714288</v>
      </c>
      <c r="V372" s="102"/>
      <c r="W372" s="103" t="str">
        <f t="shared" si="102"/>
        <v>CUMPLIDO</v>
      </c>
      <c r="X372" s="103" t="str">
        <f t="shared" si="104"/>
        <v>CUMPLIDO</v>
      </c>
      <c r="Y372" s="104" t="s">
        <v>208</v>
      </c>
      <c r="Z372" s="153" t="str">
        <f t="shared" si="105"/>
        <v>H15R15</v>
      </c>
      <c r="AA372" s="153">
        <f t="shared" si="103"/>
        <v>1</v>
      </c>
      <c r="AB372" s="153" t="str">
        <f t="shared" si="97"/>
        <v>H15R15 - 1</v>
      </c>
      <c r="AC372" s="67">
        <f t="shared" si="98"/>
        <v>5</v>
      </c>
      <c r="AD372" s="67">
        <f t="shared" si="99"/>
        <v>5</v>
      </c>
      <c r="AE372" s="67" t="str">
        <f t="shared" si="100"/>
        <v>H15R15.</v>
      </c>
      <c r="AF372" s="67" t="str">
        <f t="shared" si="101"/>
        <v>H15R15</v>
      </c>
      <c r="AG372" s="71"/>
      <c r="AH372" s="71"/>
      <c r="AI372" s="71"/>
      <c r="AJ372" s="19"/>
      <c r="AK372" s="19"/>
      <c r="AL372" s="19"/>
      <c r="AM372" s="19"/>
      <c r="AN372" s="19"/>
      <c r="AO372" s="19"/>
      <c r="AP372" s="19"/>
    </row>
    <row r="373" spans="1:42" s="2" customFormat="1" ht="300" customHeight="1" x14ac:dyDescent="0.2">
      <c r="A373" s="91">
        <v>270</v>
      </c>
      <c r="B373" s="187">
        <v>372</v>
      </c>
      <c r="C373" s="102"/>
      <c r="D373" s="120" t="s">
        <v>1335</v>
      </c>
      <c r="E373" s="120" t="s">
        <v>20</v>
      </c>
      <c r="F373" s="126" t="s">
        <v>1145</v>
      </c>
      <c r="G373" s="126" t="s">
        <v>142</v>
      </c>
      <c r="H373" s="114" t="s">
        <v>2163</v>
      </c>
      <c r="I373" s="114" t="s">
        <v>2164</v>
      </c>
      <c r="J373" s="139" t="s">
        <v>2165</v>
      </c>
      <c r="K373" s="139">
        <v>10</v>
      </c>
      <c r="L373" s="121">
        <v>43862</v>
      </c>
      <c r="M373" s="121">
        <v>44165</v>
      </c>
      <c r="N373" s="128">
        <f t="shared" si="107"/>
        <v>43.285714285714285</v>
      </c>
      <c r="O373" s="91" t="s">
        <v>1758</v>
      </c>
      <c r="P373" s="119"/>
      <c r="Q373" s="91" t="s">
        <v>2148</v>
      </c>
      <c r="R373" s="100">
        <f t="shared" si="93"/>
        <v>0</v>
      </c>
      <c r="S373" s="101">
        <f t="shared" si="94"/>
        <v>0</v>
      </c>
      <c r="T373" s="101">
        <f t="shared" si="95"/>
        <v>0</v>
      </c>
      <c r="U373" s="101">
        <f t="shared" si="96"/>
        <v>0</v>
      </c>
      <c r="V373" s="102"/>
      <c r="W373" s="103" t="str">
        <f t="shared" si="102"/>
        <v>EN TERMINO</v>
      </c>
      <c r="X373" s="103" t="str">
        <f t="shared" si="104"/>
        <v>EN TERMINO</v>
      </c>
      <c r="Y373" s="104" t="s">
        <v>208</v>
      </c>
      <c r="Z373" s="153" t="str">
        <f t="shared" si="105"/>
        <v>H16R15</v>
      </c>
      <c r="AA373" s="153">
        <f t="shared" si="103"/>
        <v>1</v>
      </c>
      <c r="AB373" s="153" t="str">
        <f t="shared" si="97"/>
        <v>H16R15 - 1</v>
      </c>
      <c r="AC373" s="67">
        <f t="shared" si="98"/>
        <v>3</v>
      </c>
      <c r="AD373" s="67">
        <f t="shared" si="99"/>
        <v>3</v>
      </c>
      <c r="AE373" s="67" t="str">
        <f t="shared" si="100"/>
        <v>H16R15.</v>
      </c>
      <c r="AF373" s="67" t="str">
        <f t="shared" si="101"/>
        <v>H16R15</v>
      </c>
      <c r="AG373" s="71"/>
      <c r="AH373" s="71"/>
      <c r="AI373" s="71"/>
      <c r="AJ373" s="19"/>
      <c r="AK373" s="19"/>
      <c r="AL373" s="19"/>
      <c r="AM373" s="19"/>
      <c r="AN373" s="19"/>
      <c r="AO373" s="19"/>
      <c r="AP373" s="19"/>
    </row>
    <row r="374" spans="1:42" s="2" customFormat="1" ht="300" customHeight="1" x14ac:dyDescent="0.2">
      <c r="A374" s="91">
        <v>271</v>
      </c>
      <c r="B374" s="187">
        <v>373</v>
      </c>
      <c r="C374" s="102"/>
      <c r="D374" s="120" t="s">
        <v>1336</v>
      </c>
      <c r="E374" s="120" t="s">
        <v>29</v>
      </c>
      <c r="F374" s="126" t="s">
        <v>1146</v>
      </c>
      <c r="G374" s="126" t="s">
        <v>143</v>
      </c>
      <c r="H374" s="107" t="s">
        <v>793</v>
      </c>
      <c r="I374" s="107" t="s">
        <v>794</v>
      </c>
      <c r="J374" s="102" t="s">
        <v>795</v>
      </c>
      <c r="K374" s="102">
        <v>1</v>
      </c>
      <c r="L374" s="127">
        <v>43040</v>
      </c>
      <c r="M374" s="127">
        <v>43099</v>
      </c>
      <c r="N374" s="128">
        <f t="shared" si="107"/>
        <v>8.4285714285714288</v>
      </c>
      <c r="O374" s="91" t="s">
        <v>738</v>
      </c>
      <c r="P374" s="97">
        <v>1</v>
      </c>
      <c r="Q374" s="91" t="s">
        <v>2148</v>
      </c>
      <c r="R374" s="100">
        <f t="shared" si="93"/>
        <v>100</v>
      </c>
      <c r="S374" s="101">
        <f t="shared" si="94"/>
        <v>8.4285714285714288</v>
      </c>
      <c r="T374" s="101">
        <f t="shared" si="95"/>
        <v>8.4285714285714288</v>
      </c>
      <c r="U374" s="101">
        <f t="shared" si="96"/>
        <v>8.4285714285714288</v>
      </c>
      <c r="V374" s="102"/>
      <c r="W374" s="103" t="str">
        <f t="shared" si="102"/>
        <v>CUMPLIDO</v>
      </c>
      <c r="X374" s="103" t="str">
        <f t="shared" si="104"/>
        <v>CUMPLIDO</v>
      </c>
      <c r="Y374" s="104" t="s">
        <v>208</v>
      </c>
      <c r="Z374" s="153" t="str">
        <f t="shared" si="105"/>
        <v>H17R15</v>
      </c>
      <c r="AA374" s="153">
        <f t="shared" si="103"/>
        <v>1</v>
      </c>
      <c r="AB374" s="153" t="str">
        <f t="shared" si="97"/>
        <v>H17R15 - 1</v>
      </c>
      <c r="AC374" s="67">
        <f t="shared" si="98"/>
        <v>5</v>
      </c>
      <c r="AD374" s="67">
        <f t="shared" si="99"/>
        <v>5</v>
      </c>
      <c r="AE374" s="67" t="str">
        <f t="shared" si="100"/>
        <v>H17R15.</v>
      </c>
      <c r="AF374" s="67" t="str">
        <f t="shared" si="101"/>
        <v>H17R15</v>
      </c>
      <c r="AG374" s="71"/>
      <c r="AH374" s="71"/>
      <c r="AI374" s="71"/>
      <c r="AJ374" s="19"/>
      <c r="AK374" s="19"/>
      <c r="AL374" s="19"/>
      <c r="AM374" s="19"/>
      <c r="AN374" s="19"/>
      <c r="AO374" s="19"/>
      <c r="AP374" s="19"/>
    </row>
    <row r="375" spans="1:42" s="2" customFormat="1" ht="300" customHeight="1" x14ac:dyDescent="0.2">
      <c r="A375" s="91">
        <v>272</v>
      </c>
      <c r="B375" s="187">
        <v>374</v>
      </c>
      <c r="C375" s="102"/>
      <c r="D375" s="120" t="s">
        <v>1359</v>
      </c>
      <c r="E375" s="120" t="s">
        <v>110</v>
      </c>
      <c r="F375" s="126" t="s">
        <v>144</v>
      </c>
      <c r="G375" s="126" t="s">
        <v>142</v>
      </c>
      <c r="H375" s="107" t="s">
        <v>796</v>
      </c>
      <c r="I375" s="107" t="s">
        <v>797</v>
      </c>
      <c r="J375" s="102" t="s">
        <v>798</v>
      </c>
      <c r="K375" s="102">
        <v>2</v>
      </c>
      <c r="L375" s="127">
        <v>43040</v>
      </c>
      <c r="M375" s="127">
        <v>43099</v>
      </c>
      <c r="N375" s="128">
        <f t="shared" si="107"/>
        <v>8.4285714285714288</v>
      </c>
      <c r="O375" s="91" t="s">
        <v>738</v>
      </c>
      <c r="P375" s="97">
        <v>2</v>
      </c>
      <c r="Q375" s="91" t="s">
        <v>2148</v>
      </c>
      <c r="R375" s="100">
        <f t="shared" si="93"/>
        <v>100</v>
      </c>
      <c r="S375" s="101">
        <f t="shared" si="94"/>
        <v>8.4285714285714288</v>
      </c>
      <c r="T375" s="101">
        <f t="shared" si="95"/>
        <v>8.4285714285714288</v>
      </c>
      <c r="U375" s="101">
        <f t="shared" si="96"/>
        <v>8.4285714285714288</v>
      </c>
      <c r="V375" s="102"/>
      <c r="W375" s="103" t="str">
        <f t="shared" si="102"/>
        <v>CUMPLIDO</v>
      </c>
      <c r="X375" s="103" t="str">
        <f t="shared" si="104"/>
        <v>CUMPLIDO</v>
      </c>
      <c r="Y375" s="104" t="s">
        <v>208</v>
      </c>
      <c r="Z375" s="153" t="str">
        <f t="shared" si="105"/>
        <v>H18R15</v>
      </c>
      <c r="AA375" s="153">
        <f t="shared" si="103"/>
        <v>1</v>
      </c>
      <c r="AB375" s="153" t="str">
        <f t="shared" si="97"/>
        <v>H18R15 - 1</v>
      </c>
      <c r="AC375" s="67">
        <f t="shared" si="98"/>
        <v>5</v>
      </c>
      <c r="AD375" s="67">
        <f t="shared" si="99"/>
        <v>5</v>
      </c>
      <c r="AE375" s="67" t="str">
        <f t="shared" si="100"/>
        <v>H18R15.</v>
      </c>
      <c r="AF375" s="67" t="str">
        <f t="shared" si="101"/>
        <v>H18R15</v>
      </c>
      <c r="AG375" s="71"/>
      <c r="AH375" s="71"/>
      <c r="AI375" s="71"/>
      <c r="AJ375" s="19"/>
      <c r="AK375" s="19"/>
      <c r="AL375" s="19"/>
      <c r="AM375" s="19"/>
      <c r="AN375" s="19"/>
      <c r="AO375" s="19"/>
      <c r="AP375" s="19"/>
    </row>
    <row r="376" spans="1:42" s="2" customFormat="1" ht="300" customHeight="1" x14ac:dyDescent="0.2">
      <c r="A376" s="91">
        <v>273</v>
      </c>
      <c r="B376" s="187">
        <v>375</v>
      </c>
      <c r="C376" s="102"/>
      <c r="D376" s="120" t="s">
        <v>1359</v>
      </c>
      <c r="E376" s="120" t="s">
        <v>110</v>
      </c>
      <c r="F376" s="126" t="s">
        <v>1306</v>
      </c>
      <c r="G376" s="126" t="s">
        <v>145</v>
      </c>
      <c r="H376" s="107" t="s">
        <v>796</v>
      </c>
      <c r="I376" s="107" t="s">
        <v>799</v>
      </c>
      <c r="J376" s="102" t="s">
        <v>798</v>
      </c>
      <c r="K376" s="102">
        <v>2</v>
      </c>
      <c r="L376" s="127">
        <v>43040</v>
      </c>
      <c r="M376" s="127">
        <v>43099</v>
      </c>
      <c r="N376" s="128">
        <f t="shared" si="107"/>
        <v>8.4285714285714288</v>
      </c>
      <c r="O376" s="91" t="s">
        <v>738</v>
      </c>
      <c r="P376" s="97">
        <v>2</v>
      </c>
      <c r="Q376" s="91" t="s">
        <v>2148</v>
      </c>
      <c r="R376" s="100">
        <f t="shared" si="93"/>
        <v>100</v>
      </c>
      <c r="S376" s="101">
        <f t="shared" si="94"/>
        <v>8.4285714285714288</v>
      </c>
      <c r="T376" s="101">
        <f t="shared" si="95"/>
        <v>8.4285714285714288</v>
      </c>
      <c r="U376" s="101">
        <f t="shared" si="96"/>
        <v>8.4285714285714288</v>
      </c>
      <c r="V376" s="102"/>
      <c r="W376" s="103" t="str">
        <f t="shared" si="102"/>
        <v>CUMPLIDO</v>
      </c>
      <c r="X376" s="103" t="str">
        <f t="shared" si="104"/>
        <v>CUMPLIDO</v>
      </c>
      <c r="Y376" s="104" t="s">
        <v>208</v>
      </c>
      <c r="Z376" s="153" t="str">
        <f t="shared" si="105"/>
        <v>H19R15</v>
      </c>
      <c r="AA376" s="153">
        <f t="shared" si="103"/>
        <v>1</v>
      </c>
      <c r="AB376" s="153" t="str">
        <f t="shared" si="97"/>
        <v>H19R15 - 1</v>
      </c>
      <c r="AC376" s="67">
        <f t="shared" si="98"/>
        <v>5</v>
      </c>
      <c r="AD376" s="67">
        <f t="shared" si="99"/>
        <v>5</v>
      </c>
      <c r="AE376" s="67" t="str">
        <f t="shared" si="100"/>
        <v>H19R15.</v>
      </c>
      <c r="AF376" s="67" t="str">
        <f t="shared" si="101"/>
        <v>H19R15</v>
      </c>
      <c r="AG376" s="71"/>
      <c r="AH376" s="71"/>
      <c r="AI376" s="71"/>
      <c r="AJ376" s="19"/>
      <c r="AK376" s="19"/>
      <c r="AL376" s="19"/>
      <c r="AM376" s="19"/>
      <c r="AN376" s="19"/>
      <c r="AO376" s="19"/>
      <c r="AP376" s="19"/>
    </row>
    <row r="377" spans="1:42" s="2" customFormat="1" ht="300" customHeight="1" x14ac:dyDescent="0.2">
      <c r="A377" s="91">
        <v>274</v>
      </c>
      <c r="B377" s="187">
        <v>376</v>
      </c>
      <c r="C377" s="102"/>
      <c r="D377" s="120" t="s">
        <v>1336</v>
      </c>
      <c r="E377" s="120" t="s">
        <v>29</v>
      </c>
      <c r="F377" s="126" t="s">
        <v>641</v>
      </c>
      <c r="G377" s="126" t="s">
        <v>146</v>
      </c>
      <c r="H377" s="107" t="s">
        <v>642</v>
      </c>
      <c r="I377" s="107" t="s">
        <v>643</v>
      </c>
      <c r="J377" s="102" t="s">
        <v>644</v>
      </c>
      <c r="K377" s="102">
        <v>2</v>
      </c>
      <c r="L377" s="127">
        <v>43040</v>
      </c>
      <c r="M377" s="127">
        <v>43403</v>
      </c>
      <c r="N377" s="128">
        <f t="shared" si="107"/>
        <v>51.857142857142854</v>
      </c>
      <c r="O377" s="91" t="s">
        <v>555</v>
      </c>
      <c r="P377" s="97">
        <v>0.65</v>
      </c>
      <c r="Q377" s="91" t="s">
        <v>2148</v>
      </c>
      <c r="R377" s="100">
        <f t="shared" si="93"/>
        <v>32.5</v>
      </c>
      <c r="S377" s="101">
        <f t="shared" si="94"/>
        <v>16.853571428571428</v>
      </c>
      <c r="T377" s="101">
        <f t="shared" si="95"/>
        <v>16.853571428571428</v>
      </c>
      <c r="U377" s="101">
        <f t="shared" si="96"/>
        <v>51.857142857142854</v>
      </c>
      <c r="V377" s="102"/>
      <c r="W377" s="103" t="str">
        <f t="shared" si="102"/>
        <v>VENCIDO</v>
      </c>
      <c r="X377" s="103" t="str">
        <f t="shared" si="104"/>
        <v>VENCIDO</v>
      </c>
      <c r="Y377" s="104" t="s">
        <v>208</v>
      </c>
      <c r="Z377" s="153" t="str">
        <f t="shared" si="105"/>
        <v>H20R15</v>
      </c>
      <c r="AA377" s="153">
        <f t="shared" si="103"/>
        <v>1</v>
      </c>
      <c r="AB377" s="153" t="str">
        <f t="shared" si="97"/>
        <v>H20R15 - 1</v>
      </c>
      <c r="AC377" s="67">
        <f t="shared" si="98"/>
        <v>1</v>
      </c>
      <c r="AD377" s="67">
        <f t="shared" si="99"/>
        <v>1</v>
      </c>
      <c r="AE377" s="67" t="str">
        <f t="shared" si="100"/>
        <v>H20R15.</v>
      </c>
      <c r="AF377" s="67" t="str">
        <f t="shared" si="101"/>
        <v>H20R15</v>
      </c>
      <c r="AG377" s="71"/>
      <c r="AH377" s="71"/>
      <c r="AI377" s="71"/>
      <c r="AJ377" s="19"/>
      <c r="AK377" s="19"/>
      <c r="AL377" s="19"/>
      <c r="AM377" s="19"/>
      <c r="AN377" s="19"/>
      <c r="AO377" s="19"/>
      <c r="AP377" s="19"/>
    </row>
    <row r="378" spans="1:42" s="2" customFormat="1" ht="300" customHeight="1" x14ac:dyDescent="0.2">
      <c r="A378" s="91">
        <v>275</v>
      </c>
      <c r="B378" s="187">
        <v>377</v>
      </c>
      <c r="C378" s="102"/>
      <c r="D378" s="120" t="s">
        <v>1336</v>
      </c>
      <c r="E378" s="120" t="s">
        <v>36</v>
      </c>
      <c r="F378" s="126" t="s">
        <v>648</v>
      </c>
      <c r="G378" s="126" t="s">
        <v>147</v>
      </c>
      <c r="H378" s="107" t="s">
        <v>645</v>
      </c>
      <c r="I378" s="107" t="s">
        <v>646</v>
      </c>
      <c r="J378" s="102" t="s">
        <v>647</v>
      </c>
      <c r="K378" s="102">
        <v>2</v>
      </c>
      <c r="L378" s="127">
        <v>43040</v>
      </c>
      <c r="M378" s="127">
        <v>43403</v>
      </c>
      <c r="N378" s="128">
        <f t="shared" si="107"/>
        <v>51.857142857142854</v>
      </c>
      <c r="O378" s="91" t="s">
        <v>555</v>
      </c>
      <c r="P378" s="97">
        <v>2</v>
      </c>
      <c r="Q378" s="91" t="s">
        <v>2148</v>
      </c>
      <c r="R378" s="100">
        <f t="shared" si="93"/>
        <v>100</v>
      </c>
      <c r="S378" s="101">
        <f t="shared" si="94"/>
        <v>51.857142857142854</v>
      </c>
      <c r="T378" s="101">
        <f t="shared" si="95"/>
        <v>51.857142857142854</v>
      </c>
      <c r="U378" s="101">
        <f t="shared" si="96"/>
        <v>51.857142857142854</v>
      </c>
      <c r="V378" s="102"/>
      <c r="W378" s="103" t="str">
        <f t="shared" si="102"/>
        <v>CUMPLIDO</v>
      </c>
      <c r="X378" s="103" t="str">
        <f t="shared" si="104"/>
        <v>CUMPLIDO</v>
      </c>
      <c r="Y378" s="104" t="s">
        <v>208</v>
      </c>
      <c r="Z378" s="153" t="str">
        <f t="shared" si="105"/>
        <v>H21R15</v>
      </c>
      <c r="AA378" s="153">
        <f t="shared" si="103"/>
        <v>1</v>
      </c>
      <c r="AB378" s="153" t="str">
        <f t="shared" si="97"/>
        <v>H21R15 - 1</v>
      </c>
      <c r="AC378" s="67">
        <f t="shared" si="98"/>
        <v>5</v>
      </c>
      <c r="AD378" s="67">
        <f t="shared" si="99"/>
        <v>5</v>
      </c>
      <c r="AE378" s="67" t="str">
        <f t="shared" si="100"/>
        <v>H21R15.</v>
      </c>
      <c r="AF378" s="67" t="str">
        <f t="shared" si="101"/>
        <v>H21R15</v>
      </c>
      <c r="AG378" s="71"/>
      <c r="AH378" s="71"/>
      <c r="AI378" s="71"/>
      <c r="AJ378" s="19"/>
      <c r="AK378" s="19"/>
      <c r="AL378" s="19"/>
      <c r="AM378" s="19"/>
      <c r="AN378" s="19"/>
      <c r="AO378" s="19"/>
      <c r="AP378" s="19"/>
    </row>
    <row r="379" spans="1:42" s="2" customFormat="1" ht="300" customHeight="1" x14ac:dyDescent="0.2">
      <c r="A379" s="91">
        <v>276</v>
      </c>
      <c r="B379" s="187">
        <v>378</v>
      </c>
      <c r="C379" s="102"/>
      <c r="D379" s="120" t="s">
        <v>1335</v>
      </c>
      <c r="E379" s="120" t="s">
        <v>29</v>
      </c>
      <c r="F379" s="126" t="s">
        <v>1307</v>
      </c>
      <c r="G379" s="126" t="s">
        <v>148</v>
      </c>
      <c r="H379" s="114" t="s">
        <v>345</v>
      </c>
      <c r="I379" s="114" t="s">
        <v>346</v>
      </c>
      <c r="J379" s="139" t="s">
        <v>9</v>
      </c>
      <c r="K379" s="139">
        <v>1</v>
      </c>
      <c r="L379" s="121">
        <v>43040</v>
      </c>
      <c r="M379" s="121">
        <v>43099</v>
      </c>
      <c r="N379" s="128">
        <f t="shared" si="107"/>
        <v>8.4285714285714288</v>
      </c>
      <c r="O379" s="91" t="s">
        <v>19</v>
      </c>
      <c r="P379" s="91">
        <v>1</v>
      </c>
      <c r="Q379" s="91" t="s">
        <v>2148</v>
      </c>
      <c r="R379" s="100">
        <f t="shared" si="93"/>
        <v>100</v>
      </c>
      <c r="S379" s="101">
        <f t="shared" si="94"/>
        <v>8.4285714285714288</v>
      </c>
      <c r="T379" s="101">
        <f t="shared" si="95"/>
        <v>8.4285714285714288</v>
      </c>
      <c r="U379" s="101">
        <f t="shared" si="96"/>
        <v>8.4285714285714288</v>
      </c>
      <c r="V379" s="102"/>
      <c r="W379" s="103" t="str">
        <f t="shared" si="102"/>
        <v>CUMPLIDO</v>
      </c>
      <c r="X379" s="103" t="str">
        <f t="shared" si="104"/>
        <v>CUMPLIDO</v>
      </c>
      <c r="Y379" s="104" t="s">
        <v>208</v>
      </c>
      <c r="Z379" s="153" t="str">
        <f t="shared" si="105"/>
        <v xml:space="preserve">
H22R15</v>
      </c>
      <c r="AA379" s="153">
        <f t="shared" si="103"/>
        <v>1</v>
      </c>
      <c r="AB379" s="153" t="str">
        <f t="shared" si="97"/>
        <v xml:space="preserve">
H22R15 - 1</v>
      </c>
      <c r="AC379" s="67">
        <f t="shared" si="98"/>
        <v>5</v>
      </c>
      <c r="AD379" s="67">
        <f t="shared" si="99"/>
        <v>5</v>
      </c>
      <c r="AE379" s="67" t="str">
        <f t="shared" si="100"/>
        <v xml:space="preserve">
H22R15.</v>
      </c>
      <c r="AF379" s="67" t="str">
        <f t="shared" si="101"/>
        <v xml:space="preserve">
H22R15</v>
      </c>
      <c r="AG379" s="71"/>
      <c r="AH379" s="71"/>
      <c r="AI379" s="71"/>
      <c r="AJ379" s="19"/>
      <c r="AK379" s="19"/>
      <c r="AL379" s="19"/>
      <c r="AM379" s="19"/>
      <c r="AN379" s="19"/>
      <c r="AO379" s="19"/>
      <c r="AP379" s="19"/>
    </row>
    <row r="380" spans="1:42" s="2" customFormat="1" ht="300" customHeight="1" x14ac:dyDescent="0.2">
      <c r="A380" s="91">
        <v>277</v>
      </c>
      <c r="B380" s="187">
        <v>379</v>
      </c>
      <c r="C380" s="102"/>
      <c r="D380" s="120" t="s">
        <v>1335</v>
      </c>
      <c r="E380" s="120" t="s">
        <v>30</v>
      </c>
      <c r="F380" s="126" t="s">
        <v>649</v>
      </c>
      <c r="G380" s="126" t="s">
        <v>1351</v>
      </c>
      <c r="H380" s="107" t="s">
        <v>650</v>
      </c>
      <c r="I380" s="126" t="s">
        <v>651</v>
      </c>
      <c r="J380" s="129" t="s">
        <v>652</v>
      </c>
      <c r="K380" s="102">
        <v>3</v>
      </c>
      <c r="L380" s="127">
        <v>43040</v>
      </c>
      <c r="M380" s="127">
        <v>43403</v>
      </c>
      <c r="N380" s="128">
        <f t="shared" si="107"/>
        <v>51.857142857142854</v>
      </c>
      <c r="O380" s="91" t="s">
        <v>555</v>
      </c>
      <c r="P380" s="97">
        <v>0</v>
      </c>
      <c r="Q380" s="91" t="s">
        <v>2148</v>
      </c>
      <c r="R380" s="100">
        <f t="shared" si="93"/>
        <v>0</v>
      </c>
      <c r="S380" s="101">
        <f t="shared" si="94"/>
        <v>0</v>
      </c>
      <c r="T380" s="101">
        <f t="shared" si="95"/>
        <v>0</v>
      </c>
      <c r="U380" s="101">
        <f t="shared" si="96"/>
        <v>51.857142857142854</v>
      </c>
      <c r="V380" s="102"/>
      <c r="W380" s="103" t="str">
        <f t="shared" si="102"/>
        <v>VENCIDO</v>
      </c>
      <c r="X380" s="103" t="str">
        <f t="shared" si="104"/>
        <v>VENCIDO</v>
      </c>
      <c r="Y380" s="104" t="s">
        <v>208</v>
      </c>
      <c r="Z380" s="153" t="str">
        <f t="shared" si="105"/>
        <v>H23R15</v>
      </c>
      <c r="AA380" s="153">
        <f t="shared" si="103"/>
        <v>1</v>
      </c>
      <c r="AB380" s="153" t="str">
        <f t="shared" si="97"/>
        <v>H23R15 - 1</v>
      </c>
      <c r="AC380" s="67">
        <f t="shared" si="98"/>
        <v>1</v>
      </c>
      <c r="AD380" s="67">
        <f t="shared" si="99"/>
        <v>1</v>
      </c>
      <c r="AE380" s="67" t="str">
        <f t="shared" si="100"/>
        <v>H23R15.</v>
      </c>
      <c r="AF380" s="67" t="str">
        <f t="shared" si="101"/>
        <v>H23R15</v>
      </c>
      <c r="AG380" s="71"/>
      <c r="AH380" s="71"/>
      <c r="AI380" s="71"/>
      <c r="AJ380" s="19"/>
      <c r="AK380" s="19"/>
      <c r="AL380" s="19"/>
      <c r="AM380" s="19"/>
      <c r="AN380" s="19"/>
      <c r="AO380" s="19"/>
      <c r="AP380" s="19"/>
    </row>
    <row r="381" spans="1:42" s="2" customFormat="1" ht="300" customHeight="1" x14ac:dyDescent="0.2">
      <c r="A381" s="91">
        <v>278</v>
      </c>
      <c r="B381" s="187">
        <v>380</v>
      </c>
      <c r="C381" s="102"/>
      <c r="D381" s="120" t="s">
        <v>1341</v>
      </c>
      <c r="E381" s="120" t="s">
        <v>30</v>
      </c>
      <c r="F381" s="126" t="s">
        <v>662</v>
      </c>
      <c r="G381" s="126" t="s">
        <v>661</v>
      </c>
      <c r="H381" s="107" t="s">
        <v>653</v>
      </c>
      <c r="I381" s="126" t="s">
        <v>1008</v>
      </c>
      <c r="J381" s="129" t="s">
        <v>652</v>
      </c>
      <c r="K381" s="102">
        <v>3</v>
      </c>
      <c r="L381" s="127">
        <v>43040</v>
      </c>
      <c r="M381" s="127">
        <v>43403</v>
      </c>
      <c r="N381" s="128">
        <f t="shared" si="107"/>
        <v>51.857142857142854</v>
      </c>
      <c r="O381" s="91" t="s">
        <v>555</v>
      </c>
      <c r="P381" s="97">
        <v>0</v>
      </c>
      <c r="Q381" s="91" t="s">
        <v>2148</v>
      </c>
      <c r="R381" s="100">
        <f t="shared" si="93"/>
        <v>0</v>
      </c>
      <c r="S381" s="101">
        <f t="shared" si="94"/>
        <v>0</v>
      </c>
      <c r="T381" s="101">
        <f t="shared" si="95"/>
        <v>0</v>
      </c>
      <c r="U381" s="101">
        <f t="shared" si="96"/>
        <v>51.857142857142854</v>
      </c>
      <c r="V381" s="102"/>
      <c r="W381" s="103" t="str">
        <f t="shared" si="102"/>
        <v>VENCIDO</v>
      </c>
      <c r="X381" s="103" t="str">
        <f t="shared" si="104"/>
        <v>VENCIDO</v>
      </c>
      <c r="Y381" s="104" t="s">
        <v>208</v>
      </c>
      <c r="Z381" s="153" t="str">
        <f t="shared" si="105"/>
        <v>H24R15</v>
      </c>
      <c r="AA381" s="153">
        <f t="shared" si="103"/>
        <v>1</v>
      </c>
      <c r="AB381" s="153" t="str">
        <f t="shared" si="97"/>
        <v>H24R15 - 1</v>
      </c>
      <c r="AC381" s="67">
        <f t="shared" si="98"/>
        <v>1</v>
      </c>
      <c r="AD381" s="67">
        <f t="shared" si="99"/>
        <v>1</v>
      </c>
      <c r="AE381" s="67" t="str">
        <f t="shared" si="100"/>
        <v>H24R15.</v>
      </c>
      <c r="AF381" s="67" t="str">
        <f t="shared" si="101"/>
        <v>H24R15</v>
      </c>
      <c r="AG381" s="71"/>
      <c r="AH381" s="71"/>
      <c r="AI381" s="71"/>
      <c r="AJ381" s="19"/>
      <c r="AK381" s="19"/>
      <c r="AL381" s="19"/>
      <c r="AM381" s="19"/>
      <c r="AN381" s="19"/>
      <c r="AO381" s="19"/>
      <c r="AP381" s="19"/>
    </row>
    <row r="382" spans="1:42" s="2" customFormat="1" ht="300" customHeight="1" x14ac:dyDescent="0.2">
      <c r="A382" s="91">
        <v>279</v>
      </c>
      <c r="B382" s="187">
        <v>381</v>
      </c>
      <c r="C382" s="102"/>
      <c r="D382" s="120" t="s">
        <v>1363</v>
      </c>
      <c r="E382" s="120" t="s">
        <v>30</v>
      </c>
      <c r="F382" s="126" t="s">
        <v>663</v>
      </c>
      <c r="G382" s="126" t="s">
        <v>664</v>
      </c>
      <c r="H382" s="107" t="s">
        <v>654</v>
      </c>
      <c r="I382" s="126" t="s">
        <v>655</v>
      </c>
      <c r="J382" s="129" t="s">
        <v>9</v>
      </c>
      <c r="K382" s="102">
        <v>1</v>
      </c>
      <c r="L382" s="127">
        <v>43040</v>
      </c>
      <c r="M382" s="127">
        <v>43403</v>
      </c>
      <c r="N382" s="128">
        <f t="shared" si="107"/>
        <v>51.857142857142854</v>
      </c>
      <c r="O382" s="91" t="s">
        <v>555</v>
      </c>
      <c r="P382" s="97">
        <v>0</v>
      </c>
      <c r="Q382" s="91" t="s">
        <v>2148</v>
      </c>
      <c r="R382" s="100">
        <f t="shared" si="93"/>
        <v>0</v>
      </c>
      <c r="S382" s="101">
        <f t="shared" si="94"/>
        <v>0</v>
      </c>
      <c r="T382" s="101">
        <f t="shared" si="95"/>
        <v>0</v>
      </c>
      <c r="U382" s="101">
        <f t="shared" si="96"/>
        <v>51.857142857142854</v>
      </c>
      <c r="V382" s="102"/>
      <c r="W382" s="103" t="str">
        <f t="shared" si="102"/>
        <v>VENCIDO</v>
      </c>
      <c r="X382" s="103" t="str">
        <f t="shared" si="104"/>
        <v>VENCIDO</v>
      </c>
      <c r="Y382" s="104" t="s">
        <v>208</v>
      </c>
      <c r="Z382" s="153" t="str">
        <f t="shared" si="105"/>
        <v>H25R15</v>
      </c>
      <c r="AA382" s="153">
        <f t="shared" si="103"/>
        <v>1</v>
      </c>
      <c r="AB382" s="153" t="str">
        <f t="shared" si="97"/>
        <v>H25R15 - 1</v>
      </c>
      <c r="AC382" s="67">
        <f t="shared" si="98"/>
        <v>1</v>
      </c>
      <c r="AD382" s="67">
        <f t="shared" si="99"/>
        <v>1</v>
      </c>
      <c r="AE382" s="67" t="str">
        <f t="shared" si="100"/>
        <v>H25R15.</v>
      </c>
      <c r="AF382" s="67" t="str">
        <f t="shared" si="101"/>
        <v>H25R15</v>
      </c>
      <c r="AG382" s="71"/>
      <c r="AH382" s="71"/>
      <c r="AI382" s="71"/>
      <c r="AJ382" s="19"/>
      <c r="AK382" s="19"/>
      <c r="AL382" s="19"/>
      <c r="AM382" s="19"/>
      <c r="AN382" s="19"/>
      <c r="AO382" s="19"/>
      <c r="AP382" s="19"/>
    </row>
    <row r="383" spans="1:42" s="2" customFormat="1" ht="300" customHeight="1" x14ac:dyDescent="0.2">
      <c r="A383" s="91">
        <v>280</v>
      </c>
      <c r="B383" s="187">
        <v>382</v>
      </c>
      <c r="C383" s="102"/>
      <c r="D383" s="120" t="s">
        <v>1364</v>
      </c>
      <c r="E383" s="120" t="s">
        <v>30</v>
      </c>
      <c r="F383" s="126" t="s">
        <v>665</v>
      </c>
      <c r="G383" s="126" t="s">
        <v>666</v>
      </c>
      <c r="H383" s="107" t="s">
        <v>1563</v>
      </c>
      <c r="I383" s="126" t="s">
        <v>1009</v>
      </c>
      <c r="J383" s="129" t="s">
        <v>656</v>
      </c>
      <c r="K383" s="102">
        <v>10</v>
      </c>
      <c r="L383" s="127">
        <v>43040</v>
      </c>
      <c r="M383" s="127">
        <v>43403</v>
      </c>
      <c r="N383" s="128">
        <f t="shared" si="107"/>
        <v>51.857142857142854</v>
      </c>
      <c r="O383" s="91" t="s">
        <v>555</v>
      </c>
      <c r="P383" s="97">
        <v>0</v>
      </c>
      <c r="Q383" s="91" t="s">
        <v>2148</v>
      </c>
      <c r="R383" s="100">
        <f t="shared" si="93"/>
        <v>0</v>
      </c>
      <c r="S383" s="101">
        <f t="shared" si="94"/>
        <v>0</v>
      </c>
      <c r="T383" s="101">
        <f t="shared" si="95"/>
        <v>0</v>
      </c>
      <c r="U383" s="101">
        <f t="shared" si="96"/>
        <v>51.857142857142854</v>
      </c>
      <c r="V383" s="102"/>
      <c r="W383" s="103" t="str">
        <f t="shared" si="102"/>
        <v>VENCIDO</v>
      </c>
      <c r="X383" s="103" t="str">
        <f t="shared" si="104"/>
        <v>VENCIDO</v>
      </c>
      <c r="Y383" s="104" t="s">
        <v>208</v>
      </c>
      <c r="Z383" s="153" t="str">
        <f t="shared" si="105"/>
        <v>H26R15</v>
      </c>
      <c r="AA383" s="153">
        <f t="shared" si="103"/>
        <v>1</v>
      </c>
      <c r="AB383" s="153" t="str">
        <f t="shared" si="97"/>
        <v>H26R15 - 1</v>
      </c>
      <c r="AC383" s="67">
        <f t="shared" si="98"/>
        <v>1</v>
      </c>
      <c r="AD383" s="67">
        <f t="shared" si="99"/>
        <v>1</v>
      </c>
      <c r="AE383" s="67" t="str">
        <f t="shared" si="100"/>
        <v>H26R15.</v>
      </c>
      <c r="AF383" s="67" t="str">
        <f t="shared" si="101"/>
        <v>H26R15</v>
      </c>
      <c r="AG383" s="71"/>
      <c r="AH383" s="71"/>
      <c r="AI383" s="71"/>
      <c r="AJ383" s="19"/>
      <c r="AK383" s="19"/>
      <c r="AL383" s="19"/>
      <c r="AM383" s="19"/>
      <c r="AN383" s="19"/>
      <c r="AO383" s="19"/>
      <c r="AP383" s="19"/>
    </row>
    <row r="384" spans="1:42" s="2" customFormat="1" ht="300" customHeight="1" x14ac:dyDescent="0.2">
      <c r="A384" s="91">
        <v>281</v>
      </c>
      <c r="B384" s="187">
        <v>383</v>
      </c>
      <c r="C384" s="102"/>
      <c r="D384" s="120" t="s">
        <v>1341</v>
      </c>
      <c r="E384" s="120" t="s">
        <v>30</v>
      </c>
      <c r="F384" s="126" t="s">
        <v>667</v>
      </c>
      <c r="G384" s="126" t="s">
        <v>668</v>
      </c>
      <c r="H384" s="107" t="s">
        <v>657</v>
      </c>
      <c r="I384" s="126" t="s">
        <v>658</v>
      </c>
      <c r="J384" s="129" t="s">
        <v>23</v>
      </c>
      <c r="K384" s="102">
        <v>2</v>
      </c>
      <c r="L384" s="127">
        <v>43040</v>
      </c>
      <c r="M384" s="127">
        <v>43403</v>
      </c>
      <c r="N384" s="128">
        <f t="shared" si="107"/>
        <v>51.857142857142854</v>
      </c>
      <c r="O384" s="91" t="s">
        <v>555</v>
      </c>
      <c r="P384" s="97">
        <v>0</v>
      </c>
      <c r="Q384" s="91" t="s">
        <v>2148</v>
      </c>
      <c r="R384" s="100">
        <f t="shared" ref="R384:R447" si="108">IF(P384/K384&gt;1,100,+P384/K384*100)</f>
        <v>0</v>
      </c>
      <c r="S384" s="101">
        <f t="shared" ref="S384:S447" si="109">+N384*R384/100</f>
        <v>0</v>
      </c>
      <c r="T384" s="101">
        <f t="shared" ref="T384:T447" si="110">IF(M384&lt;=$AH$1,S384,0)</f>
        <v>0</v>
      </c>
      <c r="U384" s="101">
        <f t="shared" ref="U384:U447" si="111">IF($AH$1&gt;=M384,N384,0)</f>
        <v>51.857142857142854</v>
      </c>
      <c r="V384" s="102"/>
      <c r="W384" s="103" t="str">
        <f t="shared" si="102"/>
        <v>VENCIDO</v>
      </c>
      <c r="X384" s="103" t="str">
        <f t="shared" si="104"/>
        <v>VENCIDO</v>
      </c>
      <c r="Y384" s="104" t="s">
        <v>208</v>
      </c>
      <c r="Z384" s="153" t="str">
        <f t="shared" si="105"/>
        <v>H27R15</v>
      </c>
      <c r="AA384" s="153">
        <f t="shared" si="103"/>
        <v>1</v>
      </c>
      <c r="AB384" s="153" t="str">
        <f t="shared" si="97"/>
        <v>H27R15 - 1</v>
      </c>
      <c r="AC384" s="67">
        <f t="shared" si="98"/>
        <v>1</v>
      </c>
      <c r="AD384" s="67">
        <f t="shared" si="99"/>
        <v>1</v>
      </c>
      <c r="AE384" s="67" t="str">
        <f t="shared" si="100"/>
        <v>H27R15.</v>
      </c>
      <c r="AF384" s="67" t="str">
        <f t="shared" si="101"/>
        <v>H27R15</v>
      </c>
      <c r="AG384" s="71"/>
      <c r="AH384" s="71"/>
      <c r="AI384" s="71"/>
      <c r="AJ384" s="19"/>
      <c r="AK384" s="19"/>
      <c r="AL384" s="19"/>
      <c r="AM384" s="19"/>
      <c r="AN384" s="19"/>
      <c r="AO384" s="19"/>
      <c r="AP384" s="19"/>
    </row>
    <row r="385" spans="1:42" s="2" customFormat="1" ht="300" customHeight="1" x14ac:dyDescent="0.2">
      <c r="A385" s="91">
        <v>282</v>
      </c>
      <c r="B385" s="187">
        <v>384</v>
      </c>
      <c r="C385" s="102"/>
      <c r="D385" s="120" t="s">
        <v>1336</v>
      </c>
      <c r="E385" s="120" t="s">
        <v>30</v>
      </c>
      <c r="F385" s="107" t="s">
        <v>669</v>
      </c>
      <c r="G385" s="126" t="s">
        <v>670</v>
      </c>
      <c r="H385" s="107" t="s">
        <v>659</v>
      </c>
      <c r="I385" s="107" t="s">
        <v>660</v>
      </c>
      <c r="J385" s="102" t="s">
        <v>9</v>
      </c>
      <c r="K385" s="102">
        <v>2</v>
      </c>
      <c r="L385" s="127">
        <v>43040</v>
      </c>
      <c r="M385" s="127">
        <v>43403</v>
      </c>
      <c r="N385" s="128">
        <f t="shared" si="107"/>
        <v>51.857142857142854</v>
      </c>
      <c r="O385" s="91" t="s">
        <v>555</v>
      </c>
      <c r="P385" s="97">
        <v>0.5</v>
      </c>
      <c r="Q385" s="91" t="s">
        <v>2148</v>
      </c>
      <c r="R385" s="100">
        <f t="shared" si="108"/>
        <v>25</v>
      </c>
      <c r="S385" s="101">
        <f t="shared" si="109"/>
        <v>12.964285714285714</v>
      </c>
      <c r="T385" s="101">
        <f t="shared" si="110"/>
        <v>12.964285714285714</v>
      </c>
      <c r="U385" s="101">
        <f t="shared" si="111"/>
        <v>51.857142857142854</v>
      </c>
      <c r="V385" s="102"/>
      <c r="W385" s="103" t="str">
        <f t="shared" si="102"/>
        <v>VENCIDO</v>
      </c>
      <c r="X385" s="103" t="str">
        <f t="shared" si="104"/>
        <v>VENCIDO</v>
      </c>
      <c r="Y385" s="104" t="s">
        <v>208</v>
      </c>
      <c r="Z385" s="153" t="str">
        <f t="shared" si="105"/>
        <v>H28R15</v>
      </c>
      <c r="AA385" s="153">
        <f t="shared" si="103"/>
        <v>1</v>
      </c>
      <c r="AB385" s="153" t="str">
        <f t="shared" si="97"/>
        <v>H28R15 - 1</v>
      </c>
      <c r="AC385" s="67">
        <f t="shared" si="98"/>
        <v>1</v>
      </c>
      <c r="AD385" s="67">
        <f t="shared" si="99"/>
        <v>1</v>
      </c>
      <c r="AE385" s="67" t="str">
        <f t="shared" si="100"/>
        <v>H28R15.</v>
      </c>
      <c r="AF385" s="67" t="str">
        <f t="shared" si="101"/>
        <v>H28R15</v>
      </c>
      <c r="AG385" s="71"/>
      <c r="AH385" s="71"/>
      <c r="AI385" s="71"/>
      <c r="AJ385" s="19"/>
      <c r="AK385" s="19"/>
      <c r="AL385" s="19"/>
      <c r="AM385" s="19"/>
      <c r="AN385" s="19"/>
      <c r="AO385" s="19"/>
      <c r="AP385" s="19"/>
    </row>
    <row r="386" spans="1:42" s="2" customFormat="1" ht="300" customHeight="1" x14ac:dyDescent="0.2">
      <c r="A386" s="91">
        <v>283</v>
      </c>
      <c r="B386" s="187">
        <v>385</v>
      </c>
      <c r="C386" s="102"/>
      <c r="D386" s="120" t="s">
        <v>1335</v>
      </c>
      <c r="E386" s="120" t="s">
        <v>149</v>
      </c>
      <c r="F386" s="107" t="s">
        <v>966</v>
      </c>
      <c r="G386" s="126" t="s">
        <v>150</v>
      </c>
      <c r="H386" s="115" t="s">
        <v>967</v>
      </c>
      <c r="I386" s="115" t="s">
        <v>800</v>
      </c>
      <c r="J386" s="129" t="s">
        <v>801</v>
      </c>
      <c r="K386" s="91">
        <v>2</v>
      </c>
      <c r="L386" s="98">
        <v>43040</v>
      </c>
      <c r="M386" s="98">
        <v>43099</v>
      </c>
      <c r="N386" s="128">
        <f t="shared" si="107"/>
        <v>8.4285714285714288</v>
      </c>
      <c r="O386" s="91" t="s">
        <v>738</v>
      </c>
      <c r="P386" s="97">
        <v>2</v>
      </c>
      <c r="Q386" s="91" t="s">
        <v>2148</v>
      </c>
      <c r="R386" s="100">
        <f t="shared" si="108"/>
        <v>100</v>
      </c>
      <c r="S386" s="101">
        <f t="shared" si="109"/>
        <v>8.4285714285714288</v>
      </c>
      <c r="T386" s="101">
        <f t="shared" si="110"/>
        <v>8.4285714285714288</v>
      </c>
      <c r="U386" s="101">
        <f t="shared" si="111"/>
        <v>8.4285714285714288</v>
      </c>
      <c r="V386" s="102"/>
      <c r="W386" s="103" t="str">
        <f t="shared" si="102"/>
        <v>CUMPLIDO</v>
      </c>
      <c r="X386" s="103" t="str">
        <f t="shared" si="104"/>
        <v>CUMPLIDO</v>
      </c>
      <c r="Y386" s="104" t="s">
        <v>208</v>
      </c>
      <c r="Z386" s="153" t="str">
        <f t="shared" si="105"/>
        <v>H30R15</v>
      </c>
      <c r="AA386" s="153">
        <f t="shared" si="103"/>
        <v>1</v>
      </c>
      <c r="AB386" s="153" t="str">
        <f t="shared" si="97"/>
        <v>H30R15 - 1</v>
      </c>
      <c r="AC386" s="67">
        <f t="shared" si="98"/>
        <v>5</v>
      </c>
      <c r="AD386" s="67">
        <f t="shared" si="99"/>
        <v>5</v>
      </c>
      <c r="AE386" s="67" t="str">
        <f t="shared" si="100"/>
        <v>H30R15.</v>
      </c>
      <c r="AF386" s="67" t="str">
        <f t="shared" si="101"/>
        <v>H30R15</v>
      </c>
      <c r="AG386" s="71"/>
      <c r="AH386" s="71"/>
      <c r="AI386" s="71"/>
      <c r="AJ386" s="19"/>
      <c r="AK386" s="19"/>
      <c r="AL386" s="19"/>
      <c r="AM386" s="19"/>
      <c r="AN386" s="19"/>
      <c r="AO386" s="19"/>
      <c r="AP386" s="19"/>
    </row>
    <row r="387" spans="1:42" s="19" customFormat="1" ht="300" customHeight="1" x14ac:dyDescent="0.2">
      <c r="A387" s="91"/>
      <c r="B387" s="187">
        <v>386</v>
      </c>
      <c r="C387" s="102"/>
      <c r="D387" s="120"/>
      <c r="E387" s="120" t="s">
        <v>149</v>
      </c>
      <c r="F387" s="114" t="s">
        <v>971</v>
      </c>
      <c r="G387" s="115" t="s">
        <v>150</v>
      </c>
      <c r="H387" s="115" t="s">
        <v>968</v>
      </c>
      <c r="I387" s="115" t="s">
        <v>969</v>
      </c>
      <c r="J387" s="117" t="s">
        <v>965</v>
      </c>
      <c r="K387" s="91">
        <v>1</v>
      </c>
      <c r="L387" s="98">
        <v>43040</v>
      </c>
      <c r="M387" s="98">
        <v>43099</v>
      </c>
      <c r="N387" s="99">
        <f t="shared" si="107"/>
        <v>8.4285714285714288</v>
      </c>
      <c r="O387" s="91" t="s">
        <v>970</v>
      </c>
      <c r="P387" s="97">
        <v>1</v>
      </c>
      <c r="Q387" s="91" t="s">
        <v>2148</v>
      </c>
      <c r="R387" s="100">
        <f t="shared" si="108"/>
        <v>100</v>
      </c>
      <c r="S387" s="101">
        <f t="shared" si="109"/>
        <v>8.4285714285714288</v>
      </c>
      <c r="T387" s="101">
        <f t="shared" si="110"/>
        <v>8.4285714285714288</v>
      </c>
      <c r="U387" s="101">
        <f t="shared" si="111"/>
        <v>8.4285714285714288</v>
      </c>
      <c r="V387" s="102"/>
      <c r="W387" s="103" t="str">
        <f t="shared" si="102"/>
        <v>CUMPLIDO</v>
      </c>
      <c r="X387" s="103" t="str">
        <f t="shared" si="104"/>
        <v/>
      </c>
      <c r="Y387" s="130" t="s">
        <v>208</v>
      </c>
      <c r="Z387" s="153" t="str">
        <f t="shared" si="105"/>
        <v>H30R15</v>
      </c>
      <c r="AA387" s="153">
        <f t="shared" si="103"/>
        <v>2</v>
      </c>
      <c r="AB387" s="153" t="str">
        <f t="shared" ref="AB387:AB450" si="112">CONCATENATE(Z387," - ",AA387)</f>
        <v>H30R15 - 2</v>
      </c>
      <c r="AC387" s="67">
        <f t="shared" ref="AC387:AC450" si="113">IF(W387="VENCIDO",1,IF(W387="PRÓXIMO A VENCER",2,IF(W387="EN TERMINO",3,IF(W387="CON AVANCE",4,IF(W387="CUMPLIDO",5,)))))</f>
        <v>5</v>
      </c>
      <c r="AD387" s="67">
        <f t="shared" ref="AD387:AD450" si="114">IF(AA388=AA387+1,MIN(AC387,AD388),AC387)</f>
        <v>5</v>
      </c>
      <c r="AE387" s="67" t="str">
        <f t="shared" ref="AE387:AE450" si="115">IF(A387&lt;&gt;"",MID(F387,1,FIND(" ",F387,1)-1),AE386)</f>
        <v>H30R15.</v>
      </c>
      <c r="AF387" s="67" t="str">
        <f t="shared" ref="AF387:AF450" si="116">IFERROR(MID(AE387,1,FIND(".",AE387,1)-1),AE387)</f>
        <v>H30R15</v>
      </c>
      <c r="AG387" s="71"/>
      <c r="AH387" s="71"/>
      <c r="AI387" s="71"/>
    </row>
    <row r="388" spans="1:42" s="2" customFormat="1" ht="300" customHeight="1" x14ac:dyDescent="0.2">
      <c r="A388" s="91">
        <v>284</v>
      </c>
      <c r="B388" s="187">
        <v>387</v>
      </c>
      <c r="C388" s="102"/>
      <c r="D388" s="120" t="s">
        <v>1365</v>
      </c>
      <c r="E388" s="120" t="s">
        <v>110</v>
      </c>
      <c r="F388" s="107" t="s">
        <v>1308</v>
      </c>
      <c r="G388" s="126" t="s">
        <v>142</v>
      </c>
      <c r="H388" s="126" t="s">
        <v>802</v>
      </c>
      <c r="I388" s="126" t="s">
        <v>803</v>
      </c>
      <c r="J388" s="129" t="s">
        <v>804</v>
      </c>
      <c r="K388" s="102">
        <v>3</v>
      </c>
      <c r="L388" s="127">
        <v>43040</v>
      </c>
      <c r="M388" s="127">
        <v>43342</v>
      </c>
      <c r="N388" s="128">
        <f t="shared" si="107"/>
        <v>43.142857142857146</v>
      </c>
      <c r="O388" s="91" t="s">
        <v>738</v>
      </c>
      <c r="P388" s="97">
        <v>3</v>
      </c>
      <c r="Q388" s="91" t="s">
        <v>1387</v>
      </c>
      <c r="R388" s="100">
        <f t="shared" si="108"/>
        <v>100</v>
      </c>
      <c r="S388" s="101">
        <f t="shared" si="109"/>
        <v>43.142857142857146</v>
      </c>
      <c r="T388" s="101">
        <f t="shared" si="110"/>
        <v>43.142857142857146</v>
      </c>
      <c r="U388" s="101">
        <f t="shared" si="111"/>
        <v>43.142857142857146</v>
      </c>
      <c r="V388" s="102"/>
      <c r="W388" s="103" t="str">
        <f t="shared" ref="W388:W451" si="117">IF(R388=100,"CUMPLIDO",IF(M388-$AH$1&lt;0,"VENCIDO",IF(M388-$AH$1&lt;=30,"PRÓXIMO A VENCER",IF(R388&gt;0,"CON AVANCE","EN TERMINO"))))</f>
        <v>CUMPLIDO</v>
      </c>
      <c r="X388" s="103" t="str">
        <f t="shared" si="104"/>
        <v>CUMPLIDO</v>
      </c>
      <c r="Y388" s="104" t="s">
        <v>208</v>
      </c>
      <c r="Z388" s="153" t="str">
        <f t="shared" si="105"/>
        <v>H31R15</v>
      </c>
      <c r="AA388" s="153">
        <f t="shared" ref="AA388:AA451" si="118">IF(A388&lt;&gt;"",1,AA387+1)</f>
        <v>1</v>
      </c>
      <c r="AB388" s="153" t="str">
        <f t="shared" si="112"/>
        <v>H31R15 - 1</v>
      </c>
      <c r="AC388" s="67">
        <f t="shared" si="113"/>
        <v>5</v>
      </c>
      <c r="AD388" s="67">
        <f t="shared" si="114"/>
        <v>5</v>
      </c>
      <c r="AE388" s="67" t="str">
        <f t="shared" si="115"/>
        <v>H31R15.</v>
      </c>
      <c r="AF388" s="67" t="str">
        <f t="shared" si="116"/>
        <v>H31R15</v>
      </c>
      <c r="AG388" s="71"/>
      <c r="AH388" s="71"/>
      <c r="AI388" s="71"/>
      <c r="AJ388" s="19"/>
      <c r="AK388" s="19"/>
      <c r="AL388" s="19"/>
      <c r="AM388" s="19"/>
      <c r="AN388" s="19"/>
      <c r="AO388" s="19"/>
      <c r="AP388" s="19"/>
    </row>
    <row r="389" spans="1:42" s="2" customFormat="1" ht="300" customHeight="1" x14ac:dyDescent="0.2">
      <c r="A389" s="91">
        <v>285</v>
      </c>
      <c r="B389" s="187">
        <v>388</v>
      </c>
      <c r="C389" s="102"/>
      <c r="D389" s="120" t="s">
        <v>1366</v>
      </c>
      <c r="E389" s="120" t="s">
        <v>110</v>
      </c>
      <c r="F389" s="107" t="s">
        <v>1309</v>
      </c>
      <c r="G389" s="126" t="s">
        <v>151</v>
      </c>
      <c r="H389" s="126" t="s">
        <v>2159</v>
      </c>
      <c r="I389" s="126" t="s">
        <v>2143</v>
      </c>
      <c r="J389" s="129" t="s">
        <v>2088</v>
      </c>
      <c r="K389" s="102">
        <v>1</v>
      </c>
      <c r="L389" s="127">
        <v>43862</v>
      </c>
      <c r="M389" s="127">
        <v>43979</v>
      </c>
      <c r="N389" s="128">
        <f t="shared" si="107"/>
        <v>16.714285714285715</v>
      </c>
      <c r="O389" s="91" t="s">
        <v>1159</v>
      </c>
      <c r="P389" s="97">
        <v>0</v>
      </c>
      <c r="Q389" s="91" t="s">
        <v>2148</v>
      </c>
      <c r="R389" s="100">
        <f t="shared" si="108"/>
        <v>0</v>
      </c>
      <c r="S389" s="101">
        <f t="shared" si="109"/>
        <v>0</v>
      </c>
      <c r="T389" s="101">
        <f t="shared" si="110"/>
        <v>0</v>
      </c>
      <c r="U389" s="101">
        <f t="shared" si="111"/>
        <v>16.714285714285715</v>
      </c>
      <c r="V389" s="102"/>
      <c r="W389" s="103" t="str">
        <f t="shared" si="117"/>
        <v>VENCIDO</v>
      </c>
      <c r="X389" s="103" t="str">
        <f t="shared" ref="X389:X452" si="119">IF(A389&lt;&gt;"",IF(AD389=1,"VENCIDO",IF(AD389=2,"PRÓXIMO A VENCER",IF(AD389=3,"EN TERMINO",IF(AD389=4,"CON AVANCE",IF(AD389=5,"CUMPLIDO",))))),"")</f>
        <v>VENCIDO</v>
      </c>
      <c r="Y389" s="104" t="s">
        <v>208</v>
      </c>
      <c r="Z389" s="153" t="str">
        <f t="shared" ref="Z389:Z452" si="120">AF389</f>
        <v>H32R15</v>
      </c>
      <c r="AA389" s="153">
        <f t="shared" si="118"/>
        <v>1</v>
      </c>
      <c r="AB389" s="153" t="str">
        <f t="shared" si="112"/>
        <v>H32R15 - 1</v>
      </c>
      <c r="AC389" s="67">
        <f t="shared" si="113"/>
        <v>1</v>
      </c>
      <c r="AD389" s="67">
        <f t="shared" si="114"/>
        <v>1</v>
      </c>
      <c r="AE389" s="67" t="str">
        <f t="shared" si="115"/>
        <v>H32R15.</v>
      </c>
      <c r="AF389" s="67" t="str">
        <f t="shared" si="116"/>
        <v>H32R15</v>
      </c>
      <c r="AG389" s="71"/>
      <c r="AH389" s="71"/>
      <c r="AI389" s="71" t="s">
        <v>239</v>
      </c>
      <c r="AJ389" s="19"/>
      <c r="AK389" s="19"/>
      <c r="AL389" s="19"/>
      <c r="AM389" s="19"/>
      <c r="AN389" s="19"/>
      <c r="AO389" s="19"/>
      <c r="AP389" s="19"/>
    </row>
    <row r="390" spans="1:42" s="2" customFormat="1" ht="300" customHeight="1" x14ac:dyDescent="0.2">
      <c r="A390" s="91">
        <v>286</v>
      </c>
      <c r="B390" s="187">
        <v>389</v>
      </c>
      <c r="C390" s="102"/>
      <c r="D390" s="120" t="s">
        <v>1367</v>
      </c>
      <c r="E390" s="120" t="s">
        <v>110</v>
      </c>
      <c r="F390" s="107" t="s">
        <v>1310</v>
      </c>
      <c r="G390" s="126" t="s">
        <v>152</v>
      </c>
      <c r="H390" s="126" t="s">
        <v>892</v>
      </c>
      <c r="I390" s="126" t="s">
        <v>893</v>
      </c>
      <c r="J390" s="129" t="s">
        <v>894</v>
      </c>
      <c r="K390" s="102">
        <v>1</v>
      </c>
      <c r="L390" s="127">
        <v>43040</v>
      </c>
      <c r="M390" s="127">
        <v>43099</v>
      </c>
      <c r="N390" s="128">
        <f t="shared" si="107"/>
        <v>8.4285714285714288</v>
      </c>
      <c r="O390" s="91" t="s">
        <v>856</v>
      </c>
      <c r="P390" s="97">
        <v>1</v>
      </c>
      <c r="Q390" s="91" t="s">
        <v>2148</v>
      </c>
      <c r="R390" s="100">
        <f t="shared" si="108"/>
        <v>100</v>
      </c>
      <c r="S390" s="101">
        <f t="shared" si="109"/>
        <v>8.4285714285714288</v>
      </c>
      <c r="T390" s="101">
        <f t="shared" si="110"/>
        <v>8.4285714285714288</v>
      </c>
      <c r="U390" s="101">
        <f t="shared" si="111"/>
        <v>8.4285714285714288</v>
      </c>
      <c r="V390" s="102"/>
      <c r="W390" s="103" t="str">
        <f t="shared" si="117"/>
        <v>CUMPLIDO</v>
      </c>
      <c r="X390" s="103" t="str">
        <f t="shared" si="119"/>
        <v>CUMPLIDO</v>
      </c>
      <c r="Y390" s="104" t="s">
        <v>208</v>
      </c>
      <c r="Z390" s="153" t="str">
        <f t="shared" si="120"/>
        <v>H36R15</v>
      </c>
      <c r="AA390" s="153">
        <f t="shared" si="118"/>
        <v>1</v>
      </c>
      <c r="AB390" s="153" t="str">
        <f t="shared" si="112"/>
        <v>H36R15 - 1</v>
      </c>
      <c r="AC390" s="67">
        <f t="shared" si="113"/>
        <v>5</v>
      </c>
      <c r="AD390" s="67">
        <f t="shared" si="114"/>
        <v>5</v>
      </c>
      <c r="AE390" s="67" t="str">
        <f t="shared" si="115"/>
        <v>H36R15.</v>
      </c>
      <c r="AF390" s="67" t="str">
        <f t="shared" si="116"/>
        <v>H36R15</v>
      </c>
      <c r="AG390" s="71"/>
      <c r="AH390" s="71"/>
      <c r="AI390" s="71"/>
      <c r="AJ390" s="19"/>
      <c r="AK390" s="19"/>
      <c r="AL390" s="19"/>
      <c r="AM390" s="19"/>
      <c r="AN390" s="19"/>
      <c r="AO390" s="19"/>
      <c r="AP390" s="19"/>
    </row>
    <row r="391" spans="1:42" s="2" customFormat="1" ht="300" customHeight="1" x14ac:dyDescent="0.2">
      <c r="A391" s="91">
        <v>287</v>
      </c>
      <c r="B391" s="187">
        <v>390</v>
      </c>
      <c r="C391" s="102"/>
      <c r="D391" s="120" t="s">
        <v>1335</v>
      </c>
      <c r="E391" s="120" t="s">
        <v>110</v>
      </c>
      <c r="F391" s="107" t="s">
        <v>1311</v>
      </c>
      <c r="G391" s="126" t="s">
        <v>1011</v>
      </c>
      <c r="H391" s="126" t="s">
        <v>788</v>
      </c>
      <c r="I391" s="126" t="s">
        <v>789</v>
      </c>
      <c r="J391" s="129" t="s">
        <v>8</v>
      </c>
      <c r="K391" s="102">
        <v>1</v>
      </c>
      <c r="L391" s="127">
        <v>43040</v>
      </c>
      <c r="M391" s="127">
        <v>43099</v>
      </c>
      <c r="N391" s="128">
        <f t="shared" si="107"/>
        <v>8.4285714285714288</v>
      </c>
      <c r="O391" s="91" t="s">
        <v>738</v>
      </c>
      <c r="P391" s="97">
        <v>1</v>
      </c>
      <c r="Q391" s="91" t="s">
        <v>2148</v>
      </c>
      <c r="R391" s="100">
        <f t="shared" si="108"/>
        <v>100</v>
      </c>
      <c r="S391" s="101">
        <f t="shared" si="109"/>
        <v>8.4285714285714288</v>
      </c>
      <c r="T391" s="101">
        <f t="shared" si="110"/>
        <v>8.4285714285714288</v>
      </c>
      <c r="U391" s="101">
        <f t="shared" si="111"/>
        <v>8.4285714285714288</v>
      </c>
      <c r="V391" s="102"/>
      <c r="W391" s="103" t="str">
        <f t="shared" si="117"/>
        <v>CUMPLIDO</v>
      </c>
      <c r="X391" s="103" t="str">
        <f t="shared" si="119"/>
        <v>CUMPLIDO</v>
      </c>
      <c r="Y391" s="104" t="s">
        <v>208</v>
      </c>
      <c r="Z391" s="153" t="str">
        <f t="shared" si="120"/>
        <v>H38R15</v>
      </c>
      <c r="AA391" s="153">
        <f t="shared" si="118"/>
        <v>1</v>
      </c>
      <c r="AB391" s="153" t="str">
        <f t="shared" si="112"/>
        <v>H38R15 - 1</v>
      </c>
      <c r="AC391" s="67">
        <f t="shared" si="113"/>
        <v>5</v>
      </c>
      <c r="AD391" s="67">
        <f t="shared" si="114"/>
        <v>5</v>
      </c>
      <c r="AE391" s="67" t="str">
        <f t="shared" si="115"/>
        <v>H38R15.</v>
      </c>
      <c r="AF391" s="67" t="str">
        <f t="shared" si="116"/>
        <v>H38R15</v>
      </c>
      <c r="AG391" s="71"/>
      <c r="AH391" s="71"/>
      <c r="AI391" s="71" t="s">
        <v>239</v>
      </c>
      <c r="AJ391" s="19"/>
      <c r="AK391" s="19"/>
      <c r="AL391" s="19"/>
      <c r="AM391" s="19"/>
      <c r="AN391" s="19"/>
      <c r="AO391" s="19"/>
      <c r="AP391" s="19"/>
    </row>
    <row r="392" spans="1:42" s="2" customFormat="1" ht="300" customHeight="1" x14ac:dyDescent="0.2">
      <c r="A392" s="91">
        <v>288</v>
      </c>
      <c r="B392" s="187">
        <v>391</v>
      </c>
      <c r="C392" s="102"/>
      <c r="D392" s="120" t="s">
        <v>1335</v>
      </c>
      <c r="E392" s="120" t="s">
        <v>34</v>
      </c>
      <c r="F392" s="107" t="s">
        <v>1010</v>
      </c>
      <c r="G392" s="126" t="s">
        <v>1012</v>
      </c>
      <c r="H392" s="126" t="s">
        <v>1041</v>
      </c>
      <c r="I392" s="126" t="s">
        <v>1042</v>
      </c>
      <c r="J392" s="129" t="s">
        <v>8</v>
      </c>
      <c r="K392" s="102">
        <v>1</v>
      </c>
      <c r="L392" s="127">
        <v>43040</v>
      </c>
      <c r="M392" s="127">
        <v>43099</v>
      </c>
      <c r="N392" s="128">
        <f t="shared" si="107"/>
        <v>8.4285714285714288</v>
      </c>
      <c r="O392" s="91" t="s">
        <v>738</v>
      </c>
      <c r="P392" s="97">
        <v>1</v>
      </c>
      <c r="Q392" s="91" t="s">
        <v>2148</v>
      </c>
      <c r="R392" s="100">
        <f t="shared" si="108"/>
        <v>100</v>
      </c>
      <c r="S392" s="101">
        <f t="shared" si="109"/>
        <v>8.4285714285714288</v>
      </c>
      <c r="T392" s="101">
        <f t="shared" si="110"/>
        <v>8.4285714285714288</v>
      </c>
      <c r="U392" s="101">
        <f t="shared" si="111"/>
        <v>8.4285714285714288</v>
      </c>
      <c r="V392" s="102"/>
      <c r="W392" s="103" t="str">
        <f t="shared" si="117"/>
        <v>CUMPLIDO</v>
      </c>
      <c r="X392" s="103" t="str">
        <f t="shared" si="119"/>
        <v>CUMPLIDO</v>
      </c>
      <c r="Y392" s="104" t="s">
        <v>208</v>
      </c>
      <c r="Z392" s="153" t="str">
        <f t="shared" si="120"/>
        <v>H39R15</v>
      </c>
      <c r="AA392" s="153">
        <f t="shared" si="118"/>
        <v>1</v>
      </c>
      <c r="AB392" s="153" t="str">
        <f t="shared" si="112"/>
        <v>H39R15 - 1</v>
      </c>
      <c r="AC392" s="67">
        <f t="shared" si="113"/>
        <v>5</v>
      </c>
      <c r="AD392" s="67">
        <f t="shared" si="114"/>
        <v>5</v>
      </c>
      <c r="AE392" s="67" t="str">
        <f t="shared" si="115"/>
        <v>H39R15.</v>
      </c>
      <c r="AF392" s="67" t="str">
        <f t="shared" si="116"/>
        <v>H39R15</v>
      </c>
      <c r="AG392" s="71"/>
      <c r="AH392" s="71"/>
      <c r="AI392" s="71"/>
      <c r="AJ392" s="19"/>
      <c r="AK392" s="19"/>
      <c r="AL392" s="19"/>
      <c r="AM392" s="19"/>
      <c r="AN392" s="19"/>
      <c r="AO392" s="19"/>
      <c r="AP392" s="19"/>
    </row>
    <row r="393" spans="1:42" s="2" customFormat="1" ht="300" customHeight="1" x14ac:dyDescent="0.2">
      <c r="A393" s="91">
        <v>289</v>
      </c>
      <c r="B393" s="187">
        <v>392</v>
      </c>
      <c r="C393" s="102"/>
      <c r="D393" s="120" t="s">
        <v>1335</v>
      </c>
      <c r="E393" s="120" t="s">
        <v>110</v>
      </c>
      <c r="F393" s="107" t="s">
        <v>1312</v>
      </c>
      <c r="G393" s="126" t="s">
        <v>153</v>
      </c>
      <c r="H393" s="126" t="s">
        <v>895</v>
      </c>
      <c r="I393" s="126" t="s">
        <v>896</v>
      </c>
      <c r="J393" s="129" t="s">
        <v>8</v>
      </c>
      <c r="K393" s="102">
        <v>1</v>
      </c>
      <c r="L393" s="127">
        <v>43040</v>
      </c>
      <c r="M393" s="127">
        <v>43099</v>
      </c>
      <c r="N393" s="128">
        <f t="shared" si="107"/>
        <v>8.4285714285714288</v>
      </c>
      <c r="O393" s="91" t="s">
        <v>856</v>
      </c>
      <c r="P393" s="97">
        <v>1</v>
      </c>
      <c r="Q393" s="91" t="s">
        <v>2148</v>
      </c>
      <c r="R393" s="100">
        <f t="shared" si="108"/>
        <v>100</v>
      </c>
      <c r="S393" s="101">
        <f t="shared" si="109"/>
        <v>8.4285714285714288</v>
      </c>
      <c r="T393" s="101">
        <f t="shared" si="110"/>
        <v>8.4285714285714288</v>
      </c>
      <c r="U393" s="101">
        <f t="shared" si="111"/>
        <v>8.4285714285714288</v>
      </c>
      <c r="V393" s="102"/>
      <c r="W393" s="103" t="str">
        <f t="shared" si="117"/>
        <v>CUMPLIDO</v>
      </c>
      <c r="X393" s="103" t="str">
        <f t="shared" si="119"/>
        <v>CUMPLIDO</v>
      </c>
      <c r="Y393" s="104" t="s">
        <v>208</v>
      </c>
      <c r="Z393" s="153" t="str">
        <f t="shared" si="120"/>
        <v>H40R15</v>
      </c>
      <c r="AA393" s="153">
        <f t="shared" si="118"/>
        <v>1</v>
      </c>
      <c r="AB393" s="153" t="str">
        <f t="shared" si="112"/>
        <v>H40R15 - 1</v>
      </c>
      <c r="AC393" s="67">
        <f t="shared" si="113"/>
        <v>5</v>
      </c>
      <c r="AD393" s="67">
        <f t="shared" si="114"/>
        <v>5</v>
      </c>
      <c r="AE393" s="67" t="str">
        <f t="shared" si="115"/>
        <v>H40R15.</v>
      </c>
      <c r="AF393" s="67" t="str">
        <f t="shared" si="116"/>
        <v>H40R15</v>
      </c>
      <c r="AG393" s="71"/>
      <c r="AH393" s="71"/>
      <c r="AI393" s="71"/>
      <c r="AJ393" s="19"/>
      <c r="AK393" s="19"/>
      <c r="AL393" s="19"/>
      <c r="AM393" s="19"/>
      <c r="AN393" s="19"/>
      <c r="AO393" s="19"/>
      <c r="AP393" s="19"/>
    </row>
    <row r="394" spans="1:42" s="2" customFormat="1" ht="300" customHeight="1" x14ac:dyDescent="0.2">
      <c r="A394" s="91">
        <v>290</v>
      </c>
      <c r="B394" s="187">
        <v>393</v>
      </c>
      <c r="C394" s="102"/>
      <c r="D394" s="120" t="s">
        <v>1335</v>
      </c>
      <c r="E394" s="120" t="s">
        <v>110</v>
      </c>
      <c r="F394" s="107" t="s">
        <v>1013</v>
      </c>
      <c r="G394" s="126" t="s">
        <v>154</v>
      </c>
      <c r="H394" s="107" t="s">
        <v>895</v>
      </c>
      <c r="I394" s="107" t="s">
        <v>896</v>
      </c>
      <c r="J394" s="102" t="s">
        <v>8</v>
      </c>
      <c r="K394" s="102">
        <v>1</v>
      </c>
      <c r="L394" s="127">
        <v>43040</v>
      </c>
      <c r="M394" s="127">
        <v>43099</v>
      </c>
      <c r="N394" s="128">
        <f t="shared" si="107"/>
        <v>8.4285714285714288</v>
      </c>
      <c r="O394" s="91" t="s">
        <v>856</v>
      </c>
      <c r="P394" s="97">
        <v>1</v>
      </c>
      <c r="Q394" s="91" t="s">
        <v>2148</v>
      </c>
      <c r="R394" s="100">
        <f t="shared" si="108"/>
        <v>100</v>
      </c>
      <c r="S394" s="101">
        <f t="shared" si="109"/>
        <v>8.4285714285714288</v>
      </c>
      <c r="T394" s="101">
        <f t="shared" si="110"/>
        <v>8.4285714285714288</v>
      </c>
      <c r="U394" s="101">
        <f t="shared" si="111"/>
        <v>8.4285714285714288</v>
      </c>
      <c r="V394" s="102"/>
      <c r="W394" s="103" t="str">
        <f t="shared" si="117"/>
        <v>CUMPLIDO</v>
      </c>
      <c r="X394" s="103" t="str">
        <f t="shared" si="119"/>
        <v>CUMPLIDO</v>
      </c>
      <c r="Y394" s="104" t="s">
        <v>208</v>
      </c>
      <c r="Z394" s="153" t="str">
        <f t="shared" si="120"/>
        <v>H42R15</v>
      </c>
      <c r="AA394" s="153">
        <f t="shared" si="118"/>
        <v>1</v>
      </c>
      <c r="AB394" s="153" t="str">
        <f t="shared" si="112"/>
        <v>H42R15 - 1</v>
      </c>
      <c r="AC394" s="67">
        <f t="shared" si="113"/>
        <v>5</v>
      </c>
      <c r="AD394" s="67">
        <f t="shared" si="114"/>
        <v>5</v>
      </c>
      <c r="AE394" s="67" t="str">
        <f t="shared" si="115"/>
        <v>H42R15.</v>
      </c>
      <c r="AF394" s="67" t="str">
        <f t="shared" si="116"/>
        <v>H42R15</v>
      </c>
      <c r="AG394" s="71"/>
      <c r="AH394" s="71"/>
      <c r="AI394" s="71"/>
      <c r="AJ394" s="19"/>
      <c r="AK394" s="19"/>
      <c r="AL394" s="19"/>
      <c r="AM394" s="19"/>
      <c r="AN394" s="19"/>
      <c r="AO394" s="19"/>
      <c r="AP394" s="19"/>
    </row>
    <row r="395" spans="1:42" s="2" customFormat="1" ht="300" customHeight="1" x14ac:dyDescent="0.2">
      <c r="A395" s="91">
        <v>291</v>
      </c>
      <c r="B395" s="187">
        <v>394</v>
      </c>
      <c r="C395" s="102"/>
      <c r="D395" s="120" t="s">
        <v>1336</v>
      </c>
      <c r="E395" s="120" t="s">
        <v>20</v>
      </c>
      <c r="F395" s="107" t="s">
        <v>1014</v>
      </c>
      <c r="G395" s="126" t="s">
        <v>1015</v>
      </c>
      <c r="H395" s="126" t="s">
        <v>897</v>
      </c>
      <c r="I395" s="126" t="s">
        <v>898</v>
      </c>
      <c r="J395" s="129" t="s">
        <v>9</v>
      </c>
      <c r="K395" s="102">
        <v>1</v>
      </c>
      <c r="L395" s="127">
        <v>43040</v>
      </c>
      <c r="M395" s="127">
        <v>43099</v>
      </c>
      <c r="N395" s="128">
        <f t="shared" si="107"/>
        <v>8.4285714285714288</v>
      </c>
      <c r="O395" s="91" t="s">
        <v>856</v>
      </c>
      <c r="P395" s="97">
        <v>1</v>
      </c>
      <c r="Q395" s="91" t="s">
        <v>2148</v>
      </c>
      <c r="R395" s="100">
        <f t="shared" si="108"/>
        <v>100</v>
      </c>
      <c r="S395" s="101">
        <f t="shared" si="109"/>
        <v>8.4285714285714288</v>
      </c>
      <c r="T395" s="101">
        <f t="shared" si="110"/>
        <v>8.4285714285714288</v>
      </c>
      <c r="U395" s="101">
        <f t="shared" si="111"/>
        <v>8.4285714285714288</v>
      </c>
      <c r="V395" s="102"/>
      <c r="W395" s="103" t="str">
        <f t="shared" si="117"/>
        <v>CUMPLIDO</v>
      </c>
      <c r="X395" s="103" t="str">
        <f t="shared" si="119"/>
        <v>CUMPLIDO</v>
      </c>
      <c r="Y395" s="104" t="s">
        <v>208</v>
      </c>
      <c r="Z395" s="153" t="str">
        <f t="shared" si="120"/>
        <v>H43R15</v>
      </c>
      <c r="AA395" s="153">
        <f t="shared" si="118"/>
        <v>1</v>
      </c>
      <c r="AB395" s="153" t="str">
        <f t="shared" si="112"/>
        <v>H43R15 - 1</v>
      </c>
      <c r="AC395" s="67">
        <f t="shared" si="113"/>
        <v>5</v>
      </c>
      <c r="AD395" s="67">
        <f t="shared" si="114"/>
        <v>5</v>
      </c>
      <c r="AE395" s="67" t="str">
        <f t="shared" si="115"/>
        <v>H43R15.</v>
      </c>
      <c r="AF395" s="67" t="str">
        <f t="shared" si="116"/>
        <v>H43R15</v>
      </c>
      <c r="AG395" s="71"/>
      <c r="AH395" s="71"/>
      <c r="AI395" s="71"/>
      <c r="AJ395" s="19"/>
      <c r="AK395" s="19"/>
      <c r="AL395" s="19"/>
      <c r="AM395" s="19"/>
      <c r="AN395" s="19"/>
      <c r="AO395" s="19"/>
      <c r="AP395" s="19"/>
    </row>
    <row r="396" spans="1:42" s="2" customFormat="1" ht="300" customHeight="1" x14ac:dyDescent="0.2">
      <c r="A396" s="91">
        <v>292</v>
      </c>
      <c r="B396" s="187">
        <v>395</v>
      </c>
      <c r="C396" s="102"/>
      <c r="D396" s="120" t="s">
        <v>1335</v>
      </c>
      <c r="E396" s="120" t="s">
        <v>155</v>
      </c>
      <c r="F396" s="107" t="s">
        <v>1313</v>
      </c>
      <c r="G396" s="126" t="s">
        <v>156</v>
      </c>
      <c r="H396" s="126" t="s">
        <v>899</v>
      </c>
      <c r="I396" s="126" t="s">
        <v>900</v>
      </c>
      <c r="J396" s="129" t="s">
        <v>8</v>
      </c>
      <c r="K396" s="102">
        <v>1</v>
      </c>
      <c r="L396" s="98">
        <v>43040</v>
      </c>
      <c r="M396" s="98">
        <v>43099</v>
      </c>
      <c r="N396" s="128">
        <f t="shared" si="107"/>
        <v>8.4285714285714288</v>
      </c>
      <c r="O396" s="91" t="s">
        <v>856</v>
      </c>
      <c r="P396" s="97">
        <v>1</v>
      </c>
      <c r="Q396" s="91" t="s">
        <v>2148</v>
      </c>
      <c r="R396" s="100">
        <f t="shared" si="108"/>
        <v>100</v>
      </c>
      <c r="S396" s="101">
        <f t="shared" si="109"/>
        <v>8.4285714285714288</v>
      </c>
      <c r="T396" s="101">
        <f t="shared" si="110"/>
        <v>8.4285714285714288</v>
      </c>
      <c r="U396" s="101">
        <f t="shared" si="111"/>
        <v>8.4285714285714288</v>
      </c>
      <c r="V396" s="102"/>
      <c r="W396" s="103" t="str">
        <f t="shared" si="117"/>
        <v>CUMPLIDO</v>
      </c>
      <c r="X396" s="103" t="str">
        <f t="shared" si="119"/>
        <v>CUMPLIDO</v>
      </c>
      <c r="Y396" s="104" t="s">
        <v>208</v>
      </c>
      <c r="Z396" s="153" t="str">
        <f t="shared" si="120"/>
        <v>H48R15</v>
      </c>
      <c r="AA396" s="153">
        <f t="shared" si="118"/>
        <v>1</v>
      </c>
      <c r="AB396" s="153" t="str">
        <f t="shared" si="112"/>
        <v>H48R15 - 1</v>
      </c>
      <c r="AC396" s="67">
        <f t="shared" si="113"/>
        <v>5</v>
      </c>
      <c r="AD396" s="67">
        <f t="shared" si="114"/>
        <v>5</v>
      </c>
      <c r="AE396" s="67" t="str">
        <f t="shared" si="115"/>
        <v>H48R15.</v>
      </c>
      <c r="AF396" s="67" t="str">
        <f t="shared" si="116"/>
        <v>H48R15</v>
      </c>
      <c r="AG396" s="71"/>
      <c r="AH396" s="71"/>
      <c r="AI396" s="71"/>
      <c r="AJ396" s="19"/>
      <c r="AK396" s="19"/>
      <c r="AL396" s="19"/>
      <c r="AM396" s="19"/>
      <c r="AN396" s="19"/>
      <c r="AO396" s="19"/>
      <c r="AP396" s="19"/>
    </row>
    <row r="397" spans="1:42" s="2" customFormat="1" ht="300" customHeight="1" x14ac:dyDescent="0.2">
      <c r="A397" s="91">
        <v>293</v>
      </c>
      <c r="B397" s="187">
        <v>396</v>
      </c>
      <c r="C397" s="102"/>
      <c r="D397" s="120" t="s">
        <v>1335</v>
      </c>
      <c r="E397" s="120" t="s">
        <v>155</v>
      </c>
      <c r="F397" s="107" t="s">
        <v>1314</v>
      </c>
      <c r="G397" s="126" t="s">
        <v>156</v>
      </c>
      <c r="H397" s="126" t="s">
        <v>901</v>
      </c>
      <c r="I397" s="126" t="s">
        <v>902</v>
      </c>
      <c r="J397" s="117" t="s">
        <v>8</v>
      </c>
      <c r="K397" s="91">
        <v>1</v>
      </c>
      <c r="L397" s="98">
        <v>43040</v>
      </c>
      <c r="M397" s="127">
        <v>43099</v>
      </c>
      <c r="N397" s="128">
        <f t="shared" si="107"/>
        <v>8.4285714285714288</v>
      </c>
      <c r="O397" s="91" t="s">
        <v>856</v>
      </c>
      <c r="P397" s="97">
        <v>1</v>
      </c>
      <c r="Q397" s="91" t="s">
        <v>2148</v>
      </c>
      <c r="R397" s="100">
        <f t="shared" si="108"/>
        <v>100</v>
      </c>
      <c r="S397" s="101">
        <f t="shared" si="109"/>
        <v>8.4285714285714288</v>
      </c>
      <c r="T397" s="101">
        <f t="shared" si="110"/>
        <v>8.4285714285714288</v>
      </c>
      <c r="U397" s="101">
        <f t="shared" si="111"/>
        <v>8.4285714285714288</v>
      </c>
      <c r="V397" s="102"/>
      <c r="W397" s="103" t="str">
        <f t="shared" si="117"/>
        <v>CUMPLIDO</v>
      </c>
      <c r="X397" s="103" t="str">
        <f t="shared" si="119"/>
        <v>CUMPLIDO</v>
      </c>
      <c r="Y397" s="104" t="s">
        <v>208</v>
      </c>
      <c r="Z397" s="153" t="str">
        <f t="shared" si="120"/>
        <v>H49R15</v>
      </c>
      <c r="AA397" s="153">
        <f t="shared" si="118"/>
        <v>1</v>
      </c>
      <c r="AB397" s="153" t="str">
        <f t="shared" si="112"/>
        <v>H49R15 - 1</v>
      </c>
      <c r="AC397" s="67">
        <f t="shared" si="113"/>
        <v>5</v>
      </c>
      <c r="AD397" s="67">
        <f t="shared" si="114"/>
        <v>5</v>
      </c>
      <c r="AE397" s="67" t="str">
        <f t="shared" si="115"/>
        <v>H49R15.</v>
      </c>
      <c r="AF397" s="67" t="str">
        <f t="shared" si="116"/>
        <v>H49R15</v>
      </c>
      <c r="AG397" s="71"/>
      <c r="AH397" s="71"/>
      <c r="AI397" s="71"/>
      <c r="AJ397" s="19"/>
      <c r="AK397" s="19"/>
      <c r="AL397" s="19"/>
      <c r="AM397" s="19"/>
      <c r="AN397" s="19"/>
      <c r="AO397" s="19"/>
      <c r="AP397" s="19"/>
    </row>
    <row r="398" spans="1:42" s="2" customFormat="1" ht="300" customHeight="1" x14ac:dyDescent="0.2">
      <c r="A398" s="91">
        <v>294</v>
      </c>
      <c r="B398" s="187">
        <v>397</v>
      </c>
      <c r="C398" s="102"/>
      <c r="D398" s="120" t="s">
        <v>1336</v>
      </c>
      <c r="E398" s="120" t="s">
        <v>155</v>
      </c>
      <c r="F398" s="107" t="s">
        <v>906</v>
      </c>
      <c r="G398" s="126" t="s">
        <v>156</v>
      </c>
      <c r="H398" s="115" t="s">
        <v>903</v>
      </c>
      <c r="I398" s="115" t="s">
        <v>902</v>
      </c>
      <c r="J398" s="117" t="s">
        <v>8</v>
      </c>
      <c r="K398" s="102">
        <v>1</v>
      </c>
      <c r="L398" s="98">
        <v>43040</v>
      </c>
      <c r="M398" s="98">
        <v>43099</v>
      </c>
      <c r="N398" s="128">
        <f t="shared" si="107"/>
        <v>8.4285714285714288</v>
      </c>
      <c r="O398" s="91" t="s">
        <v>856</v>
      </c>
      <c r="P398" s="97">
        <v>0.5</v>
      </c>
      <c r="Q398" s="91" t="s">
        <v>2148</v>
      </c>
      <c r="R398" s="100">
        <f t="shared" si="108"/>
        <v>50</v>
      </c>
      <c r="S398" s="101">
        <f t="shared" si="109"/>
        <v>4.2142857142857144</v>
      </c>
      <c r="T398" s="101">
        <f t="shared" si="110"/>
        <v>4.2142857142857144</v>
      </c>
      <c r="U398" s="101">
        <f t="shared" si="111"/>
        <v>8.4285714285714288</v>
      </c>
      <c r="V398" s="102"/>
      <c r="W398" s="103" t="str">
        <f t="shared" si="117"/>
        <v>VENCIDO</v>
      </c>
      <c r="X398" s="103" t="str">
        <f t="shared" si="119"/>
        <v>VENCIDO</v>
      </c>
      <c r="Y398" s="104" t="s">
        <v>208</v>
      </c>
      <c r="Z398" s="153" t="str">
        <f t="shared" si="120"/>
        <v>H50R15</v>
      </c>
      <c r="AA398" s="153">
        <f t="shared" si="118"/>
        <v>1</v>
      </c>
      <c r="AB398" s="153" t="str">
        <f t="shared" si="112"/>
        <v>H50R15 - 1</v>
      </c>
      <c r="AC398" s="67">
        <f t="shared" si="113"/>
        <v>1</v>
      </c>
      <c r="AD398" s="67">
        <f t="shared" si="114"/>
        <v>1</v>
      </c>
      <c r="AE398" s="67" t="str">
        <f t="shared" si="115"/>
        <v>H50R15.</v>
      </c>
      <c r="AF398" s="67" t="str">
        <f t="shared" si="116"/>
        <v>H50R15</v>
      </c>
      <c r="AG398" s="71"/>
      <c r="AH398" s="71"/>
      <c r="AI398" s="71"/>
      <c r="AJ398" s="19"/>
      <c r="AK398" s="19"/>
      <c r="AL398" s="19"/>
      <c r="AM398" s="19"/>
      <c r="AN398" s="19"/>
      <c r="AO398" s="19"/>
      <c r="AP398" s="19"/>
    </row>
    <row r="399" spans="1:42" s="2" customFormat="1" ht="300" customHeight="1" x14ac:dyDescent="0.2">
      <c r="A399" s="91">
        <v>295</v>
      </c>
      <c r="B399" s="187">
        <v>398</v>
      </c>
      <c r="C399" s="102"/>
      <c r="D399" s="120" t="s">
        <v>1336</v>
      </c>
      <c r="E399" s="120" t="s">
        <v>110</v>
      </c>
      <c r="F399" s="107" t="s">
        <v>1016</v>
      </c>
      <c r="G399" s="126" t="s">
        <v>907</v>
      </c>
      <c r="H399" s="126" t="s">
        <v>904</v>
      </c>
      <c r="I399" s="126" t="s">
        <v>905</v>
      </c>
      <c r="J399" s="129" t="s">
        <v>55</v>
      </c>
      <c r="K399" s="102">
        <v>3</v>
      </c>
      <c r="L399" s="127">
        <v>43040</v>
      </c>
      <c r="M399" s="127">
        <v>43342</v>
      </c>
      <c r="N399" s="128">
        <f t="shared" si="107"/>
        <v>43.142857142857146</v>
      </c>
      <c r="O399" s="91" t="s">
        <v>856</v>
      </c>
      <c r="P399" s="97">
        <v>0</v>
      </c>
      <c r="Q399" s="91" t="s">
        <v>2148</v>
      </c>
      <c r="R399" s="100">
        <f t="shared" si="108"/>
        <v>0</v>
      </c>
      <c r="S399" s="101">
        <f t="shared" si="109"/>
        <v>0</v>
      </c>
      <c r="T399" s="101">
        <f t="shared" si="110"/>
        <v>0</v>
      </c>
      <c r="U399" s="101">
        <f t="shared" si="111"/>
        <v>43.142857142857146</v>
      </c>
      <c r="V399" s="102"/>
      <c r="W399" s="103" t="str">
        <f t="shared" si="117"/>
        <v>VENCIDO</v>
      </c>
      <c r="X399" s="103" t="str">
        <f t="shared" si="119"/>
        <v>VENCIDO</v>
      </c>
      <c r="Y399" s="104" t="s">
        <v>208</v>
      </c>
      <c r="Z399" s="153" t="str">
        <f t="shared" si="120"/>
        <v>H51R15</v>
      </c>
      <c r="AA399" s="153">
        <f t="shared" si="118"/>
        <v>1</v>
      </c>
      <c r="AB399" s="153" t="str">
        <f t="shared" si="112"/>
        <v>H51R15 - 1</v>
      </c>
      <c r="AC399" s="67">
        <f t="shared" si="113"/>
        <v>1</v>
      </c>
      <c r="AD399" s="67">
        <f t="shared" si="114"/>
        <v>1</v>
      </c>
      <c r="AE399" s="67" t="str">
        <f t="shared" si="115"/>
        <v>H51R15.</v>
      </c>
      <c r="AF399" s="67" t="str">
        <f t="shared" si="116"/>
        <v>H51R15</v>
      </c>
      <c r="AG399" s="71"/>
      <c r="AH399" s="71"/>
      <c r="AI399" s="71"/>
      <c r="AJ399" s="19"/>
      <c r="AK399" s="19"/>
      <c r="AL399" s="19"/>
      <c r="AM399" s="19"/>
      <c r="AN399" s="19"/>
      <c r="AO399" s="19"/>
      <c r="AP399" s="19"/>
    </row>
    <row r="400" spans="1:42" s="2" customFormat="1" ht="300" customHeight="1" x14ac:dyDescent="0.2">
      <c r="A400" s="91">
        <v>296</v>
      </c>
      <c r="B400" s="187">
        <v>399</v>
      </c>
      <c r="C400" s="102"/>
      <c r="D400" s="120" t="s">
        <v>1368</v>
      </c>
      <c r="E400" s="120" t="s">
        <v>157</v>
      </c>
      <c r="F400" s="107" t="s">
        <v>473</v>
      </c>
      <c r="G400" s="126" t="s">
        <v>158</v>
      </c>
      <c r="H400" s="126" t="s">
        <v>470</v>
      </c>
      <c r="I400" s="126" t="s">
        <v>471</v>
      </c>
      <c r="J400" s="129" t="s">
        <v>472</v>
      </c>
      <c r="K400" s="102">
        <v>3</v>
      </c>
      <c r="L400" s="127">
        <v>43040</v>
      </c>
      <c r="M400" s="127">
        <v>43342</v>
      </c>
      <c r="N400" s="128">
        <f t="shared" si="107"/>
        <v>43.142857142857146</v>
      </c>
      <c r="O400" s="91" t="s">
        <v>450</v>
      </c>
      <c r="P400" s="97">
        <v>3</v>
      </c>
      <c r="Q400" s="91" t="s">
        <v>2148</v>
      </c>
      <c r="R400" s="100">
        <f t="shared" si="108"/>
        <v>100</v>
      </c>
      <c r="S400" s="101">
        <f t="shared" si="109"/>
        <v>43.142857142857146</v>
      </c>
      <c r="T400" s="101">
        <f t="shared" si="110"/>
        <v>43.142857142857146</v>
      </c>
      <c r="U400" s="101">
        <f t="shared" si="111"/>
        <v>43.142857142857146</v>
      </c>
      <c r="V400" s="102"/>
      <c r="W400" s="103" t="str">
        <f t="shared" si="117"/>
        <v>CUMPLIDO</v>
      </c>
      <c r="X400" s="103" t="str">
        <f t="shared" si="119"/>
        <v>CUMPLIDO</v>
      </c>
      <c r="Y400" s="104" t="s">
        <v>208</v>
      </c>
      <c r="Z400" s="153" t="str">
        <f t="shared" si="120"/>
        <v>H52R15</v>
      </c>
      <c r="AA400" s="153">
        <f t="shared" si="118"/>
        <v>1</v>
      </c>
      <c r="AB400" s="153" t="str">
        <f t="shared" si="112"/>
        <v>H52R15 - 1</v>
      </c>
      <c r="AC400" s="67">
        <f t="shared" si="113"/>
        <v>5</v>
      </c>
      <c r="AD400" s="67">
        <f t="shared" si="114"/>
        <v>5</v>
      </c>
      <c r="AE400" s="67" t="str">
        <f t="shared" si="115"/>
        <v>H52R15.</v>
      </c>
      <c r="AF400" s="67" t="str">
        <f t="shared" si="116"/>
        <v>H52R15</v>
      </c>
      <c r="AG400" s="71"/>
      <c r="AH400" s="71"/>
      <c r="AI400" s="71"/>
      <c r="AJ400" s="19"/>
      <c r="AK400" s="19"/>
      <c r="AL400" s="19"/>
      <c r="AM400" s="19"/>
      <c r="AN400" s="19"/>
      <c r="AO400" s="19"/>
      <c r="AP400" s="19"/>
    </row>
    <row r="401" spans="1:42" s="2" customFormat="1" ht="300" customHeight="1" x14ac:dyDescent="0.2">
      <c r="A401" s="91">
        <v>297</v>
      </c>
      <c r="B401" s="187">
        <v>400</v>
      </c>
      <c r="C401" s="102"/>
      <c r="D401" s="120" t="s">
        <v>1336</v>
      </c>
      <c r="E401" s="120" t="s">
        <v>29</v>
      </c>
      <c r="F401" s="107" t="s">
        <v>159</v>
      </c>
      <c r="G401" s="126" t="s">
        <v>160</v>
      </c>
      <c r="H401" s="114" t="s">
        <v>347</v>
      </c>
      <c r="I401" s="114" t="s">
        <v>348</v>
      </c>
      <c r="J401" s="139" t="s">
        <v>55</v>
      </c>
      <c r="K401" s="139">
        <v>3</v>
      </c>
      <c r="L401" s="121">
        <v>43040</v>
      </c>
      <c r="M401" s="121">
        <v>43342</v>
      </c>
      <c r="N401" s="128">
        <f t="shared" si="107"/>
        <v>43.142857142857146</v>
      </c>
      <c r="O401" s="91" t="s">
        <v>19</v>
      </c>
      <c r="P401" s="97">
        <v>3</v>
      </c>
      <c r="Q401" s="91" t="s">
        <v>2148</v>
      </c>
      <c r="R401" s="100">
        <f t="shared" si="108"/>
        <v>100</v>
      </c>
      <c r="S401" s="101">
        <f t="shared" si="109"/>
        <v>43.142857142857146</v>
      </c>
      <c r="T401" s="101">
        <f t="shared" si="110"/>
        <v>43.142857142857146</v>
      </c>
      <c r="U401" s="101">
        <f t="shared" si="111"/>
        <v>43.142857142857146</v>
      </c>
      <c r="V401" s="102"/>
      <c r="W401" s="103" t="str">
        <f t="shared" si="117"/>
        <v>CUMPLIDO</v>
      </c>
      <c r="X401" s="103" t="str">
        <f t="shared" si="119"/>
        <v>CUMPLIDO</v>
      </c>
      <c r="Y401" s="104" t="s">
        <v>208</v>
      </c>
      <c r="Z401" s="153" t="str">
        <f t="shared" si="120"/>
        <v>H53R15</v>
      </c>
      <c r="AA401" s="153">
        <f t="shared" si="118"/>
        <v>1</v>
      </c>
      <c r="AB401" s="153" t="str">
        <f t="shared" si="112"/>
        <v>H53R15 - 1</v>
      </c>
      <c r="AC401" s="67">
        <f t="shared" si="113"/>
        <v>5</v>
      </c>
      <c r="AD401" s="67">
        <f t="shared" si="114"/>
        <v>5</v>
      </c>
      <c r="AE401" s="67" t="str">
        <f t="shared" si="115"/>
        <v>H53R15</v>
      </c>
      <c r="AF401" s="67" t="str">
        <f t="shared" si="116"/>
        <v>H53R15</v>
      </c>
      <c r="AG401" s="71"/>
      <c r="AH401" s="71"/>
      <c r="AI401" s="71"/>
      <c r="AJ401" s="19"/>
      <c r="AK401" s="19"/>
      <c r="AL401" s="19"/>
      <c r="AM401" s="19"/>
      <c r="AN401" s="19"/>
      <c r="AO401" s="19"/>
      <c r="AP401" s="19"/>
    </row>
    <row r="402" spans="1:42" s="2" customFormat="1" ht="300" customHeight="1" x14ac:dyDescent="0.2">
      <c r="A402" s="91">
        <v>298</v>
      </c>
      <c r="B402" s="187">
        <v>401</v>
      </c>
      <c r="C402" s="102"/>
      <c r="D402" s="120" t="s">
        <v>1336</v>
      </c>
      <c r="E402" s="120" t="s">
        <v>17</v>
      </c>
      <c r="F402" s="107" t="s">
        <v>1315</v>
      </c>
      <c r="G402" s="126" t="s">
        <v>161</v>
      </c>
      <c r="H402" s="126" t="s">
        <v>807</v>
      </c>
      <c r="I402" s="126" t="s">
        <v>806</v>
      </c>
      <c r="J402" s="129" t="s">
        <v>805</v>
      </c>
      <c r="K402" s="102">
        <v>2</v>
      </c>
      <c r="L402" s="127">
        <v>43040</v>
      </c>
      <c r="M402" s="127">
        <v>43099</v>
      </c>
      <c r="N402" s="128">
        <f t="shared" si="107"/>
        <v>8.4285714285714288</v>
      </c>
      <c r="O402" s="91" t="s">
        <v>738</v>
      </c>
      <c r="P402" s="97">
        <v>2</v>
      </c>
      <c r="Q402" s="91" t="s">
        <v>2148</v>
      </c>
      <c r="R402" s="100">
        <f t="shared" si="108"/>
        <v>100</v>
      </c>
      <c r="S402" s="101">
        <f t="shared" si="109"/>
        <v>8.4285714285714288</v>
      </c>
      <c r="T402" s="101">
        <f t="shared" si="110"/>
        <v>8.4285714285714288</v>
      </c>
      <c r="U402" s="101">
        <f t="shared" si="111"/>
        <v>8.4285714285714288</v>
      </c>
      <c r="V402" s="102"/>
      <c r="W402" s="103" t="str">
        <f t="shared" si="117"/>
        <v>CUMPLIDO</v>
      </c>
      <c r="X402" s="103" t="str">
        <f t="shared" si="119"/>
        <v>CUMPLIDO</v>
      </c>
      <c r="Y402" s="104" t="s">
        <v>208</v>
      </c>
      <c r="Z402" s="153" t="str">
        <f t="shared" si="120"/>
        <v>H54R15</v>
      </c>
      <c r="AA402" s="153">
        <f t="shared" si="118"/>
        <v>1</v>
      </c>
      <c r="AB402" s="153" t="str">
        <f t="shared" si="112"/>
        <v>H54R15 - 1</v>
      </c>
      <c r="AC402" s="67">
        <f t="shared" si="113"/>
        <v>5</v>
      </c>
      <c r="AD402" s="67">
        <f t="shared" si="114"/>
        <v>5</v>
      </c>
      <c r="AE402" s="67" t="str">
        <f t="shared" si="115"/>
        <v>H54R15.</v>
      </c>
      <c r="AF402" s="67" t="str">
        <f t="shared" si="116"/>
        <v>H54R15</v>
      </c>
      <c r="AG402" s="71"/>
      <c r="AH402" s="71"/>
      <c r="AI402" s="71"/>
      <c r="AJ402" s="19"/>
      <c r="AK402" s="19"/>
      <c r="AL402" s="19"/>
      <c r="AM402" s="19"/>
      <c r="AN402" s="19"/>
      <c r="AO402" s="19"/>
      <c r="AP402" s="19"/>
    </row>
    <row r="403" spans="1:42" s="2" customFormat="1" ht="300" customHeight="1" x14ac:dyDescent="0.2">
      <c r="A403" s="91">
        <v>299</v>
      </c>
      <c r="B403" s="187">
        <v>402</v>
      </c>
      <c r="C403" s="102"/>
      <c r="D403" s="120" t="s">
        <v>1336</v>
      </c>
      <c r="E403" s="120" t="s">
        <v>17</v>
      </c>
      <c r="F403" s="107" t="s">
        <v>911</v>
      </c>
      <c r="G403" s="126" t="s">
        <v>910</v>
      </c>
      <c r="H403" s="126" t="s">
        <v>908</v>
      </c>
      <c r="I403" s="126" t="s">
        <v>909</v>
      </c>
      <c r="J403" s="129" t="s">
        <v>885</v>
      </c>
      <c r="K403" s="102">
        <v>1</v>
      </c>
      <c r="L403" s="127">
        <v>43040</v>
      </c>
      <c r="M403" s="127">
        <v>43099</v>
      </c>
      <c r="N403" s="128">
        <f t="shared" si="107"/>
        <v>8.4285714285714288</v>
      </c>
      <c r="O403" s="91" t="s">
        <v>856</v>
      </c>
      <c r="P403" s="97">
        <v>1</v>
      </c>
      <c r="Q403" s="91" t="s">
        <v>2148</v>
      </c>
      <c r="R403" s="100">
        <f t="shared" si="108"/>
        <v>100</v>
      </c>
      <c r="S403" s="101">
        <f t="shared" si="109"/>
        <v>8.4285714285714288</v>
      </c>
      <c r="T403" s="101">
        <f t="shared" si="110"/>
        <v>8.4285714285714288</v>
      </c>
      <c r="U403" s="101">
        <f t="shared" si="111"/>
        <v>8.4285714285714288</v>
      </c>
      <c r="V403" s="102"/>
      <c r="W403" s="103" t="str">
        <f t="shared" si="117"/>
        <v>CUMPLIDO</v>
      </c>
      <c r="X403" s="103" t="str">
        <f t="shared" si="119"/>
        <v>CUMPLIDO</v>
      </c>
      <c r="Y403" s="104" t="s">
        <v>208</v>
      </c>
      <c r="Z403" s="153" t="str">
        <f t="shared" si="120"/>
        <v>H55R15</v>
      </c>
      <c r="AA403" s="153">
        <f t="shared" si="118"/>
        <v>1</v>
      </c>
      <c r="AB403" s="153" t="str">
        <f t="shared" si="112"/>
        <v>H55R15 - 1</v>
      </c>
      <c r="AC403" s="67">
        <f t="shared" si="113"/>
        <v>5</v>
      </c>
      <c r="AD403" s="67">
        <f t="shared" si="114"/>
        <v>5</v>
      </c>
      <c r="AE403" s="67" t="str">
        <f t="shared" si="115"/>
        <v>H55R15.</v>
      </c>
      <c r="AF403" s="67" t="str">
        <f t="shared" si="116"/>
        <v>H55R15</v>
      </c>
      <c r="AG403" s="71"/>
      <c r="AH403" s="71"/>
      <c r="AI403" s="71"/>
      <c r="AJ403" s="19"/>
      <c r="AK403" s="19"/>
      <c r="AL403" s="19"/>
      <c r="AM403" s="19"/>
      <c r="AN403" s="19"/>
      <c r="AO403" s="19"/>
      <c r="AP403" s="19"/>
    </row>
    <row r="404" spans="1:42" s="2" customFormat="1" ht="300" customHeight="1" x14ac:dyDescent="0.2">
      <c r="A404" s="91">
        <v>300</v>
      </c>
      <c r="B404" s="187">
        <v>403</v>
      </c>
      <c r="C404" s="102"/>
      <c r="D404" s="120" t="s">
        <v>1335</v>
      </c>
      <c r="E404" s="120" t="s">
        <v>162</v>
      </c>
      <c r="F404" s="107" t="s">
        <v>912</v>
      </c>
      <c r="G404" s="126" t="s">
        <v>163</v>
      </c>
      <c r="H404" s="126" t="s">
        <v>951</v>
      </c>
      <c r="I404" s="126" t="s">
        <v>953</v>
      </c>
      <c r="J404" s="129" t="s">
        <v>952</v>
      </c>
      <c r="K404" s="102">
        <v>6</v>
      </c>
      <c r="L404" s="127">
        <v>43040</v>
      </c>
      <c r="M404" s="127">
        <v>43251</v>
      </c>
      <c r="N404" s="128">
        <f t="shared" si="107"/>
        <v>30.142857142857142</v>
      </c>
      <c r="O404" s="91" t="s">
        <v>556</v>
      </c>
      <c r="P404" s="97">
        <v>6</v>
      </c>
      <c r="Q404" s="91" t="s">
        <v>2148</v>
      </c>
      <c r="R404" s="100">
        <f t="shared" si="108"/>
        <v>100</v>
      </c>
      <c r="S404" s="101">
        <f t="shared" si="109"/>
        <v>30.142857142857142</v>
      </c>
      <c r="T404" s="101">
        <f t="shared" si="110"/>
        <v>30.142857142857142</v>
      </c>
      <c r="U404" s="101">
        <f t="shared" si="111"/>
        <v>30.142857142857142</v>
      </c>
      <c r="V404" s="102"/>
      <c r="W404" s="103" t="str">
        <f t="shared" si="117"/>
        <v>CUMPLIDO</v>
      </c>
      <c r="X404" s="103" t="str">
        <f t="shared" si="119"/>
        <v>CUMPLIDO</v>
      </c>
      <c r="Y404" s="104" t="s">
        <v>208</v>
      </c>
      <c r="Z404" s="153" t="str">
        <f t="shared" si="120"/>
        <v>H56R15</v>
      </c>
      <c r="AA404" s="153">
        <f t="shared" si="118"/>
        <v>1</v>
      </c>
      <c r="AB404" s="153" t="str">
        <f t="shared" si="112"/>
        <v>H56R15 - 1</v>
      </c>
      <c r="AC404" s="67">
        <f t="shared" si="113"/>
        <v>5</v>
      </c>
      <c r="AD404" s="67">
        <f t="shared" si="114"/>
        <v>5</v>
      </c>
      <c r="AE404" s="67" t="str">
        <f t="shared" si="115"/>
        <v>H56R15.</v>
      </c>
      <c r="AF404" s="67" t="str">
        <f t="shared" si="116"/>
        <v>H56R15</v>
      </c>
      <c r="AG404" s="71"/>
      <c r="AH404" s="71"/>
      <c r="AI404" s="71"/>
      <c r="AJ404" s="19"/>
      <c r="AK404" s="19"/>
      <c r="AL404" s="19"/>
      <c r="AM404" s="19"/>
      <c r="AN404" s="19"/>
      <c r="AO404" s="19"/>
      <c r="AP404" s="19"/>
    </row>
    <row r="405" spans="1:42" s="2" customFormat="1" ht="300" customHeight="1" x14ac:dyDescent="0.2">
      <c r="A405" s="91">
        <v>301</v>
      </c>
      <c r="B405" s="187">
        <v>404</v>
      </c>
      <c r="C405" s="102"/>
      <c r="D405" s="120" t="s">
        <v>1359</v>
      </c>
      <c r="E405" s="120" t="s">
        <v>92</v>
      </c>
      <c r="F405" s="107" t="s">
        <v>476</v>
      </c>
      <c r="G405" s="126" t="s">
        <v>164</v>
      </c>
      <c r="H405" s="126" t="s">
        <v>474</v>
      </c>
      <c r="I405" s="126" t="s">
        <v>475</v>
      </c>
      <c r="J405" s="129" t="s">
        <v>462</v>
      </c>
      <c r="K405" s="102">
        <v>3</v>
      </c>
      <c r="L405" s="127">
        <v>43040</v>
      </c>
      <c r="M405" s="127">
        <v>43403</v>
      </c>
      <c r="N405" s="128">
        <f t="shared" si="107"/>
        <v>51.857142857142854</v>
      </c>
      <c r="O405" s="91" t="s">
        <v>450</v>
      </c>
      <c r="P405" s="97">
        <v>3</v>
      </c>
      <c r="Q405" s="117" t="s">
        <v>1387</v>
      </c>
      <c r="R405" s="100">
        <f t="shared" si="108"/>
        <v>100</v>
      </c>
      <c r="S405" s="101">
        <f t="shared" si="109"/>
        <v>51.857142857142854</v>
      </c>
      <c r="T405" s="101">
        <f t="shared" si="110"/>
        <v>51.857142857142854</v>
      </c>
      <c r="U405" s="101">
        <f t="shared" si="111"/>
        <v>51.857142857142854</v>
      </c>
      <c r="V405" s="102"/>
      <c r="W405" s="103" t="str">
        <f t="shared" si="117"/>
        <v>CUMPLIDO</v>
      </c>
      <c r="X405" s="103" t="str">
        <f t="shared" si="119"/>
        <v>CUMPLIDO</v>
      </c>
      <c r="Y405" s="104" t="s">
        <v>208</v>
      </c>
      <c r="Z405" s="153" t="str">
        <f t="shared" si="120"/>
        <v>H57R15</v>
      </c>
      <c r="AA405" s="153">
        <f t="shared" si="118"/>
        <v>1</v>
      </c>
      <c r="AB405" s="153" t="str">
        <f t="shared" si="112"/>
        <v>H57R15 - 1</v>
      </c>
      <c r="AC405" s="67">
        <f t="shared" si="113"/>
        <v>5</v>
      </c>
      <c r="AD405" s="67">
        <f t="shared" si="114"/>
        <v>5</v>
      </c>
      <c r="AE405" s="67" t="str">
        <f t="shared" si="115"/>
        <v>H57R15.</v>
      </c>
      <c r="AF405" s="67" t="str">
        <f t="shared" si="116"/>
        <v>H57R15</v>
      </c>
      <c r="AG405" s="71"/>
      <c r="AH405" s="71"/>
      <c r="AI405" s="71" t="s">
        <v>239</v>
      </c>
      <c r="AJ405" s="19"/>
      <c r="AK405" s="19"/>
      <c r="AL405" s="19"/>
      <c r="AM405" s="19"/>
      <c r="AN405" s="19"/>
      <c r="AO405" s="19"/>
      <c r="AP405" s="19"/>
    </row>
    <row r="406" spans="1:42" s="2" customFormat="1" ht="300" customHeight="1" x14ac:dyDescent="0.2">
      <c r="A406" s="91">
        <v>302</v>
      </c>
      <c r="B406" s="187">
        <v>405</v>
      </c>
      <c r="C406" s="102"/>
      <c r="D406" s="120" t="s">
        <v>1336</v>
      </c>
      <c r="E406" s="120" t="s">
        <v>22</v>
      </c>
      <c r="F406" s="107" t="s">
        <v>165</v>
      </c>
      <c r="G406" s="126" t="s">
        <v>166</v>
      </c>
      <c r="H406" s="126" t="s">
        <v>2208</v>
      </c>
      <c r="I406" s="126" t="s">
        <v>2166</v>
      </c>
      <c r="J406" s="129" t="s">
        <v>2080</v>
      </c>
      <c r="K406" s="102">
        <v>2</v>
      </c>
      <c r="L406" s="127">
        <v>43709</v>
      </c>
      <c r="M406" s="127">
        <v>43951</v>
      </c>
      <c r="N406" s="128">
        <f t="shared" si="107"/>
        <v>34.571428571428569</v>
      </c>
      <c r="O406" s="91" t="s">
        <v>450</v>
      </c>
      <c r="P406" s="91">
        <v>2</v>
      </c>
      <c r="Q406" s="91" t="s">
        <v>2180</v>
      </c>
      <c r="R406" s="100">
        <f t="shared" si="108"/>
        <v>100</v>
      </c>
      <c r="S406" s="101">
        <f t="shared" si="109"/>
        <v>34.571428571428569</v>
      </c>
      <c r="T406" s="101">
        <f t="shared" si="110"/>
        <v>34.571428571428569</v>
      </c>
      <c r="U406" s="101">
        <f t="shared" si="111"/>
        <v>34.571428571428569</v>
      </c>
      <c r="V406" s="102"/>
      <c r="W406" s="103" t="str">
        <f t="shared" si="117"/>
        <v>CUMPLIDO</v>
      </c>
      <c r="X406" s="103" t="str">
        <f t="shared" si="119"/>
        <v>CUMPLIDO</v>
      </c>
      <c r="Y406" s="104" t="s">
        <v>208</v>
      </c>
      <c r="Z406" s="153" t="str">
        <f t="shared" si="120"/>
        <v>H58R15</v>
      </c>
      <c r="AA406" s="153">
        <f t="shared" si="118"/>
        <v>1</v>
      </c>
      <c r="AB406" s="153" t="str">
        <f t="shared" si="112"/>
        <v>H58R15 - 1</v>
      </c>
      <c r="AC406" s="67">
        <f t="shared" si="113"/>
        <v>5</v>
      </c>
      <c r="AD406" s="67">
        <f t="shared" si="114"/>
        <v>5</v>
      </c>
      <c r="AE406" s="67" t="str">
        <f t="shared" si="115"/>
        <v>H58R15.</v>
      </c>
      <c r="AF406" s="67" t="str">
        <f t="shared" si="116"/>
        <v>H58R15</v>
      </c>
      <c r="AG406" s="71"/>
      <c r="AH406" s="71"/>
      <c r="AI406" s="71"/>
      <c r="AJ406" s="19"/>
      <c r="AK406" s="19"/>
      <c r="AL406" s="19"/>
      <c r="AM406" s="19"/>
      <c r="AN406" s="19"/>
      <c r="AO406" s="19"/>
      <c r="AP406" s="19"/>
    </row>
    <row r="407" spans="1:42" s="2" customFormat="1" ht="300" customHeight="1" x14ac:dyDescent="0.2">
      <c r="A407" s="91">
        <v>303</v>
      </c>
      <c r="B407" s="187">
        <v>406</v>
      </c>
      <c r="C407" s="102"/>
      <c r="D407" s="120" t="s">
        <v>1365</v>
      </c>
      <c r="E407" s="120" t="s">
        <v>167</v>
      </c>
      <c r="F407" s="107" t="s">
        <v>1316</v>
      </c>
      <c r="G407" s="126" t="s">
        <v>168</v>
      </c>
      <c r="H407" s="126" t="s">
        <v>421</v>
      </c>
      <c r="I407" s="126" t="s">
        <v>422</v>
      </c>
      <c r="J407" s="129" t="s">
        <v>423</v>
      </c>
      <c r="K407" s="102">
        <v>8</v>
      </c>
      <c r="L407" s="127">
        <v>43040</v>
      </c>
      <c r="M407" s="127">
        <v>43403</v>
      </c>
      <c r="N407" s="128">
        <f t="shared" si="107"/>
        <v>51.857142857142854</v>
      </c>
      <c r="O407" s="91" t="s">
        <v>406</v>
      </c>
      <c r="P407" s="97">
        <v>0</v>
      </c>
      <c r="Q407" s="91" t="s">
        <v>2148</v>
      </c>
      <c r="R407" s="100">
        <f t="shared" si="108"/>
        <v>0</v>
      </c>
      <c r="S407" s="101">
        <f t="shared" si="109"/>
        <v>0</v>
      </c>
      <c r="T407" s="101">
        <f t="shared" si="110"/>
        <v>0</v>
      </c>
      <c r="U407" s="101">
        <f t="shared" si="111"/>
        <v>51.857142857142854</v>
      </c>
      <c r="V407" s="102"/>
      <c r="W407" s="103" t="str">
        <f t="shared" si="117"/>
        <v>VENCIDO</v>
      </c>
      <c r="X407" s="103" t="str">
        <f t="shared" si="119"/>
        <v>VENCIDO</v>
      </c>
      <c r="Y407" s="104" t="s">
        <v>208</v>
      </c>
      <c r="Z407" s="153" t="str">
        <f t="shared" si="120"/>
        <v>H60R15</v>
      </c>
      <c r="AA407" s="153">
        <f t="shared" si="118"/>
        <v>1</v>
      </c>
      <c r="AB407" s="153" t="str">
        <f t="shared" si="112"/>
        <v>H60R15 - 1</v>
      </c>
      <c r="AC407" s="67">
        <f t="shared" si="113"/>
        <v>1</v>
      </c>
      <c r="AD407" s="67">
        <f t="shared" si="114"/>
        <v>1</v>
      </c>
      <c r="AE407" s="67" t="str">
        <f t="shared" si="115"/>
        <v>H60R15.</v>
      </c>
      <c r="AF407" s="67" t="str">
        <f t="shared" si="116"/>
        <v>H60R15</v>
      </c>
      <c r="AG407" s="71"/>
      <c r="AH407" s="71"/>
      <c r="AI407" s="71"/>
      <c r="AJ407" s="19"/>
      <c r="AK407" s="19"/>
      <c r="AL407" s="19"/>
      <c r="AM407" s="19"/>
      <c r="AN407" s="19"/>
      <c r="AO407" s="19"/>
      <c r="AP407" s="19"/>
    </row>
    <row r="408" spans="1:42" s="2" customFormat="1" ht="300" customHeight="1" x14ac:dyDescent="0.2">
      <c r="A408" s="91">
        <v>304</v>
      </c>
      <c r="B408" s="187">
        <v>407</v>
      </c>
      <c r="C408" s="102"/>
      <c r="D408" s="120" t="s">
        <v>1341</v>
      </c>
      <c r="E408" s="120" t="s">
        <v>162</v>
      </c>
      <c r="F408" s="107" t="s">
        <v>1317</v>
      </c>
      <c r="G408" s="126" t="s">
        <v>169</v>
      </c>
      <c r="H408" s="126" t="s">
        <v>1043</v>
      </c>
      <c r="I408" s="126" t="s">
        <v>1044</v>
      </c>
      <c r="J408" s="129" t="s">
        <v>409</v>
      </c>
      <c r="K408" s="102">
        <v>16</v>
      </c>
      <c r="L408" s="127">
        <v>43040</v>
      </c>
      <c r="M408" s="127">
        <v>43403</v>
      </c>
      <c r="N408" s="128">
        <f t="shared" si="107"/>
        <v>51.857142857142854</v>
      </c>
      <c r="O408" s="91" t="s">
        <v>406</v>
      </c>
      <c r="P408" s="91">
        <v>6.4</v>
      </c>
      <c r="Q408" s="91" t="s">
        <v>2148</v>
      </c>
      <c r="R408" s="100">
        <f t="shared" si="108"/>
        <v>40</v>
      </c>
      <c r="S408" s="101">
        <f t="shared" si="109"/>
        <v>20.742857142857144</v>
      </c>
      <c r="T408" s="101">
        <f t="shared" si="110"/>
        <v>20.742857142857144</v>
      </c>
      <c r="U408" s="101">
        <f t="shared" si="111"/>
        <v>51.857142857142854</v>
      </c>
      <c r="V408" s="102"/>
      <c r="W408" s="103" t="str">
        <f t="shared" si="117"/>
        <v>VENCIDO</v>
      </c>
      <c r="X408" s="103" t="str">
        <f t="shared" si="119"/>
        <v>VENCIDO</v>
      </c>
      <c r="Y408" s="104" t="s">
        <v>208</v>
      </c>
      <c r="Z408" s="153" t="str">
        <f t="shared" si="120"/>
        <v>H61R15</v>
      </c>
      <c r="AA408" s="153">
        <f t="shared" si="118"/>
        <v>1</v>
      </c>
      <c r="AB408" s="153" t="str">
        <f t="shared" si="112"/>
        <v>H61R15 - 1</v>
      </c>
      <c r="AC408" s="67">
        <f t="shared" si="113"/>
        <v>1</v>
      </c>
      <c r="AD408" s="67">
        <f t="shared" si="114"/>
        <v>1</v>
      </c>
      <c r="AE408" s="67" t="str">
        <f t="shared" si="115"/>
        <v>H61R15.</v>
      </c>
      <c r="AF408" s="67" t="str">
        <f t="shared" si="116"/>
        <v>H61R15</v>
      </c>
      <c r="AG408" s="71"/>
      <c r="AH408" s="71"/>
      <c r="AI408" s="71"/>
      <c r="AJ408" s="19"/>
      <c r="AK408" s="19"/>
      <c r="AL408" s="19"/>
      <c r="AM408" s="19"/>
      <c r="AN408" s="19"/>
      <c r="AO408" s="19"/>
      <c r="AP408" s="19"/>
    </row>
    <row r="409" spans="1:42" s="2" customFormat="1" ht="300" customHeight="1" x14ac:dyDescent="0.2">
      <c r="A409" s="91">
        <v>305</v>
      </c>
      <c r="B409" s="187">
        <v>408</v>
      </c>
      <c r="C409" s="102"/>
      <c r="D409" s="120" t="s">
        <v>1341</v>
      </c>
      <c r="E409" s="120" t="s">
        <v>110</v>
      </c>
      <c r="F409" s="107" t="s">
        <v>1318</v>
      </c>
      <c r="G409" s="126" t="s">
        <v>170</v>
      </c>
      <c r="H409" s="126" t="s">
        <v>1043</v>
      </c>
      <c r="I409" s="126" t="s">
        <v>1044</v>
      </c>
      <c r="J409" s="129" t="s">
        <v>424</v>
      </c>
      <c r="K409" s="143">
        <v>16</v>
      </c>
      <c r="L409" s="127">
        <v>43040</v>
      </c>
      <c r="M409" s="127">
        <v>43403</v>
      </c>
      <c r="N409" s="128">
        <f t="shared" si="107"/>
        <v>51.857142857142854</v>
      </c>
      <c r="O409" s="91" t="s">
        <v>406</v>
      </c>
      <c r="P409" s="91">
        <v>1</v>
      </c>
      <c r="Q409" s="91" t="s">
        <v>2148</v>
      </c>
      <c r="R409" s="100">
        <f t="shared" si="108"/>
        <v>6.25</v>
      </c>
      <c r="S409" s="101">
        <f t="shared" si="109"/>
        <v>3.2410714285714284</v>
      </c>
      <c r="T409" s="101">
        <f t="shared" si="110"/>
        <v>3.2410714285714284</v>
      </c>
      <c r="U409" s="101">
        <f t="shared" si="111"/>
        <v>51.857142857142854</v>
      </c>
      <c r="V409" s="102"/>
      <c r="W409" s="103" t="str">
        <f t="shared" si="117"/>
        <v>VENCIDO</v>
      </c>
      <c r="X409" s="103" t="str">
        <f t="shared" si="119"/>
        <v>VENCIDO</v>
      </c>
      <c r="Y409" s="104" t="s">
        <v>208</v>
      </c>
      <c r="Z409" s="153" t="str">
        <f t="shared" si="120"/>
        <v>H62R15</v>
      </c>
      <c r="AA409" s="153">
        <f t="shared" si="118"/>
        <v>1</v>
      </c>
      <c r="AB409" s="153" t="str">
        <f t="shared" si="112"/>
        <v>H62R15 - 1</v>
      </c>
      <c r="AC409" s="67">
        <f t="shared" si="113"/>
        <v>1</v>
      </c>
      <c r="AD409" s="67">
        <f t="shared" si="114"/>
        <v>1</v>
      </c>
      <c r="AE409" s="67" t="str">
        <f t="shared" si="115"/>
        <v>H62R15.</v>
      </c>
      <c r="AF409" s="67" t="str">
        <f t="shared" si="116"/>
        <v>H62R15</v>
      </c>
      <c r="AG409" s="71"/>
      <c r="AH409" s="71"/>
      <c r="AI409" s="71"/>
      <c r="AJ409" s="19"/>
      <c r="AK409" s="19"/>
      <c r="AL409" s="19"/>
      <c r="AM409" s="19"/>
      <c r="AN409" s="19"/>
      <c r="AO409" s="19"/>
      <c r="AP409" s="19"/>
    </row>
    <row r="410" spans="1:42" s="2" customFormat="1" ht="300" customHeight="1" x14ac:dyDescent="0.2">
      <c r="A410" s="91">
        <v>306</v>
      </c>
      <c r="B410" s="187">
        <v>409</v>
      </c>
      <c r="C410" s="102"/>
      <c r="D410" s="120" t="s">
        <v>1336</v>
      </c>
      <c r="E410" s="120" t="s">
        <v>110</v>
      </c>
      <c r="F410" s="107" t="s">
        <v>672</v>
      </c>
      <c r="G410" s="126" t="s">
        <v>675</v>
      </c>
      <c r="H410" s="126" t="s">
        <v>673</v>
      </c>
      <c r="I410" s="126" t="s">
        <v>1045</v>
      </c>
      <c r="J410" s="129" t="s">
        <v>55</v>
      </c>
      <c r="K410" s="143">
        <v>4</v>
      </c>
      <c r="L410" s="127">
        <v>43040</v>
      </c>
      <c r="M410" s="127">
        <v>43403</v>
      </c>
      <c r="N410" s="128">
        <f t="shared" si="107"/>
        <v>51.857142857142854</v>
      </c>
      <c r="O410" s="91" t="s">
        <v>406</v>
      </c>
      <c r="P410" s="97">
        <v>2</v>
      </c>
      <c r="Q410" s="91" t="s">
        <v>2148</v>
      </c>
      <c r="R410" s="100">
        <f t="shared" si="108"/>
        <v>50</v>
      </c>
      <c r="S410" s="101">
        <f t="shared" si="109"/>
        <v>25.928571428571427</v>
      </c>
      <c r="T410" s="101">
        <f t="shared" si="110"/>
        <v>25.928571428571427</v>
      </c>
      <c r="U410" s="101">
        <f t="shared" si="111"/>
        <v>51.857142857142854</v>
      </c>
      <c r="V410" s="102"/>
      <c r="W410" s="103" t="str">
        <f t="shared" si="117"/>
        <v>VENCIDO</v>
      </c>
      <c r="X410" s="103" t="str">
        <f t="shared" si="119"/>
        <v>VENCIDO</v>
      </c>
      <c r="Y410" s="104" t="s">
        <v>208</v>
      </c>
      <c r="Z410" s="153" t="str">
        <f t="shared" si="120"/>
        <v>H63R15</v>
      </c>
      <c r="AA410" s="153">
        <f t="shared" si="118"/>
        <v>1</v>
      </c>
      <c r="AB410" s="153" t="str">
        <f t="shared" si="112"/>
        <v>H63R15 - 1</v>
      </c>
      <c r="AC410" s="67">
        <f t="shared" si="113"/>
        <v>1</v>
      </c>
      <c r="AD410" s="67">
        <f t="shared" si="114"/>
        <v>1</v>
      </c>
      <c r="AE410" s="67" t="str">
        <f t="shared" si="115"/>
        <v>H63R15.</v>
      </c>
      <c r="AF410" s="67" t="str">
        <f t="shared" si="116"/>
        <v>H63R15</v>
      </c>
      <c r="AG410" s="71"/>
      <c r="AH410" s="71"/>
      <c r="AI410" s="71"/>
      <c r="AJ410" s="19"/>
      <c r="AK410" s="19"/>
      <c r="AL410" s="19"/>
      <c r="AM410" s="19"/>
      <c r="AN410" s="19"/>
      <c r="AO410" s="19"/>
      <c r="AP410" s="19"/>
    </row>
    <row r="411" spans="1:42" s="2" customFormat="1" ht="300" customHeight="1" x14ac:dyDescent="0.2">
      <c r="A411" s="91"/>
      <c r="B411" s="187">
        <v>410</v>
      </c>
      <c r="C411" s="102"/>
      <c r="D411" s="120"/>
      <c r="E411" s="135" t="s">
        <v>110</v>
      </c>
      <c r="F411" s="107" t="s">
        <v>674</v>
      </c>
      <c r="G411" s="126" t="s">
        <v>242</v>
      </c>
      <c r="H411" s="126" t="s">
        <v>676</v>
      </c>
      <c r="I411" s="126" t="s">
        <v>671</v>
      </c>
      <c r="J411" s="129" t="s">
        <v>637</v>
      </c>
      <c r="K411" s="102">
        <v>3</v>
      </c>
      <c r="L411" s="127">
        <v>43040</v>
      </c>
      <c r="M411" s="127">
        <v>43403</v>
      </c>
      <c r="N411" s="128">
        <f t="shared" si="107"/>
        <v>51.857142857142854</v>
      </c>
      <c r="O411" s="102" t="s">
        <v>555</v>
      </c>
      <c r="P411" s="97">
        <v>0</v>
      </c>
      <c r="Q411" s="102" t="s">
        <v>2148</v>
      </c>
      <c r="R411" s="100">
        <f t="shared" si="108"/>
        <v>0</v>
      </c>
      <c r="S411" s="101">
        <f t="shared" si="109"/>
        <v>0</v>
      </c>
      <c r="T411" s="101">
        <f t="shared" si="110"/>
        <v>0</v>
      </c>
      <c r="U411" s="101">
        <f t="shared" si="111"/>
        <v>51.857142857142854</v>
      </c>
      <c r="V411" s="102"/>
      <c r="W411" s="103" t="str">
        <f t="shared" si="117"/>
        <v>VENCIDO</v>
      </c>
      <c r="X411" s="103" t="str">
        <f t="shared" si="119"/>
        <v/>
      </c>
      <c r="Y411" s="104" t="s">
        <v>208</v>
      </c>
      <c r="Z411" s="153" t="str">
        <f t="shared" si="120"/>
        <v>H63R15</v>
      </c>
      <c r="AA411" s="153">
        <f t="shared" si="118"/>
        <v>2</v>
      </c>
      <c r="AB411" s="153" t="str">
        <f t="shared" si="112"/>
        <v>H63R15 - 2</v>
      </c>
      <c r="AC411" s="67">
        <f t="shared" si="113"/>
        <v>1</v>
      </c>
      <c r="AD411" s="67">
        <f t="shared" si="114"/>
        <v>1</v>
      </c>
      <c r="AE411" s="67" t="str">
        <f t="shared" si="115"/>
        <v>H63R15.</v>
      </c>
      <c r="AF411" s="67" t="str">
        <f t="shared" si="116"/>
        <v>H63R15</v>
      </c>
      <c r="AG411" s="72"/>
      <c r="AH411" s="72"/>
      <c r="AI411" s="72"/>
    </row>
    <row r="412" spans="1:42" s="2" customFormat="1" ht="300" customHeight="1" x14ac:dyDescent="0.2">
      <c r="A412" s="91">
        <v>307</v>
      </c>
      <c r="B412" s="187">
        <v>411</v>
      </c>
      <c r="C412" s="102"/>
      <c r="D412" s="120" t="s">
        <v>1336</v>
      </c>
      <c r="E412" s="120" t="s">
        <v>167</v>
      </c>
      <c r="F412" s="107" t="s">
        <v>1319</v>
      </c>
      <c r="G412" s="126" t="s">
        <v>171</v>
      </c>
      <c r="H412" s="126" t="s">
        <v>1046</v>
      </c>
      <c r="I412" s="126" t="s">
        <v>1047</v>
      </c>
      <c r="J412" s="129" t="s">
        <v>425</v>
      </c>
      <c r="K412" s="102">
        <v>5</v>
      </c>
      <c r="L412" s="127">
        <v>43101</v>
      </c>
      <c r="M412" s="127">
        <v>43403</v>
      </c>
      <c r="N412" s="128">
        <f t="shared" si="107"/>
        <v>43.142857142857146</v>
      </c>
      <c r="O412" s="91" t="s">
        <v>406</v>
      </c>
      <c r="P412" s="97">
        <v>0</v>
      </c>
      <c r="Q412" s="91" t="s">
        <v>2148</v>
      </c>
      <c r="R412" s="100">
        <f t="shared" si="108"/>
        <v>0</v>
      </c>
      <c r="S412" s="101">
        <f t="shared" si="109"/>
        <v>0</v>
      </c>
      <c r="T412" s="101">
        <f t="shared" si="110"/>
        <v>0</v>
      </c>
      <c r="U412" s="101">
        <f t="shared" si="111"/>
        <v>43.142857142857146</v>
      </c>
      <c r="V412" s="102"/>
      <c r="W412" s="103" t="str">
        <f t="shared" si="117"/>
        <v>VENCIDO</v>
      </c>
      <c r="X412" s="103" t="str">
        <f t="shared" si="119"/>
        <v>VENCIDO</v>
      </c>
      <c r="Y412" s="104" t="s">
        <v>208</v>
      </c>
      <c r="Z412" s="153" t="str">
        <f t="shared" si="120"/>
        <v>H64R15</v>
      </c>
      <c r="AA412" s="153">
        <f t="shared" si="118"/>
        <v>1</v>
      </c>
      <c r="AB412" s="153" t="str">
        <f t="shared" si="112"/>
        <v>H64R15 - 1</v>
      </c>
      <c r="AC412" s="67">
        <f t="shared" si="113"/>
        <v>1</v>
      </c>
      <c r="AD412" s="67">
        <f t="shared" si="114"/>
        <v>1</v>
      </c>
      <c r="AE412" s="67" t="str">
        <f t="shared" si="115"/>
        <v>H64R15.</v>
      </c>
      <c r="AF412" s="67" t="str">
        <f t="shared" si="116"/>
        <v>H64R15</v>
      </c>
      <c r="AG412" s="71"/>
      <c r="AH412" s="71"/>
      <c r="AI412" s="71"/>
      <c r="AJ412" s="19"/>
      <c r="AK412" s="19"/>
      <c r="AL412" s="19"/>
      <c r="AM412" s="19"/>
      <c r="AN412" s="19"/>
      <c r="AO412" s="19"/>
      <c r="AP412" s="19"/>
    </row>
    <row r="413" spans="1:42" s="2" customFormat="1" ht="300" customHeight="1" x14ac:dyDescent="0.2">
      <c r="A413" s="91">
        <v>308</v>
      </c>
      <c r="B413" s="187">
        <v>412</v>
      </c>
      <c r="C413" s="102"/>
      <c r="D413" s="120" t="s">
        <v>1336</v>
      </c>
      <c r="E413" s="120" t="s">
        <v>28</v>
      </c>
      <c r="F413" s="107" t="s">
        <v>1061</v>
      </c>
      <c r="G413" s="126" t="s">
        <v>172</v>
      </c>
      <c r="H413" s="107" t="s">
        <v>1048</v>
      </c>
      <c r="I413" s="107" t="s">
        <v>1049</v>
      </c>
      <c r="J413" s="129" t="s">
        <v>426</v>
      </c>
      <c r="K413" s="102">
        <v>3</v>
      </c>
      <c r="L413" s="127">
        <v>43101</v>
      </c>
      <c r="M413" s="127">
        <v>43403</v>
      </c>
      <c r="N413" s="128">
        <f t="shared" si="107"/>
        <v>43.142857142857146</v>
      </c>
      <c r="O413" s="91" t="s">
        <v>406</v>
      </c>
      <c r="P413" s="97">
        <v>1</v>
      </c>
      <c r="Q413" s="91" t="s">
        <v>2148</v>
      </c>
      <c r="R413" s="100">
        <f t="shared" si="108"/>
        <v>33.333333333333329</v>
      </c>
      <c r="S413" s="101">
        <f t="shared" si="109"/>
        <v>14.380952380952381</v>
      </c>
      <c r="T413" s="101">
        <f t="shared" si="110"/>
        <v>14.380952380952381</v>
      </c>
      <c r="U413" s="101">
        <f t="shared" si="111"/>
        <v>43.142857142857146</v>
      </c>
      <c r="V413" s="102"/>
      <c r="W413" s="103" t="str">
        <f t="shared" si="117"/>
        <v>VENCIDO</v>
      </c>
      <c r="X413" s="103" t="str">
        <f t="shared" si="119"/>
        <v>VENCIDO</v>
      </c>
      <c r="Y413" s="104" t="s">
        <v>208</v>
      </c>
      <c r="Z413" s="153" t="str">
        <f t="shared" si="120"/>
        <v>H66R15</v>
      </c>
      <c r="AA413" s="153">
        <f t="shared" si="118"/>
        <v>1</v>
      </c>
      <c r="AB413" s="153" t="str">
        <f t="shared" si="112"/>
        <v>H66R15 - 1</v>
      </c>
      <c r="AC413" s="67">
        <f t="shared" si="113"/>
        <v>1</v>
      </c>
      <c r="AD413" s="67">
        <f t="shared" si="114"/>
        <v>1</v>
      </c>
      <c r="AE413" s="67" t="str">
        <f t="shared" si="115"/>
        <v>H66R15.</v>
      </c>
      <c r="AF413" s="67" t="str">
        <f t="shared" si="116"/>
        <v>H66R15</v>
      </c>
      <c r="AG413" s="71"/>
      <c r="AH413" s="71"/>
      <c r="AI413" s="71"/>
      <c r="AJ413" s="19"/>
      <c r="AK413" s="19"/>
      <c r="AL413" s="19"/>
      <c r="AM413" s="19"/>
      <c r="AN413" s="19"/>
      <c r="AO413" s="19"/>
      <c r="AP413" s="19"/>
    </row>
    <row r="414" spans="1:42" s="2" customFormat="1" ht="300" customHeight="1" x14ac:dyDescent="0.2">
      <c r="A414" s="91">
        <v>309</v>
      </c>
      <c r="B414" s="187">
        <v>413</v>
      </c>
      <c r="C414" s="102"/>
      <c r="D414" s="120" t="s">
        <v>1341</v>
      </c>
      <c r="E414" s="120" t="s">
        <v>100</v>
      </c>
      <c r="F414" s="107" t="s">
        <v>536</v>
      </c>
      <c r="G414" s="126" t="s">
        <v>243</v>
      </c>
      <c r="H414" s="126" t="s">
        <v>538</v>
      </c>
      <c r="I414" s="107" t="s">
        <v>539</v>
      </c>
      <c r="J414" s="129" t="s">
        <v>502</v>
      </c>
      <c r="K414" s="102">
        <v>1</v>
      </c>
      <c r="L414" s="127">
        <v>43040</v>
      </c>
      <c r="M414" s="127">
        <v>43099</v>
      </c>
      <c r="N414" s="128">
        <f t="shared" si="107"/>
        <v>8.4285714285714288</v>
      </c>
      <c r="O414" s="91" t="s">
        <v>488</v>
      </c>
      <c r="P414" s="91">
        <v>1</v>
      </c>
      <c r="Q414" s="91" t="s">
        <v>2148</v>
      </c>
      <c r="R414" s="100">
        <f t="shared" si="108"/>
        <v>100</v>
      </c>
      <c r="S414" s="101">
        <f t="shared" si="109"/>
        <v>8.4285714285714288</v>
      </c>
      <c r="T414" s="101">
        <f t="shared" si="110"/>
        <v>8.4285714285714288</v>
      </c>
      <c r="U414" s="101">
        <f t="shared" si="111"/>
        <v>8.4285714285714288</v>
      </c>
      <c r="V414" s="102"/>
      <c r="W414" s="103" t="str">
        <f t="shared" si="117"/>
        <v>CUMPLIDO</v>
      </c>
      <c r="X414" s="103" t="str">
        <f t="shared" si="119"/>
        <v>CUMPLIDO</v>
      </c>
      <c r="Y414" s="104" t="s">
        <v>208</v>
      </c>
      <c r="Z414" s="153" t="str">
        <f t="shared" si="120"/>
        <v>H68R15</v>
      </c>
      <c r="AA414" s="153">
        <f t="shared" si="118"/>
        <v>1</v>
      </c>
      <c r="AB414" s="153" t="str">
        <f t="shared" si="112"/>
        <v>H68R15 - 1</v>
      </c>
      <c r="AC414" s="67">
        <f t="shared" si="113"/>
        <v>5</v>
      </c>
      <c r="AD414" s="67">
        <f t="shared" si="114"/>
        <v>5</v>
      </c>
      <c r="AE414" s="67" t="str">
        <f t="shared" si="115"/>
        <v>H68R15.</v>
      </c>
      <c r="AF414" s="67" t="str">
        <f t="shared" si="116"/>
        <v>H68R15</v>
      </c>
      <c r="AG414" s="71"/>
      <c r="AH414" s="71"/>
      <c r="AI414" s="71"/>
      <c r="AJ414" s="19"/>
      <c r="AK414" s="19"/>
      <c r="AL414" s="19"/>
      <c r="AM414" s="19"/>
      <c r="AN414" s="19"/>
      <c r="AO414" s="19"/>
      <c r="AP414" s="19"/>
    </row>
    <row r="415" spans="1:42" s="2" customFormat="1" ht="300" customHeight="1" x14ac:dyDescent="0.2">
      <c r="A415" s="91">
        <v>310</v>
      </c>
      <c r="B415" s="187">
        <v>414</v>
      </c>
      <c r="C415" s="102"/>
      <c r="D415" s="120" t="s">
        <v>1336</v>
      </c>
      <c r="E415" s="120" t="s">
        <v>100</v>
      </c>
      <c r="F415" s="107" t="s">
        <v>537</v>
      </c>
      <c r="G415" s="126" t="s">
        <v>173</v>
      </c>
      <c r="H415" s="107" t="s">
        <v>540</v>
      </c>
      <c r="I415" s="107" t="s">
        <v>495</v>
      </c>
      <c r="J415" s="129" t="s">
        <v>466</v>
      </c>
      <c r="K415" s="102">
        <v>2</v>
      </c>
      <c r="L415" s="127">
        <v>43040</v>
      </c>
      <c r="M415" s="127">
        <v>43281</v>
      </c>
      <c r="N415" s="128">
        <f t="shared" si="107"/>
        <v>34.428571428571431</v>
      </c>
      <c r="O415" s="91" t="s">
        <v>488</v>
      </c>
      <c r="P415" s="97">
        <v>2</v>
      </c>
      <c r="Q415" s="91" t="s">
        <v>2148</v>
      </c>
      <c r="R415" s="100">
        <f t="shared" si="108"/>
        <v>100</v>
      </c>
      <c r="S415" s="101">
        <f t="shared" si="109"/>
        <v>34.428571428571431</v>
      </c>
      <c r="T415" s="101">
        <f t="shared" si="110"/>
        <v>34.428571428571431</v>
      </c>
      <c r="U415" s="101">
        <f t="shared" si="111"/>
        <v>34.428571428571431</v>
      </c>
      <c r="V415" s="102"/>
      <c r="W415" s="103" t="str">
        <f t="shared" si="117"/>
        <v>CUMPLIDO</v>
      </c>
      <c r="X415" s="103" t="str">
        <f t="shared" si="119"/>
        <v>CUMPLIDO</v>
      </c>
      <c r="Y415" s="104" t="s">
        <v>208</v>
      </c>
      <c r="Z415" s="153" t="str">
        <f t="shared" si="120"/>
        <v>H69R15</v>
      </c>
      <c r="AA415" s="153">
        <f t="shared" si="118"/>
        <v>1</v>
      </c>
      <c r="AB415" s="153" t="str">
        <f t="shared" si="112"/>
        <v>H69R15 - 1</v>
      </c>
      <c r="AC415" s="67">
        <f t="shared" si="113"/>
        <v>5</v>
      </c>
      <c r="AD415" s="67">
        <f t="shared" si="114"/>
        <v>5</v>
      </c>
      <c r="AE415" s="67" t="str">
        <f t="shared" si="115"/>
        <v>H69R15.</v>
      </c>
      <c r="AF415" s="67" t="str">
        <f t="shared" si="116"/>
        <v>H69R15</v>
      </c>
      <c r="AG415" s="71"/>
      <c r="AH415" s="71"/>
      <c r="AI415" s="71"/>
      <c r="AJ415" s="19"/>
      <c r="AK415" s="19"/>
      <c r="AL415" s="19"/>
      <c r="AM415" s="19"/>
      <c r="AN415" s="19"/>
      <c r="AO415" s="19"/>
      <c r="AP415" s="19"/>
    </row>
    <row r="416" spans="1:42" s="2" customFormat="1" ht="300" customHeight="1" x14ac:dyDescent="0.2">
      <c r="A416" s="91">
        <v>311</v>
      </c>
      <c r="B416" s="187">
        <v>415</v>
      </c>
      <c r="C416" s="102"/>
      <c r="D416" s="120" t="s">
        <v>1341</v>
      </c>
      <c r="E416" s="120" t="s">
        <v>174</v>
      </c>
      <c r="F416" s="107" t="s">
        <v>448</v>
      </c>
      <c r="G416" s="126" t="s">
        <v>1017</v>
      </c>
      <c r="H416" s="107" t="s">
        <v>1043</v>
      </c>
      <c r="I416" s="107" t="s">
        <v>1044</v>
      </c>
      <c r="J416" s="129" t="s">
        <v>424</v>
      </c>
      <c r="K416" s="102">
        <v>16</v>
      </c>
      <c r="L416" s="127">
        <v>43040</v>
      </c>
      <c r="M416" s="127">
        <v>43403</v>
      </c>
      <c r="N416" s="128">
        <f t="shared" si="107"/>
        <v>51.857142857142854</v>
      </c>
      <c r="O416" s="91" t="s">
        <v>406</v>
      </c>
      <c r="P416" s="91">
        <v>1</v>
      </c>
      <c r="Q416" s="91" t="s">
        <v>2148</v>
      </c>
      <c r="R416" s="100">
        <f t="shared" si="108"/>
        <v>6.25</v>
      </c>
      <c r="S416" s="101">
        <f t="shared" si="109"/>
        <v>3.2410714285714284</v>
      </c>
      <c r="T416" s="101">
        <f t="shared" si="110"/>
        <v>3.2410714285714284</v>
      </c>
      <c r="U416" s="101">
        <f t="shared" si="111"/>
        <v>51.857142857142854</v>
      </c>
      <c r="V416" s="102"/>
      <c r="W416" s="103" t="str">
        <f t="shared" si="117"/>
        <v>VENCIDO</v>
      </c>
      <c r="X416" s="103" t="str">
        <f t="shared" si="119"/>
        <v>VENCIDO</v>
      </c>
      <c r="Y416" s="104" t="s">
        <v>208</v>
      </c>
      <c r="Z416" s="153" t="str">
        <f t="shared" si="120"/>
        <v>H70R15</v>
      </c>
      <c r="AA416" s="153">
        <f t="shared" si="118"/>
        <v>1</v>
      </c>
      <c r="AB416" s="153" t="str">
        <f t="shared" si="112"/>
        <v>H70R15 - 1</v>
      </c>
      <c r="AC416" s="67">
        <f t="shared" si="113"/>
        <v>1</v>
      </c>
      <c r="AD416" s="67">
        <f t="shared" si="114"/>
        <v>1</v>
      </c>
      <c r="AE416" s="67" t="str">
        <f t="shared" si="115"/>
        <v>H70R15.</v>
      </c>
      <c r="AF416" s="67" t="str">
        <f t="shared" si="116"/>
        <v>H70R15</v>
      </c>
      <c r="AG416" s="71"/>
      <c r="AH416" s="71"/>
      <c r="AI416" s="71"/>
      <c r="AJ416" s="19"/>
      <c r="AK416" s="19"/>
      <c r="AL416" s="19"/>
      <c r="AM416" s="19"/>
      <c r="AN416" s="19"/>
      <c r="AO416" s="19"/>
      <c r="AP416" s="19"/>
    </row>
    <row r="417" spans="1:42" s="2" customFormat="1" ht="300" customHeight="1" x14ac:dyDescent="0.2">
      <c r="A417" s="91">
        <v>312</v>
      </c>
      <c r="B417" s="187">
        <v>416</v>
      </c>
      <c r="C417" s="102"/>
      <c r="D417" s="120" t="s">
        <v>1336</v>
      </c>
      <c r="E417" s="120" t="s">
        <v>28</v>
      </c>
      <c r="F417" s="107" t="s">
        <v>2055</v>
      </c>
      <c r="G417" s="126" t="s">
        <v>175</v>
      </c>
      <c r="H417" s="107" t="s">
        <v>2054</v>
      </c>
      <c r="I417" s="102" t="s">
        <v>2052</v>
      </c>
      <c r="J417" s="129" t="s">
        <v>2053</v>
      </c>
      <c r="K417" s="102">
        <v>1</v>
      </c>
      <c r="L417" s="127">
        <v>43859</v>
      </c>
      <c r="M417" s="127">
        <v>43921</v>
      </c>
      <c r="N417" s="128">
        <f t="shared" si="107"/>
        <v>8.8571428571428577</v>
      </c>
      <c r="O417" s="91" t="s">
        <v>488</v>
      </c>
      <c r="P417" s="97">
        <v>1</v>
      </c>
      <c r="Q417" s="91" t="s">
        <v>2148</v>
      </c>
      <c r="R417" s="100">
        <f t="shared" si="108"/>
        <v>100</v>
      </c>
      <c r="S417" s="101">
        <f t="shared" si="109"/>
        <v>8.8571428571428577</v>
      </c>
      <c r="T417" s="101">
        <f t="shared" si="110"/>
        <v>8.8571428571428577</v>
      </c>
      <c r="U417" s="101">
        <f t="shared" si="111"/>
        <v>8.8571428571428577</v>
      </c>
      <c r="V417" s="102"/>
      <c r="W417" s="103" t="str">
        <f t="shared" si="117"/>
        <v>CUMPLIDO</v>
      </c>
      <c r="X417" s="103" t="str">
        <f t="shared" si="119"/>
        <v>EN TERMINO</v>
      </c>
      <c r="Y417" s="104" t="s">
        <v>208</v>
      </c>
      <c r="Z417" s="153" t="str">
        <f t="shared" si="120"/>
        <v>H71R15</v>
      </c>
      <c r="AA417" s="153">
        <f t="shared" si="118"/>
        <v>1</v>
      </c>
      <c r="AB417" s="153" t="str">
        <f t="shared" si="112"/>
        <v>H71R15 - 1</v>
      </c>
      <c r="AC417" s="67">
        <f t="shared" si="113"/>
        <v>5</v>
      </c>
      <c r="AD417" s="67">
        <f t="shared" si="114"/>
        <v>3</v>
      </c>
      <c r="AE417" s="67" t="str">
        <f t="shared" si="115"/>
        <v>H71R15.</v>
      </c>
      <c r="AF417" s="67" t="str">
        <f t="shared" si="116"/>
        <v>H71R15</v>
      </c>
      <c r="AG417" s="71"/>
      <c r="AH417" s="71"/>
      <c r="AI417" s="71"/>
      <c r="AJ417" s="19"/>
      <c r="AK417" s="19"/>
      <c r="AL417" s="19"/>
      <c r="AM417" s="19"/>
      <c r="AN417" s="19"/>
      <c r="AO417" s="19"/>
      <c r="AP417" s="19"/>
    </row>
    <row r="418" spans="1:42" s="2" customFormat="1" ht="300" customHeight="1" x14ac:dyDescent="0.2">
      <c r="A418" s="91"/>
      <c r="B418" s="187">
        <v>417</v>
      </c>
      <c r="C418" s="102"/>
      <c r="D418" s="120" t="s">
        <v>1336</v>
      </c>
      <c r="E418" s="120" t="s">
        <v>28</v>
      </c>
      <c r="F418" s="107" t="s">
        <v>2056</v>
      </c>
      <c r="G418" s="126" t="s">
        <v>175</v>
      </c>
      <c r="H418" s="107" t="s">
        <v>2060</v>
      </c>
      <c r="I418" s="107" t="s">
        <v>2058</v>
      </c>
      <c r="J418" s="129" t="s">
        <v>2059</v>
      </c>
      <c r="K418" s="102">
        <v>1</v>
      </c>
      <c r="L418" s="127">
        <v>43859</v>
      </c>
      <c r="M418" s="127">
        <v>44224</v>
      </c>
      <c r="N418" s="128">
        <f t="shared" ref="N418" si="121">(+M418-L418)/7</f>
        <v>52.142857142857146</v>
      </c>
      <c r="O418" s="91" t="s">
        <v>488</v>
      </c>
      <c r="P418" s="97"/>
      <c r="Q418" s="91" t="s">
        <v>2148</v>
      </c>
      <c r="R418" s="100">
        <f t="shared" si="108"/>
        <v>0</v>
      </c>
      <c r="S418" s="101">
        <f t="shared" si="109"/>
        <v>0</v>
      </c>
      <c r="T418" s="101">
        <f t="shared" si="110"/>
        <v>0</v>
      </c>
      <c r="U418" s="101">
        <f t="shared" si="111"/>
        <v>0</v>
      </c>
      <c r="V418" s="102"/>
      <c r="W418" s="103" t="str">
        <f t="shared" si="117"/>
        <v>EN TERMINO</v>
      </c>
      <c r="X418" s="103" t="str">
        <f t="shared" si="119"/>
        <v/>
      </c>
      <c r="Y418" s="104" t="s">
        <v>208</v>
      </c>
      <c r="Z418" s="153" t="str">
        <f t="shared" si="120"/>
        <v>H71R15</v>
      </c>
      <c r="AA418" s="153">
        <f t="shared" si="118"/>
        <v>2</v>
      </c>
      <c r="AB418" s="153" t="str">
        <f t="shared" si="112"/>
        <v>H71R15 - 2</v>
      </c>
      <c r="AC418" s="194">
        <f t="shared" si="113"/>
        <v>3</v>
      </c>
      <c r="AD418" s="194">
        <f t="shared" si="114"/>
        <v>3</v>
      </c>
      <c r="AE418" s="194" t="str">
        <f t="shared" si="115"/>
        <v>H71R15.</v>
      </c>
      <c r="AF418" s="194" t="str">
        <f t="shared" si="116"/>
        <v>H71R15</v>
      </c>
      <c r="AG418" s="71"/>
      <c r="AH418" s="71"/>
      <c r="AI418" s="71"/>
      <c r="AJ418" s="19"/>
      <c r="AK418" s="19"/>
      <c r="AL418" s="19"/>
      <c r="AM418" s="19"/>
      <c r="AN418" s="19"/>
      <c r="AO418" s="19"/>
      <c r="AP418" s="19"/>
    </row>
    <row r="419" spans="1:42" s="2" customFormat="1" ht="300" customHeight="1" x14ac:dyDescent="0.2">
      <c r="A419" s="91"/>
      <c r="B419" s="187">
        <v>418</v>
      </c>
      <c r="C419" s="102"/>
      <c r="D419" s="120" t="s">
        <v>1336</v>
      </c>
      <c r="E419" s="120" t="s">
        <v>28</v>
      </c>
      <c r="F419" s="107" t="s">
        <v>2057</v>
      </c>
      <c r="G419" s="126" t="s">
        <v>175</v>
      </c>
      <c r="H419" s="107" t="s">
        <v>2063</v>
      </c>
      <c r="I419" s="107" t="s">
        <v>2061</v>
      </c>
      <c r="J419" s="129" t="s">
        <v>2062</v>
      </c>
      <c r="K419" s="102">
        <v>1</v>
      </c>
      <c r="L419" s="127">
        <v>43859</v>
      </c>
      <c r="M419" s="127">
        <v>44224</v>
      </c>
      <c r="N419" s="128">
        <f t="shared" ref="N419" si="122">(+M419-L419)/7</f>
        <v>52.142857142857146</v>
      </c>
      <c r="O419" s="91" t="s">
        <v>1112</v>
      </c>
      <c r="P419" s="97"/>
      <c r="Q419" s="91" t="s">
        <v>2148</v>
      </c>
      <c r="R419" s="100">
        <f t="shared" si="108"/>
        <v>0</v>
      </c>
      <c r="S419" s="101">
        <f t="shared" si="109"/>
        <v>0</v>
      </c>
      <c r="T419" s="101">
        <f t="shared" si="110"/>
        <v>0</v>
      </c>
      <c r="U419" s="101">
        <f t="shared" si="111"/>
        <v>0</v>
      </c>
      <c r="V419" s="102"/>
      <c r="W419" s="103" t="str">
        <f t="shared" si="117"/>
        <v>EN TERMINO</v>
      </c>
      <c r="X419" s="103" t="str">
        <f t="shared" si="119"/>
        <v/>
      </c>
      <c r="Y419" s="104" t="s">
        <v>208</v>
      </c>
      <c r="Z419" s="153" t="str">
        <f t="shared" si="120"/>
        <v>H71R15</v>
      </c>
      <c r="AA419" s="153">
        <f t="shared" si="118"/>
        <v>3</v>
      </c>
      <c r="AB419" s="153" t="str">
        <f t="shared" si="112"/>
        <v>H71R15 - 3</v>
      </c>
      <c r="AC419" s="194">
        <f t="shared" si="113"/>
        <v>3</v>
      </c>
      <c r="AD419" s="194">
        <f t="shared" si="114"/>
        <v>3</v>
      </c>
      <c r="AE419" s="194" t="str">
        <f t="shared" si="115"/>
        <v>H71R15.</v>
      </c>
      <c r="AF419" s="194" t="str">
        <f t="shared" si="116"/>
        <v>H71R15</v>
      </c>
      <c r="AG419" s="71"/>
      <c r="AH419" s="71"/>
      <c r="AI419" s="71"/>
      <c r="AJ419" s="19"/>
      <c r="AK419" s="19"/>
      <c r="AL419" s="19"/>
      <c r="AM419" s="19"/>
      <c r="AN419" s="19"/>
      <c r="AO419" s="19"/>
      <c r="AP419" s="19"/>
    </row>
    <row r="420" spans="1:42" s="2" customFormat="1" ht="300" customHeight="1" x14ac:dyDescent="0.2">
      <c r="A420" s="91">
        <v>313</v>
      </c>
      <c r="B420" s="187">
        <v>419</v>
      </c>
      <c r="C420" s="102"/>
      <c r="D420" s="120" t="s">
        <v>1341</v>
      </c>
      <c r="E420" s="120" t="s">
        <v>28</v>
      </c>
      <c r="F420" s="107" t="s">
        <v>449</v>
      </c>
      <c r="G420" s="126" t="s">
        <v>176</v>
      </c>
      <c r="H420" s="144" t="s">
        <v>541</v>
      </c>
      <c r="I420" s="126" t="s">
        <v>542</v>
      </c>
      <c r="J420" s="129" t="s">
        <v>55</v>
      </c>
      <c r="K420" s="102">
        <v>3</v>
      </c>
      <c r="L420" s="127">
        <v>43040</v>
      </c>
      <c r="M420" s="127">
        <v>43311</v>
      </c>
      <c r="N420" s="128">
        <f t="shared" si="107"/>
        <v>38.714285714285715</v>
      </c>
      <c r="O420" s="91" t="s">
        <v>488</v>
      </c>
      <c r="P420" s="97">
        <v>2.9994999999999998</v>
      </c>
      <c r="Q420" s="91" t="s">
        <v>2148</v>
      </c>
      <c r="R420" s="100">
        <f t="shared" si="108"/>
        <v>99.98333333333332</v>
      </c>
      <c r="S420" s="101">
        <f t="shared" si="109"/>
        <v>38.707833333333326</v>
      </c>
      <c r="T420" s="101">
        <f t="shared" si="110"/>
        <v>38.707833333333326</v>
      </c>
      <c r="U420" s="101">
        <f t="shared" si="111"/>
        <v>38.714285714285715</v>
      </c>
      <c r="V420" s="102"/>
      <c r="W420" s="103" t="str">
        <f t="shared" si="117"/>
        <v>VENCIDO</v>
      </c>
      <c r="X420" s="103" t="str">
        <f t="shared" si="119"/>
        <v>VENCIDO</v>
      </c>
      <c r="Y420" s="104" t="s">
        <v>208</v>
      </c>
      <c r="Z420" s="153" t="str">
        <f t="shared" si="120"/>
        <v>H72R15</v>
      </c>
      <c r="AA420" s="153">
        <f t="shared" si="118"/>
        <v>1</v>
      </c>
      <c r="AB420" s="153" t="str">
        <f t="shared" si="112"/>
        <v>H72R15 - 1</v>
      </c>
      <c r="AC420" s="67">
        <f t="shared" si="113"/>
        <v>1</v>
      </c>
      <c r="AD420" s="67">
        <f t="shared" si="114"/>
        <v>1</v>
      </c>
      <c r="AE420" s="67" t="str">
        <f t="shared" si="115"/>
        <v>H72R15.</v>
      </c>
      <c r="AF420" s="67" t="str">
        <f t="shared" si="116"/>
        <v>H72R15</v>
      </c>
      <c r="AG420" s="71"/>
      <c r="AH420" s="71"/>
      <c r="AI420" s="71"/>
      <c r="AJ420" s="19"/>
      <c r="AK420" s="19"/>
      <c r="AL420" s="19"/>
      <c r="AM420" s="19"/>
      <c r="AN420" s="19"/>
      <c r="AO420" s="19"/>
      <c r="AP420" s="19"/>
    </row>
    <row r="421" spans="1:42" s="2" customFormat="1" ht="300" customHeight="1" x14ac:dyDescent="0.2">
      <c r="A421" s="91">
        <v>314</v>
      </c>
      <c r="B421" s="187">
        <v>420</v>
      </c>
      <c r="C421" s="102"/>
      <c r="D421" s="120" t="s">
        <v>1341</v>
      </c>
      <c r="E421" s="120" t="s">
        <v>27</v>
      </c>
      <c r="F421" s="107" t="s">
        <v>479</v>
      </c>
      <c r="G421" s="126" t="s">
        <v>177</v>
      </c>
      <c r="H421" s="126" t="s">
        <v>1352</v>
      </c>
      <c r="I421" s="145" t="s">
        <v>477</v>
      </c>
      <c r="J421" s="129" t="s">
        <v>478</v>
      </c>
      <c r="K421" s="102">
        <v>1</v>
      </c>
      <c r="L421" s="127">
        <v>43049</v>
      </c>
      <c r="M421" s="127">
        <v>43099</v>
      </c>
      <c r="N421" s="128">
        <f t="shared" ref="N421:N462" si="123">(+M421-L421)/7</f>
        <v>7.1428571428571432</v>
      </c>
      <c r="O421" s="91" t="s">
        <v>450</v>
      </c>
      <c r="P421" s="91">
        <v>1</v>
      </c>
      <c r="Q421" s="91" t="s">
        <v>2148</v>
      </c>
      <c r="R421" s="100">
        <f t="shared" si="108"/>
        <v>100</v>
      </c>
      <c r="S421" s="101">
        <f t="shared" si="109"/>
        <v>7.1428571428571432</v>
      </c>
      <c r="T421" s="101">
        <f t="shared" si="110"/>
        <v>7.1428571428571432</v>
      </c>
      <c r="U421" s="101">
        <f t="shared" si="111"/>
        <v>7.1428571428571432</v>
      </c>
      <c r="V421" s="102"/>
      <c r="W421" s="103" t="str">
        <f t="shared" si="117"/>
        <v>CUMPLIDO</v>
      </c>
      <c r="X421" s="103" t="str">
        <f t="shared" si="119"/>
        <v>CUMPLIDO</v>
      </c>
      <c r="Y421" s="104" t="s">
        <v>208</v>
      </c>
      <c r="Z421" s="153" t="str">
        <f t="shared" si="120"/>
        <v>H74R15</v>
      </c>
      <c r="AA421" s="153">
        <f t="shared" si="118"/>
        <v>1</v>
      </c>
      <c r="AB421" s="153" t="str">
        <f t="shared" si="112"/>
        <v>H74R15 - 1</v>
      </c>
      <c r="AC421" s="67">
        <f t="shared" si="113"/>
        <v>5</v>
      </c>
      <c r="AD421" s="67">
        <f t="shared" si="114"/>
        <v>5</v>
      </c>
      <c r="AE421" s="67" t="str">
        <f t="shared" si="115"/>
        <v>H74R15.</v>
      </c>
      <c r="AF421" s="67" t="str">
        <f t="shared" si="116"/>
        <v>H74R15</v>
      </c>
      <c r="AG421" s="71"/>
      <c r="AH421" s="71"/>
      <c r="AI421" s="71"/>
      <c r="AJ421" s="19"/>
      <c r="AK421" s="19"/>
      <c r="AL421" s="19"/>
      <c r="AM421" s="19"/>
      <c r="AN421" s="19"/>
      <c r="AO421" s="19"/>
      <c r="AP421" s="19"/>
    </row>
    <row r="422" spans="1:42" s="2" customFormat="1" ht="300" customHeight="1" x14ac:dyDescent="0.2">
      <c r="A422" s="91">
        <v>315</v>
      </c>
      <c r="B422" s="187">
        <v>421</v>
      </c>
      <c r="C422" s="102"/>
      <c r="D422" s="120" t="s">
        <v>1336</v>
      </c>
      <c r="E422" s="120" t="s">
        <v>27</v>
      </c>
      <c r="F422" s="107" t="s">
        <v>1099</v>
      </c>
      <c r="G422" s="126" t="s">
        <v>178</v>
      </c>
      <c r="H422" s="126" t="s">
        <v>543</v>
      </c>
      <c r="I422" s="145" t="s">
        <v>544</v>
      </c>
      <c r="J422" s="129" t="s">
        <v>545</v>
      </c>
      <c r="K422" s="102">
        <v>1</v>
      </c>
      <c r="L422" s="127">
        <v>43040</v>
      </c>
      <c r="M422" s="127">
        <v>43069</v>
      </c>
      <c r="N422" s="128">
        <f t="shared" si="123"/>
        <v>4.1428571428571432</v>
      </c>
      <c r="O422" s="91" t="s">
        <v>488</v>
      </c>
      <c r="P422" s="91">
        <v>1</v>
      </c>
      <c r="Q422" s="91" t="s">
        <v>2148</v>
      </c>
      <c r="R422" s="100">
        <f t="shared" si="108"/>
        <v>100</v>
      </c>
      <c r="S422" s="101">
        <f t="shared" si="109"/>
        <v>4.1428571428571432</v>
      </c>
      <c r="T422" s="101">
        <f t="shared" si="110"/>
        <v>4.1428571428571432</v>
      </c>
      <c r="U422" s="101">
        <f t="shared" si="111"/>
        <v>4.1428571428571432</v>
      </c>
      <c r="V422" s="102"/>
      <c r="W422" s="103" t="str">
        <f t="shared" si="117"/>
        <v>CUMPLIDO</v>
      </c>
      <c r="X422" s="103" t="str">
        <f t="shared" si="119"/>
        <v>CUMPLIDO</v>
      </c>
      <c r="Y422" s="104" t="s">
        <v>208</v>
      </c>
      <c r="Z422" s="153" t="str">
        <f t="shared" si="120"/>
        <v>H75R15</v>
      </c>
      <c r="AA422" s="153">
        <f t="shared" si="118"/>
        <v>1</v>
      </c>
      <c r="AB422" s="153" t="str">
        <f t="shared" si="112"/>
        <v>H75R15 - 1</v>
      </c>
      <c r="AC422" s="67">
        <f t="shared" si="113"/>
        <v>5</v>
      </c>
      <c r="AD422" s="67">
        <f t="shared" si="114"/>
        <v>5</v>
      </c>
      <c r="AE422" s="67" t="str">
        <f t="shared" si="115"/>
        <v>H75R15.</v>
      </c>
      <c r="AF422" s="67" t="str">
        <f t="shared" si="116"/>
        <v>H75R15</v>
      </c>
      <c r="AG422" s="71"/>
      <c r="AH422" s="71"/>
      <c r="AI422" s="71"/>
      <c r="AJ422" s="19"/>
      <c r="AK422" s="19"/>
      <c r="AL422" s="19"/>
      <c r="AM422" s="19"/>
      <c r="AN422" s="19"/>
      <c r="AO422" s="19"/>
      <c r="AP422" s="19"/>
    </row>
    <row r="423" spans="1:42" s="2" customFormat="1" ht="300" customHeight="1" x14ac:dyDescent="0.2">
      <c r="A423" s="91">
        <v>316</v>
      </c>
      <c r="B423" s="187">
        <v>422</v>
      </c>
      <c r="C423" s="102"/>
      <c r="D423" s="120" t="s">
        <v>1336</v>
      </c>
      <c r="E423" s="120" t="s">
        <v>44</v>
      </c>
      <c r="F423" s="107" t="s">
        <v>481</v>
      </c>
      <c r="G423" s="126" t="s">
        <v>480</v>
      </c>
      <c r="H423" s="126" t="s">
        <v>2081</v>
      </c>
      <c r="I423" s="126" t="s">
        <v>2167</v>
      </c>
      <c r="J423" s="129" t="s">
        <v>462</v>
      </c>
      <c r="K423" s="102">
        <v>3</v>
      </c>
      <c r="L423" s="127">
        <v>43709</v>
      </c>
      <c r="M423" s="127">
        <v>44073</v>
      </c>
      <c r="N423" s="128">
        <f t="shared" si="123"/>
        <v>52</v>
      </c>
      <c r="O423" s="91" t="s">
        <v>450</v>
      </c>
      <c r="P423" s="97">
        <v>1</v>
      </c>
      <c r="Q423" s="91" t="s">
        <v>2148</v>
      </c>
      <c r="R423" s="100">
        <f t="shared" si="108"/>
        <v>33.333333333333329</v>
      </c>
      <c r="S423" s="101">
        <f t="shared" si="109"/>
        <v>17.333333333333329</v>
      </c>
      <c r="T423" s="101">
        <f t="shared" si="110"/>
        <v>0</v>
      </c>
      <c r="U423" s="101">
        <f t="shared" si="111"/>
        <v>0</v>
      </c>
      <c r="V423" s="102"/>
      <c r="W423" s="103" t="str">
        <f t="shared" si="117"/>
        <v>CON AVANCE</v>
      </c>
      <c r="X423" s="103" t="str">
        <f t="shared" si="119"/>
        <v>CON AVANCE</v>
      </c>
      <c r="Y423" s="104" t="s">
        <v>208</v>
      </c>
      <c r="Z423" s="153" t="str">
        <f t="shared" si="120"/>
        <v>H76R15</v>
      </c>
      <c r="AA423" s="153">
        <f t="shared" si="118"/>
        <v>1</v>
      </c>
      <c r="AB423" s="153" t="str">
        <f t="shared" si="112"/>
        <v>H76R15 - 1</v>
      </c>
      <c r="AC423" s="67">
        <f t="shared" si="113"/>
        <v>4</v>
      </c>
      <c r="AD423" s="67">
        <f t="shared" si="114"/>
        <v>4</v>
      </c>
      <c r="AE423" s="67" t="str">
        <f t="shared" si="115"/>
        <v>H76R15.</v>
      </c>
      <c r="AF423" s="67" t="str">
        <f t="shared" si="116"/>
        <v>H76R15</v>
      </c>
      <c r="AG423" s="71"/>
      <c r="AH423" s="71"/>
      <c r="AI423" s="71"/>
      <c r="AJ423" s="19"/>
      <c r="AK423" s="19"/>
      <c r="AL423" s="19"/>
      <c r="AM423" s="19"/>
      <c r="AN423" s="19"/>
      <c r="AO423" s="19"/>
      <c r="AP423" s="19"/>
    </row>
    <row r="424" spans="1:42" s="2" customFormat="1" ht="300" customHeight="1" x14ac:dyDescent="0.2">
      <c r="A424" s="91">
        <v>317</v>
      </c>
      <c r="B424" s="187">
        <v>423</v>
      </c>
      <c r="C424" s="102"/>
      <c r="D424" s="120" t="s">
        <v>1341</v>
      </c>
      <c r="E424" s="120" t="s">
        <v>44</v>
      </c>
      <c r="F424" s="114" t="s">
        <v>546</v>
      </c>
      <c r="G424" s="126" t="s">
        <v>179</v>
      </c>
      <c r="H424" s="126" t="s">
        <v>2064</v>
      </c>
      <c r="I424" s="126" t="s">
        <v>2065</v>
      </c>
      <c r="J424" s="91" t="s">
        <v>2066</v>
      </c>
      <c r="K424" s="143">
        <v>1</v>
      </c>
      <c r="L424" s="127">
        <v>43859</v>
      </c>
      <c r="M424" s="127">
        <v>43921</v>
      </c>
      <c r="N424" s="128">
        <f t="shared" si="123"/>
        <v>8.8571428571428577</v>
      </c>
      <c r="O424" s="91" t="s">
        <v>488</v>
      </c>
      <c r="P424" s="97">
        <v>1</v>
      </c>
      <c r="Q424" s="91" t="s">
        <v>2148</v>
      </c>
      <c r="R424" s="100">
        <f t="shared" si="108"/>
        <v>100</v>
      </c>
      <c r="S424" s="101">
        <f t="shared" si="109"/>
        <v>8.8571428571428577</v>
      </c>
      <c r="T424" s="101">
        <f t="shared" si="110"/>
        <v>8.8571428571428577</v>
      </c>
      <c r="U424" s="101">
        <f t="shared" si="111"/>
        <v>8.8571428571428577</v>
      </c>
      <c r="V424" s="102"/>
      <c r="W424" s="103" t="str">
        <f t="shared" si="117"/>
        <v>CUMPLIDO</v>
      </c>
      <c r="X424" s="103" t="str">
        <f t="shared" si="119"/>
        <v>CUMPLIDO</v>
      </c>
      <c r="Y424" s="104" t="s">
        <v>208</v>
      </c>
      <c r="Z424" s="153" t="str">
        <f t="shared" si="120"/>
        <v>H77R15</v>
      </c>
      <c r="AA424" s="153">
        <f t="shared" si="118"/>
        <v>1</v>
      </c>
      <c r="AB424" s="153" t="str">
        <f t="shared" si="112"/>
        <v>H77R15 - 1</v>
      </c>
      <c r="AC424" s="67">
        <f t="shared" si="113"/>
        <v>5</v>
      </c>
      <c r="AD424" s="67">
        <f t="shared" si="114"/>
        <v>5</v>
      </c>
      <c r="AE424" s="67" t="str">
        <f t="shared" si="115"/>
        <v>H77R15.</v>
      </c>
      <c r="AF424" s="67" t="str">
        <f t="shared" si="116"/>
        <v>H77R15</v>
      </c>
      <c r="AG424" s="71"/>
      <c r="AH424" s="71"/>
      <c r="AI424" s="71"/>
      <c r="AJ424" s="19"/>
      <c r="AK424" s="19"/>
      <c r="AL424" s="19"/>
      <c r="AM424" s="19"/>
      <c r="AN424" s="19"/>
      <c r="AO424" s="19"/>
      <c r="AP424" s="19"/>
    </row>
    <row r="425" spans="1:42" s="2" customFormat="1" ht="300" customHeight="1" x14ac:dyDescent="0.2">
      <c r="A425" s="91">
        <v>318</v>
      </c>
      <c r="B425" s="187">
        <v>424</v>
      </c>
      <c r="C425" s="102"/>
      <c r="D425" s="120" t="s">
        <v>1341</v>
      </c>
      <c r="E425" s="120" t="s">
        <v>28</v>
      </c>
      <c r="F425" s="107" t="s">
        <v>1320</v>
      </c>
      <c r="G425" s="126" t="s">
        <v>180</v>
      </c>
      <c r="H425" s="126" t="s">
        <v>2067</v>
      </c>
      <c r="I425" s="126" t="s">
        <v>2068</v>
      </c>
      <c r="J425" s="129" t="s">
        <v>2069</v>
      </c>
      <c r="K425" s="102">
        <v>1</v>
      </c>
      <c r="L425" s="127">
        <v>43859</v>
      </c>
      <c r="M425" s="127">
        <v>44196</v>
      </c>
      <c r="N425" s="128">
        <f t="shared" si="123"/>
        <v>48.142857142857146</v>
      </c>
      <c r="O425" s="91" t="s">
        <v>488</v>
      </c>
      <c r="P425" s="97">
        <v>0</v>
      </c>
      <c r="Q425" s="91" t="s">
        <v>2148</v>
      </c>
      <c r="R425" s="100">
        <f t="shared" si="108"/>
        <v>0</v>
      </c>
      <c r="S425" s="101">
        <f t="shared" si="109"/>
        <v>0</v>
      </c>
      <c r="T425" s="101">
        <f t="shared" si="110"/>
        <v>0</v>
      </c>
      <c r="U425" s="101">
        <f t="shared" si="111"/>
        <v>0</v>
      </c>
      <c r="V425" s="102"/>
      <c r="W425" s="103" t="str">
        <f t="shared" si="117"/>
        <v>EN TERMINO</v>
      </c>
      <c r="X425" s="103" t="str">
        <f t="shared" si="119"/>
        <v>EN TERMINO</v>
      </c>
      <c r="Y425" s="104" t="s">
        <v>208</v>
      </c>
      <c r="Z425" s="153" t="str">
        <f t="shared" si="120"/>
        <v>H78R15</v>
      </c>
      <c r="AA425" s="153">
        <f t="shared" si="118"/>
        <v>1</v>
      </c>
      <c r="AB425" s="153" t="str">
        <f t="shared" si="112"/>
        <v>H78R15 - 1</v>
      </c>
      <c r="AC425" s="67">
        <f t="shared" si="113"/>
        <v>3</v>
      </c>
      <c r="AD425" s="67">
        <f t="shared" si="114"/>
        <v>3</v>
      </c>
      <c r="AE425" s="67" t="str">
        <f t="shared" si="115"/>
        <v>H78R15.</v>
      </c>
      <c r="AF425" s="67" t="str">
        <f t="shared" si="116"/>
        <v>H78R15</v>
      </c>
      <c r="AG425" s="71"/>
      <c r="AH425" s="71"/>
      <c r="AI425" s="71"/>
      <c r="AJ425" s="19"/>
      <c r="AK425" s="19"/>
      <c r="AL425" s="19"/>
      <c r="AM425" s="19"/>
      <c r="AN425" s="19"/>
      <c r="AO425" s="19"/>
      <c r="AP425" s="19"/>
    </row>
    <row r="426" spans="1:42" s="2" customFormat="1" ht="300" customHeight="1" x14ac:dyDescent="0.2">
      <c r="A426" s="91">
        <v>319</v>
      </c>
      <c r="B426" s="187">
        <v>425</v>
      </c>
      <c r="C426" s="102"/>
      <c r="D426" s="120" t="s">
        <v>1341</v>
      </c>
      <c r="E426" s="120" t="s">
        <v>44</v>
      </c>
      <c r="F426" s="107" t="s">
        <v>1321</v>
      </c>
      <c r="G426" s="126" t="s">
        <v>181</v>
      </c>
      <c r="H426" s="126" t="s">
        <v>2070</v>
      </c>
      <c r="I426" s="126" t="s">
        <v>2071</v>
      </c>
      <c r="J426" s="129" t="s">
        <v>1126</v>
      </c>
      <c r="K426" s="102">
        <v>1</v>
      </c>
      <c r="L426" s="127">
        <v>43859</v>
      </c>
      <c r="M426" s="127">
        <v>43921</v>
      </c>
      <c r="N426" s="128">
        <f t="shared" si="123"/>
        <v>8.8571428571428577</v>
      </c>
      <c r="O426" s="91" t="s">
        <v>1389</v>
      </c>
      <c r="P426" s="97">
        <v>0.5</v>
      </c>
      <c r="Q426" s="91" t="s">
        <v>2148</v>
      </c>
      <c r="R426" s="100">
        <f t="shared" si="108"/>
        <v>50</v>
      </c>
      <c r="S426" s="101">
        <f t="shared" si="109"/>
        <v>4.4285714285714288</v>
      </c>
      <c r="T426" s="101">
        <f t="shared" si="110"/>
        <v>4.4285714285714288</v>
      </c>
      <c r="U426" s="101">
        <f t="shared" si="111"/>
        <v>8.8571428571428577</v>
      </c>
      <c r="V426" s="102"/>
      <c r="W426" s="103" t="str">
        <f t="shared" si="117"/>
        <v>VENCIDO</v>
      </c>
      <c r="X426" s="103" t="str">
        <f t="shared" si="119"/>
        <v>VENCIDO</v>
      </c>
      <c r="Y426" s="104" t="s">
        <v>208</v>
      </c>
      <c r="Z426" s="153" t="str">
        <f t="shared" si="120"/>
        <v>H79R15</v>
      </c>
      <c r="AA426" s="153">
        <f t="shared" si="118"/>
        <v>1</v>
      </c>
      <c r="AB426" s="153" t="str">
        <f t="shared" si="112"/>
        <v>H79R15 - 1</v>
      </c>
      <c r="AC426" s="67">
        <f t="shared" si="113"/>
        <v>1</v>
      </c>
      <c r="AD426" s="67">
        <f t="shared" si="114"/>
        <v>1</v>
      </c>
      <c r="AE426" s="67" t="str">
        <f t="shared" si="115"/>
        <v>H79R15.</v>
      </c>
      <c r="AF426" s="67" t="str">
        <f t="shared" si="116"/>
        <v>H79R15</v>
      </c>
      <c r="AG426" s="71"/>
      <c r="AH426" s="71"/>
      <c r="AI426" s="71"/>
      <c r="AJ426" s="19"/>
      <c r="AK426" s="19"/>
      <c r="AL426" s="19"/>
      <c r="AM426" s="19"/>
      <c r="AN426" s="19"/>
      <c r="AO426" s="19"/>
      <c r="AP426" s="19"/>
    </row>
    <row r="427" spans="1:42" s="2" customFormat="1" ht="300" customHeight="1" x14ac:dyDescent="0.2">
      <c r="A427" s="91">
        <v>320</v>
      </c>
      <c r="B427" s="187">
        <v>426</v>
      </c>
      <c r="C427" s="102"/>
      <c r="D427" s="120" t="s">
        <v>1341</v>
      </c>
      <c r="E427" s="135" t="s">
        <v>110</v>
      </c>
      <c r="F427" s="107" t="s">
        <v>1322</v>
      </c>
      <c r="G427" s="126" t="s">
        <v>1011</v>
      </c>
      <c r="H427" s="126" t="s">
        <v>994</v>
      </c>
      <c r="I427" s="126" t="s">
        <v>1018</v>
      </c>
      <c r="J427" s="129" t="s">
        <v>1019</v>
      </c>
      <c r="K427" s="102">
        <v>1</v>
      </c>
      <c r="L427" s="127">
        <v>43132</v>
      </c>
      <c r="M427" s="127">
        <v>43159</v>
      </c>
      <c r="N427" s="128">
        <f t="shared" si="123"/>
        <v>3.8571428571428572</v>
      </c>
      <c r="O427" s="102" t="s">
        <v>856</v>
      </c>
      <c r="P427" s="97">
        <v>0.61</v>
      </c>
      <c r="Q427" s="102" t="s">
        <v>2148</v>
      </c>
      <c r="R427" s="100">
        <f t="shared" si="108"/>
        <v>61</v>
      </c>
      <c r="S427" s="101">
        <f t="shared" si="109"/>
        <v>2.3528571428571428</v>
      </c>
      <c r="T427" s="101">
        <f t="shared" si="110"/>
        <v>2.3528571428571428</v>
      </c>
      <c r="U427" s="101">
        <f t="shared" si="111"/>
        <v>3.8571428571428572</v>
      </c>
      <c r="V427" s="102"/>
      <c r="W427" s="103" t="str">
        <f t="shared" si="117"/>
        <v>VENCIDO</v>
      </c>
      <c r="X427" s="103" t="str">
        <f t="shared" si="119"/>
        <v>VENCIDO</v>
      </c>
      <c r="Y427" s="104" t="s">
        <v>208</v>
      </c>
      <c r="Z427" s="153" t="str">
        <f t="shared" si="120"/>
        <v>H81R15</v>
      </c>
      <c r="AA427" s="153">
        <f t="shared" si="118"/>
        <v>1</v>
      </c>
      <c r="AB427" s="153" t="str">
        <f t="shared" si="112"/>
        <v>H81R15 - 1</v>
      </c>
      <c r="AC427" s="67">
        <f t="shared" si="113"/>
        <v>1</v>
      </c>
      <c r="AD427" s="67">
        <f t="shared" si="114"/>
        <v>1</v>
      </c>
      <c r="AE427" s="67" t="str">
        <f t="shared" si="115"/>
        <v>H81R15.</v>
      </c>
      <c r="AF427" s="67" t="str">
        <f t="shared" si="116"/>
        <v>H81R15</v>
      </c>
      <c r="AG427" s="72"/>
      <c r="AH427" s="72"/>
      <c r="AI427" s="72" t="s">
        <v>239</v>
      </c>
    </row>
    <row r="428" spans="1:42" s="2" customFormat="1" ht="300" customHeight="1" x14ac:dyDescent="0.2">
      <c r="A428" s="91">
        <v>321</v>
      </c>
      <c r="B428" s="187">
        <v>427</v>
      </c>
      <c r="C428" s="102"/>
      <c r="D428" s="120" t="s">
        <v>1336</v>
      </c>
      <c r="E428" s="120" t="s">
        <v>182</v>
      </c>
      <c r="F428" s="107" t="s">
        <v>447</v>
      </c>
      <c r="G428" s="126" t="s">
        <v>244</v>
      </c>
      <c r="H428" s="146" t="s">
        <v>2072</v>
      </c>
      <c r="I428" s="146" t="s">
        <v>2073</v>
      </c>
      <c r="J428" s="147" t="s">
        <v>2074</v>
      </c>
      <c r="K428" s="148">
        <v>1</v>
      </c>
      <c r="L428" s="149">
        <v>43859</v>
      </c>
      <c r="M428" s="149">
        <v>44196</v>
      </c>
      <c r="N428" s="128">
        <f t="shared" si="123"/>
        <v>48.142857142857146</v>
      </c>
      <c r="O428" s="91" t="s">
        <v>488</v>
      </c>
      <c r="P428" s="97">
        <v>0</v>
      </c>
      <c r="Q428" s="91" t="s">
        <v>2148</v>
      </c>
      <c r="R428" s="100">
        <f t="shared" si="108"/>
        <v>0</v>
      </c>
      <c r="S428" s="101">
        <f t="shared" si="109"/>
        <v>0</v>
      </c>
      <c r="T428" s="101">
        <f t="shared" si="110"/>
        <v>0</v>
      </c>
      <c r="U428" s="101">
        <f t="shared" si="111"/>
        <v>0</v>
      </c>
      <c r="V428" s="102"/>
      <c r="W428" s="103" t="str">
        <f t="shared" si="117"/>
        <v>EN TERMINO</v>
      </c>
      <c r="X428" s="103" t="str">
        <f t="shared" si="119"/>
        <v>EN TERMINO</v>
      </c>
      <c r="Y428" s="104" t="s">
        <v>208</v>
      </c>
      <c r="Z428" s="153" t="str">
        <f t="shared" si="120"/>
        <v>H83R15</v>
      </c>
      <c r="AA428" s="153">
        <f t="shared" si="118"/>
        <v>1</v>
      </c>
      <c r="AB428" s="153" t="str">
        <f t="shared" si="112"/>
        <v>H83R15 - 1</v>
      </c>
      <c r="AC428" s="67">
        <f t="shared" si="113"/>
        <v>3</v>
      </c>
      <c r="AD428" s="67">
        <f t="shared" si="114"/>
        <v>3</v>
      </c>
      <c r="AE428" s="67" t="str">
        <f t="shared" si="115"/>
        <v>H83R15.</v>
      </c>
      <c r="AF428" s="67" t="str">
        <f t="shared" si="116"/>
        <v>H83R15</v>
      </c>
      <c r="AG428" s="71"/>
      <c r="AH428" s="71"/>
      <c r="AI428" s="71"/>
      <c r="AJ428" s="19"/>
      <c r="AK428" s="19"/>
      <c r="AL428" s="19"/>
      <c r="AM428" s="19"/>
      <c r="AN428" s="19"/>
      <c r="AO428" s="19"/>
      <c r="AP428" s="19"/>
    </row>
    <row r="429" spans="1:42" s="2" customFormat="1" ht="300" customHeight="1" x14ac:dyDescent="0.2">
      <c r="A429" s="91">
        <v>322</v>
      </c>
      <c r="B429" s="187">
        <v>428</v>
      </c>
      <c r="C429" s="102"/>
      <c r="D429" s="120" t="s">
        <v>1336</v>
      </c>
      <c r="E429" s="135" t="s">
        <v>28</v>
      </c>
      <c r="F429" s="107" t="s">
        <v>1297</v>
      </c>
      <c r="G429" s="126" t="s">
        <v>183</v>
      </c>
      <c r="H429" s="126" t="s">
        <v>1298</v>
      </c>
      <c r="I429" s="126" t="s">
        <v>1020</v>
      </c>
      <c r="J429" s="129" t="s">
        <v>517</v>
      </c>
      <c r="K429" s="102">
        <v>1</v>
      </c>
      <c r="L429" s="149">
        <v>43040</v>
      </c>
      <c r="M429" s="149">
        <v>43099</v>
      </c>
      <c r="N429" s="128">
        <f t="shared" si="123"/>
        <v>8.4285714285714288</v>
      </c>
      <c r="O429" s="102" t="s">
        <v>488</v>
      </c>
      <c r="P429" s="102">
        <v>1</v>
      </c>
      <c r="Q429" s="102" t="s">
        <v>2148</v>
      </c>
      <c r="R429" s="100">
        <f t="shared" si="108"/>
        <v>100</v>
      </c>
      <c r="S429" s="101">
        <f t="shared" si="109"/>
        <v>8.4285714285714288</v>
      </c>
      <c r="T429" s="101">
        <f t="shared" si="110"/>
        <v>8.4285714285714288</v>
      </c>
      <c r="U429" s="101">
        <f t="shared" si="111"/>
        <v>8.4285714285714288</v>
      </c>
      <c r="V429" s="102"/>
      <c r="W429" s="103" t="str">
        <f t="shared" si="117"/>
        <v>CUMPLIDO</v>
      </c>
      <c r="X429" s="103" t="str">
        <f t="shared" si="119"/>
        <v>VENCIDO</v>
      </c>
      <c r="Y429" s="104" t="s">
        <v>208</v>
      </c>
      <c r="Z429" s="153" t="str">
        <f t="shared" si="120"/>
        <v>H84R15</v>
      </c>
      <c r="AA429" s="153">
        <f t="shared" si="118"/>
        <v>1</v>
      </c>
      <c r="AB429" s="153" t="str">
        <f t="shared" si="112"/>
        <v>H84R15 - 1</v>
      </c>
      <c r="AC429" s="67">
        <f t="shared" si="113"/>
        <v>5</v>
      </c>
      <c r="AD429" s="67">
        <f t="shared" si="114"/>
        <v>1</v>
      </c>
      <c r="AE429" s="67" t="str">
        <f t="shared" si="115"/>
        <v>H84R15.</v>
      </c>
      <c r="AF429" s="67" t="str">
        <f t="shared" si="116"/>
        <v>H84R15</v>
      </c>
      <c r="AG429" s="72"/>
      <c r="AH429" s="72"/>
      <c r="AI429" s="72"/>
    </row>
    <row r="430" spans="1:42" s="2" customFormat="1" ht="300" customHeight="1" x14ac:dyDescent="0.2">
      <c r="A430" s="91"/>
      <c r="B430" s="187">
        <v>429</v>
      </c>
      <c r="C430" s="102"/>
      <c r="D430" s="120"/>
      <c r="E430" s="120" t="s">
        <v>28</v>
      </c>
      <c r="F430" s="107" t="s">
        <v>427</v>
      </c>
      <c r="G430" s="126" t="s">
        <v>183</v>
      </c>
      <c r="H430" s="126" t="s">
        <v>1299</v>
      </c>
      <c r="I430" s="115" t="s">
        <v>1050</v>
      </c>
      <c r="J430" s="129" t="s">
        <v>426</v>
      </c>
      <c r="K430" s="102">
        <v>3</v>
      </c>
      <c r="L430" s="127">
        <v>43101</v>
      </c>
      <c r="M430" s="127">
        <v>43403</v>
      </c>
      <c r="N430" s="128">
        <f t="shared" si="123"/>
        <v>43.142857142857146</v>
      </c>
      <c r="O430" s="91" t="s">
        <v>406</v>
      </c>
      <c r="P430" s="97">
        <v>1</v>
      </c>
      <c r="Q430" s="91" t="s">
        <v>2148</v>
      </c>
      <c r="R430" s="100">
        <f t="shared" si="108"/>
        <v>33.333333333333329</v>
      </c>
      <c r="S430" s="101">
        <f t="shared" si="109"/>
        <v>14.380952380952381</v>
      </c>
      <c r="T430" s="101">
        <f t="shared" si="110"/>
        <v>14.380952380952381</v>
      </c>
      <c r="U430" s="101">
        <f t="shared" si="111"/>
        <v>43.142857142857146</v>
      </c>
      <c r="V430" s="102"/>
      <c r="W430" s="103" t="str">
        <f t="shared" si="117"/>
        <v>VENCIDO</v>
      </c>
      <c r="X430" s="103" t="str">
        <f t="shared" si="119"/>
        <v/>
      </c>
      <c r="Y430" s="104" t="s">
        <v>208</v>
      </c>
      <c r="Z430" s="153" t="str">
        <f t="shared" si="120"/>
        <v>H84R15</v>
      </c>
      <c r="AA430" s="153">
        <f t="shared" si="118"/>
        <v>2</v>
      </c>
      <c r="AB430" s="153" t="str">
        <f t="shared" si="112"/>
        <v>H84R15 - 2</v>
      </c>
      <c r="AC430" s="67">
        <f t="shared" si="113"/>
        <v>1</v>
      </c>
      <c r="AD430" s="67">
        <f t="shared" si="114"/>
        <v>1</v>
      </c>
      <c r="AE430" s="67" t="str">
        <f t="shared" si="115"/>
        <v>H84R15.</v>
      </c>
      <c r="AF430" s="67" t="str">
        <f t="shared" si="116"/>
        <v>H84R15</v>
      </c>
      <c r="AG430" s="71"/>
      <c r="AH430" s="71"/>
      <c r="AI430" s="71"/>
      <c r="AJ430" s="19"/>
      <c r="AK430" s="19"/>
      <c r="AL430" s="19"/>
      <c r="AM430" s="19"/>
      <c r="AN430" s="19"/>
      <c r="AO430" s="19"/>
      <c r="AP430" s="19"/>
    </row>
    <row r="431" spans="1:42" s="2" customFormat="1" ht="300" customHeight="1" x14ac:dyDescent="0.2">
      <c r="A431" s="91">
        <v>323</v>
      </c>
      <c r="B431" s="187">
        <v>430</v>
      </c>
      <c r="C431" s="102"/>
      <c r="D431" s="120" t="s">
        <v>1336</v>
      </c>
      <c r="E431" s="120" t="s">
        <v>28</v>
      </c>
      <c r="F431" s="107" t="s">
        <v>549</v>
      </c>
      <c r="G431" s="126" t="s">
        <v>184</v>
      </c>
      <c r="H431" s="126" t="s">
        <v>547</v>
      </c>
      <c r="I431" s="126" t="s">
        <v>548</v>
      </c>
      <c r="J431" s="129" t="s">
        <v>508</v>
      </c>
      <c r="K431" s="102">
        <v>1</v>
      </c>
      <c r="L431" s="127">
        <v>43040</v>
      </c>
      <c r="M431" s="127">
        <v>43100</v>
      </c>
      <c r="N431" s="128">
        <f t="shared" si="123"/>
        <v>8.5714285714285712</v>
      </c>
      <c r="O431" s="91" t="s">
        <v>488</v>
      </c>
      <c r="P431" s="91">
        <v>1</v>
      </c>
      <c r="Q431" s="91" t="s">
        <v>2148</v>
      </c>
      <c r="R431" s="100">
        <f t="shared" si="108"/>
        <v>100</v>
      </c>
      <c r="S431" s="101">
        <f t="shared" si="109"/>
        <v>8.5714285714285712</v>
      </c>
      <c r="T431" s="101">
        <f t="shared" si="110"/>
        <v>8.5714285714285712</v>
      </c>
      <c r="U431" s="101">
        <f t="shared" si="111"/>
        <v>8.5714285714285712</v>
      </c>
      <c r="V431" s="102"/>
      <c r="W431" s="103" t="str">
        <f t="shared" si="117"/>
        <v>CUMPLIDO</v>
      </c>
      <c r="X431" s="103" t="str">
        <f t="shared" si="119"/>
        <v>CUMPLIDO</v>
      </c>
      <c r="Y431" s="104" t="s">
        <v>208</v>
      </c>
      <c r="Z431" s="153" t="str">
        <f t="shared" si="120"/>
        <v>H86R15</v>
      </c>
      <c r="AA431" s="153">
        <f t="shared" si="118"/>
        <v>1</v>
      </c>
      <c r="AB431" s="153" t="str">
        <f t="shared" si="112"/>
        <v>H86R15 - 1</v>
      </c>
      <c r="AC431" s="67">
        <f t="shared" si="113"/>
        <v>5</v>
      </c>
      <c r="AD431" s="67">
        <f t="shared" si="114"/>
        <v>5</v>
      </c>
      <c r="AE431" s="67" t="str">
        <f t="shared" si="115"/>
        <v>H86R15.</v>
      </c>
      <c r="AF431" s="67" t="str">
        <f t="shared" si="116"/>
        <v>H86R15</v>
      </c>
      <c r="AG431" s="71"/>
      <c r="AH431" s="71"/>
      <c r="AI431" s="71"/>
      <c r="AJ431" s="19"/>
      <c r="AK431" s="19"/>
      <c r="AL431" s="19"/>
      <c r="AM431" s="19"/>
      <c r="AN431" s="19"/>
      <c r="AO431" s="19"/>
      <c r="AP431" s="19"/>
    </row>
    <row r="432" spans="1:42" s="2" customFormat="1" ht="300" customHeight="1" x14ac:dyDescent="0.2">
      <c r="A432" s="91">
        <v>324</v>
      </c>
      <c r="B432" s="187">
        <v>431</v>
      </c>
      <c r="C432" s="102"/>
      <c r="D432" s="120" t="s">
        <v>1336</v>
      </c>
      <c r="E432" s="120" t="s">
        <v>28</v>
      </c>
      <c r="F432" s="107" t="s">
        <v>553</v>
      </c>
      <c r="G432" s="126" t="s">
        <v>185</v>
      </c>
      <c r="H432" s="126" t="s">
        <v>489</v>
      </c>
      <c r="I432" s="126" t="s">
        <v>550</v>
      </c>
      <c r="J432" s="129" t="s">
        <v>55</v>
      </c>
      <c r="K432" s="102">
        <v>4</v>
      </c>
      <c r="L432" s="127">
        <v>43040</v>
      </c>
      <c r="M432" s="127">
        <v>43403</v>
      </c>
      <c r="N432" s="128">
        <f t="shared" si="123"/>
        <v>51.857142857142854</v>
      </c>
      <c r="O432" s="91" t="s">
        <v>488</v>
      </c>
      <c r="P432" s="97">
        <v>3.9849999999999999</v>
      </c>
      <c r="Q432" s="91" t="s">
        <v>2148</v>
      </c>
      <c r="R432" s="100">
        <f t="shared" si="108"/>
        <v>99.625</v>
      </c>
      <c r="S432" s="101">
        <f t="shared" si="109"/>
        <v>51.662678571428572</v>
      </c>
      <c r="T432" s="101">
        <f t="shared" si="110"/>
        <v>51.662678571428572</v>
      </c>
      <c r="U432" s="101">
        <f t="shared" si="111"/>
        <v>51.857142857142854</v>
      </c>
      <c r="V432" s="102"/>
      <c r="W432" s="103" t="str">
        <f t="shared" si="117"/>
        <v>VENCIDO</v>
      </c>
      <c r="X432" s="103" t="str">
        <f t="shared" si="119"/>
        <v>VENCIDO</v>
      </c>
      <c r="Y432" s="104" t="s">
        <v>208</v>
      </c>
      <c r="Z432" s="153" t="str">
        <f t="shared" si="120"/>
        <v>H88R15</v>
      </c>
      <c r="AA432" s="153">
        <f t="shared" si="118"/>
        <v>1</v>
      </c>
      <c r="AB432" s="153" t="str">
        <f t="shared" si="112"/>
        <v>H88R15 - 1</v>
      </c>
      <c r="AC432" s="67">
        <f t="shared" si="113"/>
        <v>1</v>
      </c>
      <c r="AD432" s="67">
        <f t="shared" si="114"/>
        <v>1</v>
      </c>
      <c r="AE432" s="67" t="str">
        <f t="shared" si="115"/>
        <v>H88R15.</v>
      </c>
      <c r="AF432" s="67" t="str">
        <f t="shared" si="116"/>
        <v>H88R15</v>
      </c>
      <c r="AG432" s="71"/>
      <c r="AH432" s="71"/>
      <c r="AI432" s="71"/>
      <c r="AJ432" s="19"/>
      <c r="AK432" s="19"/>
      <c r="AL432" s="19"/>
      <c r="AM432" s="19"/>
      <c r="AN432" s="19"/>
      <c r="AO432" s="19"/>
      <c r="AP432" s="19"/>
    </row>
    <row r="433" spans="1:42" s="2" customFormat="1" ht="300" customHeight="1" x14ac:dyDescent="0.2">
      <c r="A433" s="91">
        <v>325</v>
      </c>
      <c r="B433" s="187">
        <v>432</v>
      </c>
      <c r="C433" s="102"/>
      <c r="D433" s="120" t="s">
        <v>1336</v>
      </c>
      <c r="E433" s="120" t="s">
        <v>27</v>
      </c>
      <c r="F433" s="107" t="s">
        <v>554</v>
      </c>
      <c r="G433" s="126" t="s">
        <v>186</v>
      </c>
      <c r="H433" s="126" t="s">
        <v>551</v>
      </c>
      <c r="I433" s="126" t="s">
        <v>552</v>
      </c>
      <c r="J433" s="129" t="s">
        <v>545</v>
      </c>
      <c r="K433" s="102">
        <v>1</v>
      </c>
      <c r="L433" s="127">
        <v>43040</v>
      </c>
      <c r="M433" s="127">
        <v>43099</v>
      </c>
      <c r="N433" s="128">
        <f t="shared" si="123"/>
        <v>8.4285714285714288</v>
      </c>
      <c r="O433" s="91" t="s">
        <v>488</v>
      </c>
      <c r="P433" s="97">
        <v>1</v>
      </c>
      <c r="Q433" s="91" t="s">
        <v>2148</v>
      </c>
      <c r="R433" s="100">
        <f t="shared" si="108"/>
        <v>100</v>
      </c>
      <c r="S433" s="101">
        <f t="shared" si="109"/>
        <v>8.4285714285714288</v>
      </c>
      <c r="T433" s="101">
        <f t="shared" si="110"/>
        <v>8.4285714285714288</v>
      </c>
      <c r="U433" s="101">
        <f t="shared" si="111"/>
        <v>8.4285714285714288</v>
      </c>
      <c r="V433" s="102"/>
      <c r="W433" s="103" t="str">
        <f t="shared" si="117"/>
        <v>CUMPLIDO</v>
      </c>
      <c r="X433" s="103" t="str">
        <f t="shared" si="119"/>
        <v>CUMPLIDO</v>
      </c>
      <c r="Y433" s="104" t="s">
        <v>208</v>
      </c>
      <c r="Z433" s="153" t="str">
        <f t="shared" si="120"/>
        <v>H89R15</v>
      </c>
      <c r="AA433" s="153">
        <f t="shared" si="118"/>
        <v>1</v>
      </c>
      <c r="AB433" s="153" t="str">
        <f t="shared" si="112"/>
        <v>H89R15 - 1</v>
      </c>
      <c r="AC433" s="67">
        <f t="shared" si="113"/>
        <v>5</v>
      </c>
      <c r="AD433" s="67">
        <f t="shared" si="114"/>
        <v>5</v>
      </c>
      <c r="AE433" s="67" t="str">
        <f t="shared" si="115"/>
        <v>H89R15.</v>
      </c>
      <c r="AF433" s="67" t="str">
        <f t="shared" si="116"/>
        <v>H89R15</v>
      </c>
      <c r="AG433" s="71"/>
      <c r="AH433" s="71"/>
      <c r="AI433" s="71" t="s">
        <v>239</v>
      </c>
      <c r="AJ433" s="19"/>
      <c r="AK433" s="19"/>
      <c r="AL433" s="19"/>
      <c r="AM433" s="19"/>
      <c r="AN433" s="19"/>
      <c r="AO433" s="19"/>
      <c r="AP433" s="19"/>
    </row>
    <row r="434" spans="1:42" s="2" customFormat="1" ht="300" customHeight="1" x14ac:dyDescent="0.2">
      <c r="A434" s="91">
        <v>326</v>
      </c>
      <c r="B434" s="187">
        <v>433</v>
      </c>
      <c r="C434" s="102"/>
      <c r="D434" s="135" t="s">
        <v>1341</v>
      </c>
      <c r="E434" s="135" t="s">
        <v>39</v>
      </c>
      <c r="F434" s="107" t="s">
        <v>2098</v>
      </c>
      <c r="G434" s="126" t="s">
        <v>485</v>
      </c>
      <c r="H434" s="126" t="s">
        <v>2094</v>
      </c>
      <c r="I434" s="126" t="s">
        <v>2092</v>
      </c>
      <c r="J434" s="129" t="s">
        <v>2093</v>
      </c>
      <c r="K434" s="102">
        <v>4</v>
      </c>
      <c r="L434" s="127">
        <v>43858</v>
      </c>
      <c r="M434" s="127">
        <v>44165</v>
      </c>
      <c r="N434" s="128">
        <f t="shared" si="123"/>
        <v>43.857142857142854</v>
      </c>
      <c r="O434" s="102" t="s">
        <v>19</v>
      </c>
      <c r="P434" s="97"/>
      <c r="Q434" s="102" t="s">
        <v>2148</v>
      </c>
      <c r="R434" s="100">
        <f t="shared" si="108"/>
        <v>0</v>
      </c>
      <c r="S434" s="101">
        <f t="shared" si="109"/>
        <v>0</v>
      </c>
      <c r="T434" s="101">
        <f t="shared" si="110"/>
        <v>0</v>
      </c>
      <c r="U434" s="101">
        <f t="shared" si="111"/>
        <v>0</v>
      </c>
      <c r="V434" s="102"/>
      <c r="W434" s="103" t="str">
        <f t="shared" si="117"/>
        <v>EN TERMINO</v>
      </c>
      <c r="X434" s="103" t="str">
        <f t="shared" si="119"/>
        <v>EN TERMINO</v>
      </c>
      <c r="Y434" s="104" t="s">
        <v>208</v>
      </c>
      <c r="Z434" s="153" t="str">
        <f t="shared" si="120"/>
        <v>H92R15</v>
      </c>
      <c r="AA434" s="153">
        <f t="shared" si="118"/>
        <v>1</v>
      </c>
      <c r="AB434" s="153" t="str">
        <f t="shared" si="112"/>
        <v>H92R15 - 1</v>
      </c>
      <c r="AC434" s="67">
        <f t="shared" si="113"/>
        <v>3</v>
      </c>
      <c r="AD434" s="67">
        <f t="shared" si="114"/>
        <v>3</v>
      </c>
      <c r="AE434" s="67" t="str">
        <f t="shared" si="115"/>
        <v>H92R15.</v>
      </c>
      <c r="AF434" s="67" t="str">
        <f t="shared" si="116"/>
        <v>H92R15</v>
      </c>
      <c r="AG434" s="72"/>
      <c r="AH434" s="72"/>
      <c r="AI434" s="72"/>
    </row>
    <row r="435" spans="1:42" s="2" customFormat="1" ht="300" customHeight="1" x14ac:dyDescent="0.2">
      <c r="A435" s="91"/>
      <c r="B435" s="187">
        <v>434</v>
      </c>
      <c r="C435" s="102"/>
      <c r="D435" s="135" t="s">
        <v>1341</v>
      </c>
      <c r="E435" s="135" t="s">
        <v>39</v>
      </c>
      <c r="F435" s="107" t="s">
        <v>2099</v>
      </c>
      <c r="G435" s="126" t="s">
        <v>485</v>
      </c>
      <c r="H435" s="126" t="s">
        <v>2097</v>
      </c>
      <c r="I435" s="126" t="s">
        <v>2101</v>
      </c>
      <c r="J435" s="129" t="s">
        <v>2100</v>
      </c>
      <c r="K435" s="102">
        <v>5</v>
      </c>
      <c r="L435" s="127">
        <v>43858</v>
      </c>
      <c r="M435" s="127">
        <v>44165</v>
      </c>
      <c r="N435" s="128">
        <f t="shared" ref="N435" si="124">(+M435-L435)/7</f>
        <v>43.857142857142854</v>
      </c>
      <c r="O435" s="102" t="s">
        <v>19</v>
      </c>
      <c r="P435" s="97"/>
      <c r="Q435" s="102" t="s">
        <v>2148</v>
      </c>
      <c r="R435" s="100">
        <f t="shared" si="108"/>
        <v>0</v>
      </c>
      <c r="S435" s="101">
        <f t="shared" si="109"/>
        <v>0</v>
      </c>
      <c r="T435" s="101">
        <f t="shared" si="110"/>
        <v>0</v>
      </c>
      <c r="U435" s="101">
        <f t="shared" si="111"/>
        <v>0</v>
      </c>
      <c r="V435" s="102"/>
      <c r="W435" s="103" t="str">
        <f t="shared" si="117"/>
        <v>EN TERMINO</v>
      </c>
      <c r="X435" s="103" t="str">
        <f t="shared" si="119"/>
        <v/>
      </c>
      <c r="Y435" s="104" t="s">
        <v>208</v>
      </c>
      <c r="Z435" s="153" t="str">
        <f t="shared" si="120"/>
        <v>H92R15</v>
      </c>
      <c r="AA435" s="153">
        <f t="shared" si="118"/>
        <v>2</v>
      </c>
      <c r="AB435" s="153" t="str">
        <f t="shared" si="112"/>
        <v>H92R15 - 2</v>
      </c>
      <c r="AC435" s="194">
        <f t="shared" si="113"/>
        <v>3</v>
      </c>
      <c r="AD435" s="194">
        <f t="shared" si="114"/>
        <v>3</v>
      </c>
      <c r="AE435" s="194" t="str">
        <f t="shared" si="115"/>
        <v>H92R15.</v>
      </c>
      <c r="AF435" s="194" t="str">
        <f t="shared" si="116"/>
        <v>H92R15</v>
      </c>
      <c r="AG435" s="72"/>
      <c r="AH435" s="72"/>
      <c r="AI435" s="72"/>
    </row>
    <row r="436" spans="1:42" s="2" customFormat="1" ht="300" customHeight="1" x14ac:dyDescent="0.2">
      <c r="A436" s="91">
        <v>327</v>
      </c>
      <c r="B436" s="187">
        <v>435</v>
      </c>
      <c r="C436" s="102"/>
      <c r="D436" s="135" t="s">
        <v>1336</v>
      </c>
      <c r="E436" s="135" t="s">
        <v>26</v>
      </c>
      <c r="F436" s="107" t="s">
        <v>2102</v>
      </c>
      <c r="G436" s="126" t="s">
        <v>1021</v>
      </c>
      <c r="H436" s="126" t="s">
        <v>2094</v>
      </c>
      <c r="I436" s="126" t="s">
        <v>2092</v>
      </c>
      <c r="J436" s="129" t="s">
        <v>2093</v>
      </c>
      <c r="K436" s="102">
        <v>4</v>
      </c>
      <c r="L436" s="149">
        <v>43858</v>
      </c>
      <c r="M436" s="149">
        <v>44165</v>
      </c>
      <c r="N436" s="128">
        <f t="shared" si="123"/>
        <v>43.857142857142854</v>
      </c>
      <c r="O436" s="102" t="s">
        <v>19</v>
      </c>
      <c r="P436" s="119"/>
      <c r="Q436" s="102" t="s">
        <v>2148</v>
      </c>
      <c r="R436" s="100">
        <f t="shared" si="108"/>
        <v>0</v>
      </c>
      <c r="S436" s="101">
        <f t="shared" si="109"/>
        <v>0</v>
      </c>
      <c r="T436" s="101">
        <f t="shared" si="110"/>
        <v>0</v>
      </c>
      <c r="U436" s="101">
        <f t="shared" si="111"/>
        <v>0</v>
      </c>
      <c r="V436" s="102"/>
      <c r="W436" s="103" t="str">
        <f t="shared" si="117"/>
        <v>EN TERMINO</v>
      </c>
      <c r="X436" s="103" t="str">
        <f t="shared" si="119"/>
        <v>EN TERMINO</v>
      </c>
      <c r="Y436" s="104" t="s">
        <v>208</v>
      </c>
      <c r="Z436" s="153" t="str">
        <f t="shared" si="120"/>
        <v>H93R15</v>
      </c>
      <c r="AA436" s="153">
        <f t="shared" si="118"/>
        <v>1</v>
      </c>
      <c r="AB436" s="153" t="str">
        <f t="shared" si="112"/>
        <v>H93R15 - 1</v>
      </c>
      <c r="AC436" s="67">
        <f t="shared" si="113"/>
        <v>3</v>
      </c>
      <c r="AD436" s="67">
        <f t="shared" si="114"/>
        <v>3</v>
      </c>
      <c r="AE436" s="67" t="str">
        <f t="shared" si="115"/>
        <v>H93R15.</v>
      </c>
      <c r="AF436" s="67" t="str">
        <f t="shared" si="116"/>
        <v>H93R15</v>
      </c>
      <c r="AG436" s="72"/>
      <c r="AH436" s="72"/>
      <c r="AI436" s="72"/>
    </row>
    <row r="437" spans="1:42" s="2" customFormat="1" ht="300" customHeight="1" x14ac:dyDescent="0.2">
      <c r="A437" s="91"/>
      <c r="B437" s="187">
        <v>436</v>
      </c>
      <c r="C437" s="102"/>
      <c r="D437" s="135" t="s">
        <v>1336</v>
      </c>
      <c r="E437" s="135" t="s">
        <v>26</v>
      </c>
      <c r="F437" s="107" t="s">
        <v>2103</v>
      </c>
      <c r="G437" s="126" t="s">
        <v>1021</v>
      </c>
      <c r="H437" s="126" t="s">
        <v>2097</v>
      </c>
      <c r="I437" s="126" t="s">
        <v>2101</v>
      </c>
      <c r="J437" s="129" t="s">
        <v>2100</v>
      </c>
      <c r="K437" s="102">
        <v>5</v>
      </c>
      <c r="L437" s="149">
        <v>43858</v>
      </c>
      <c r="M437" s="149">
        <v>44165</v>
      </c>
      <c r="N437" s="128">
        <f t="shared" ref="N437" si="125">(+M437-L437)/7</f>
        <v>43.857142857142854</v>
      </c>
      <c r="O437" s="102" t="s">
        <v>19</v>
      </c>
      <c r="P437" s="119"/>
      <c r="Q437" s="102" t="s">
        <v>2148</v>
      </c>
      <c r="R437" s="100">
        <f t="shared" si="108"/>
        <v>0</v>
      </c>
      <c r="S437" s="101">
        <f t="shared" si="109"/>
        <v>0</v>
      </c>
      <c r="T437" s="101">
        <f t="shared" si="110"/>
        <v>0</v>
      </c>
      <c r="U437" s="101">
        <f t="shared" si="111"/>
        <v>0</v>
      </c>
      <c r="V437" s="102"/>
      <c r="W437" s="103" t="str">
        <f t="shared" si="117"/>
        <v>EN TERMINO</v>
      </c>
      <c r="X437" s="103" t="str">
        <f t="shared" si="119"/>
        <v/>
      </c>
      <c r="Y437" s="104" t="s">
        <v>208</v>
      </c>
      <c r="Z437" s="153" t="str">
        <f t="shared" si="120"/>
        <v>H93R15</v>
      </c>
      <c r="AA437" s="153">
        <f t="shared" si="118"/>
        <v>2</v>
      </c>
      <c r="AB437" s="153" t="str">
        <f t="shared" si="112"/>
        <v>H93R15 - 2</v>
      </c>
      <c r="AC437" s="194">
        <f t="shared" si="113"/>
        <v>3</v>
      </c>
      <c r="AD437" s="194">
        <f t="shared" si="114"/>
        <v>3</v>
      </c>
      <c r="AE437" s="194" t="str">
        <f t="shared" si="115"/>
        <v>H93R15.</v>
      </c>
      <c r="AF437" s="194" t="str">
        <f t="shared" si="116"/>
        <v>H93R15</v>
      </c>
      <c r="AG437" s="72"/>
      <c r="AH437" s="72"/>
      <c r="AI437" s="72"/>
    </row>
    <row r="438" spans="1:42" s="2" customFormat="1" ht="300" customHeight="1" x14ac:dyDescent="0.2">
      <c r="A438" s="91">
        <v>328</v>
      </c>
      <c r="B438" s="187">
        <v>437</v>
      </c>
      <c r="C438" s="102"/>
      <c r="D438" s="135" t="s">
        <v>1336</v>
      </c>
      <c r="E438" s="135" t="s">
        <v>26</v>
      </c>
      <c r="F438" s="107" t="s">
        <v>2104</v>
      </c>
      <c r="G438" s="126" t="s">
        <v>1022</v>
      </c>
      <c r="H438" s="126" t="s">
        <v>2091</v>
      </c>
      <c r="I438" s="126" t="s">
        <v>2092</v>
      </c>
      <c r="J438" s="129" t="s">
        <v>2093</v>
      </c>
      <c r="K438" s="102">
        <v>4</v>
      </c>
      <c r="L438" s="127">
        <v>43858</v>
      </c>
      <c r="M438" s="127">
        <v>44165</v>
      </c>
      <c r="N438" s="128">
        <f t="shared" si="123"/>
        <v>43.857142857142854</v>
      </c>
      <c r="O438" s="102" t="s">
        <v>19</v>
      </c>
      <c r="P438" s="119"/>
      <c r="Q438" s="102" t="s">
        <v>2148</v>
      </c>
      <c r="R438" s="100">
        <f t="shared" si="108"/>
        <v>0</v>
      </c>
      <c r="S438" s="101">
        <f t="shared" si="109"/>
        <v>0</v>
      </c>
      <c r="T438" s="101">
        <f t="shared" si="110"/>
        <v>0</v>
      </c>
      <c r="U438" s="101">
        <f t="shared" si="111"/>
        <v>0</v>
      </c>
      <c r="V438" s="102"/>
      <c r="W438" s="103" t="str">
        <f t="shared" si="117"/>
        <v>EN TERMINO</v>
      </c>
      <c r="X438" s="103" t="str">
        <f t="shared" si="119"/>
        <v>EN TERMINO</v>
      </c>
      <c r="Y438" s="104" t="s">
        <v>208</v>
      </c>
      <c r="Z438" s="153" t="str">
        <f t="shared" si="120"/>
        <v>H94R15</v>
      </c>
      <c r="AA438" s="153">
        <f t="shared" si="118"/>
        <v>1</v>
      </c>
      <c r="AB438" s="153" t="str">
        <f t="shared" si="112"/>
        <v>H94R15 - 1</v>
      </c>
      <c r="AC438" s="67">
        <f t="shared" si="113"/>
        <v>3</v>
      </c>
      <c r="AD438" s="67">
        <f t="shared" si="114"/>
        <v>3</v>
      </c>
      <c r="AE438" s="67" t="str">
        <f t="shared" si="115"/>
        <v>H94R15.</v>
      </c>
      <c r="AF438" s="67" t="str">
        <f t="shared" si="116"/>
        <v>H94R15</v>
      </c>
      <c r="AG438" s="72"/>
      <c r="AH438" s="72"/>
      <c r="AI438" s="72"/>
    </row>
    <row r="439" spans="1:42" s="2" customFormat="1" ht="300" customHeight="1" x14ac:dyDescent="0.2">
      <c r="A439" s="91"/>
      <c r="B439" s="187">
        <v>438</v>
      </c>
      <c r="C439" s="102"/>
      <c r="D439" s="135" t="s">
        <v>1336</v>
      </c>
      <c r="E439" s="135" t="s">
        <v>26</v>
      </c>
      <c r="F439" s="107" t="s">
        <v>2105</v>
      </c>
      <c r="G439" s="126" t="s">
        <v>1022</v>
      </c>
      <c r="H439" s="126" t="s">
        <v>2091</v>
      </c>
      <c r="I439" s="126" t="s">
        <v>2095</v>
      </c>
      <c r="J439" s="129" t="s">
        <v>2100</v>
      </c>
      <c r="K439" s="102">
        <v>5</v>
      </c>
      <c r="L439" s="127">
        <v>43858</v>
      </c>
      <c r="M439" s="127">
        <v>44165</v>
      </c>
      <c r="N439" s="128">
        <f t="shared" ref="N439" si="126">(+M439-L439)/7</f>
        <v>43.857142857142854</v>
      </c>
      <c r="O439" s="102" t="s">
        <v>19</v>
      </c>
      <c r="P439" s="119"/>
      <c r="Q439" s="102" t="s">
        <v>2148</v>
      </c>
      <c r="R439" s="100">
        <f t="shared" si="108"/>
        <v>0</v>
      </c>
      <c r="S439" s="101">
        <f t="shared" si="109"/>
        <v>0</v>
      </c>
      <c r="T439" s="101">
        <f t="shared" si="110"/>
        <v>0</v>
      </c>
      <c r="U439" s="101">
        <f t="shared" si="111"/>
        <v>0</v>
      </c>
      <c r="V439" s="102"/>
      <c r="W439" s="103" t="str">
        <f t="shared" si="117"/>
        <v>EN TERMINO</v>
      </c>
      <c r="X439" s="103" t="str">
        <f t="shared" si="119"/>
        <v/>
      </c>
      <c r="Y439" s="104" t="s">
        <v>208</v>
      </c>
      <c r="Z439" s="153" t="str">
        <f t="shared" si="120"/>
        <v>H94R15</v>
      </c>
      <c r="AA439" s="153">
        <f t="shared" si="118"/>
        <v>2</v>
      </c>
      <c r="AB439" s="153" t="str">
        <f t="shared" si="112"/>
        <v>H94R15 - 2</v>
      </c>
      <c r="AC439" s="194">
        <f t="shared" si="113"/>
        <v>3</v>
      </c>
      <c r="AD439" s="194">
        <f t="shared" si="114"/>
        <v>3</v>
      </c>
      <c r="AE439" s="194" t="str">
        <f t="shared" si="115"/>
        <v>H94R15.</v>
      </c>
      <c r="AF439" s="194" t="str">
        <f t="shared" si="116"/>
        <v>H94R15</v>
      </c>
      <c r="AG439" s="72"/>
      <c r="AH439" s="72"/>
      <c r="AI439" s="72"/>
    </row>
    <row r="440" spans="1:42" s="2" customFormat="1" ht="300" customHeight="1" x14ac:dyDescent="0.2">
      <c r="A440" s="91">
        <v>329</v>
      </c>
      <c r="B440" s="187">
        <v>439</v>
      </c>
      <c r="C440" s="102"/>
      <c r="D440" s="135" t="s">
        <v>1336</v>
      </c>
      <c r="E440" s="135" t="s">
        <v>26</v>
      </c>
      <c r="F440" s="107" t="s">
        <v>2106</v>
      </c>
      <c r="G440" s="126" t="s">
        <v>187</v>
      </c>
      <c r="H440" s="126" t="s">
        <v>2091</v>
      </c>
      <c r="I440" s="126" t="s">
        <v>2092</v>
      </c>
      <c r="J440" s="129" t="s">
        <v>2093</v>
      </c>
      <c r="K440" s="102">
        <v>4</v>
      </c>
      <c r="L440" s="127">
        <v>43858</v>
      </c>
      <c r="M440" s="127">
        <v>44165</v>
      </c>
      <c r="N440" s="128">
        <f t="shared" si="123"/>
        <v>43.857142857142854</v>
      </c>
      <c r="O440" s="102" t="s">
        <v>19</v>
      </c>
      <c r="P440" s="119"/>
      <c r="Q440" s="102" t="s">
        <v>2148</v>
      </c>
      <c r="R440" s="100">
        <f t="shared" si="108"/>
        <v>0</v>
      </c>
      <c r="S440" s="101">
        <f t="shared" si="109"/>
        <v>0</v>
      </c>
      <c r="T440" s="101">
        <f t="shared" si="110"/>
        <v>0</v>
      </c>
      <c r="U440" s="101">
        <f t="shared" si="111"/>
        <v>0</v>
      </c>
      <c r="V440" s="102"/>
      <c r="W440" s="103" t="str">
        <f t="shared" si="117"/>
        <v>EN TERMINO</v>
      </c>
      <c r="X440" s="103" t="str">
        <f t="shared" si="119"/>
        <v>EN TERMINO</v>
      </c>
      <c r="Y440" s="104" t="s">
        <v>208</v>
      </c>
      <c r="Z440" s="153" t="str">
        <f t="shared" si="120"/>
        <v>H95R15</v>
      </c>
      <c r="AA440" s="153">
        <f t="shared" si="118"/>
        <v>1</v>
      </c>
      <c r="AB440" s="153" t="str">
        <f t="shared" si="112"/>
        <v>H95R15 - 1</v>
      </c>
      <c r="AC440" s="67">
        <f t="shared" si="113"/>
        <v>3</v>
      </c>
      <c r="AD440" s="67">
        <f t="shared" si="114"/>
        <v>3</v>
      </c>
      <c r="AE440" s="67" t="str">
        <f t="shared" si="115"/>
        <v>H95R15.</v>
      </c>
      <c r="AF440" s="67" t="str">
        <f t="shared" si="116"/>
        <v>H95R15</v>
      </c>
      <c r="AG440" s="72"/>
      <c r="AH440" s="72"/>
      <c r="AI440" s="72"/>
    </row>
    <row r="441" spans="1:42" s="2" customFormat="1" ht="300" customHeight="1" x14ac:dyDescent="0.2">
      <c r="A441" s="91"/>
      <c r="B441" s="187">
        <v>440</v>
      </c>
      <c r="C441" s="102"/>
      <c r="D441" s="135" t="s">
        <v>1336</v>
      </c>
      <c r="E441" s="135" t="s">
        <v>26</v>
      </c>
      <c r="F441" s="107" t="s">
        <v>2107</v>
      </c>
      <c r="G441" s="126" t="s">
        <v>187</v>
      </c>
      <c r="H441" s="126" t="s">
        <v>2091</v>
      </c>
      <c r="I441" s="126" t="s">
        <v>2095</v>
      </c>
      <c r="J441" s="129" t="s">
        <v>2100</v>
      </c>
      <c r="K441" s="102">
        <v>5</v>
      </c>
      <c r="L441" s="127">
        <v>43858</v>
      </c>
      <c r="M441" s="127">
        <v>44165</v>
      </c>
      <c r="N441" s="128">
        <f t="shared" ref="N441" si="127">(+M441-L441)/7</f>
        <v>43.857142857142854</v>
      </c>
      <c r="O441" s="102" t="s">
        <v>19</v>
      </c>
      <c r="P441" s="119"/>
      <c r="Q441" s="102" t="s">
        <v>2148</v>
      </c>
      <c r="R441" s="100">
        <f t="shared" si="108"/>
        <v>0</v>
      </c>
      <c r="S441" s="101">
        <f t="shared" si="109"/>
        <v>0</v>
      </c>
      <c r="T441" s="101">
        <f t="shared" si="110"/>
        <v>0</v>
      </c>
      <c r="U441" s="101">
        <f t="shared" si="111"/>
        <v>0</v>
      </c>
      <c r="V441" s="102"/>
      <c r="W441" s="103" t="str">
        <f t="shared" si="117"/>
        <v>EN TERMINO</v>
      </c>
      <c r="X441" s="103" t="str">
        <f t="shared" si="119"/>
        <v/>
      </c>
      <c r="Y441" s="104" t="s">
        <v>208</v>
      </c>
      <c r="Z441" s="153" t="str">
        <f t="shared" si="120"/>
        <v>H95R15</v>
      </c>
      <c r="AA441" s="153">
        <f t="shared" si="118"/>
        <v>2</v>
      </c>
      <c r="AB441" s="153" t="str">
        <f t="shared" si="112"/>
        <v>H95R15 - 2</v>
      </c>
      <c r="AC441" s="194">
        <f t="shared" si="113"/>
        <v>3</v>
      </c>
      <c r="AD441" s="194">
        <f t="shared" si="114"/>
        <v>3</v>
      </c>
      <c r="AE441" s="194" t="str">
        <f t="shared" si="115"/>
        <v>H95R15.</v>
      </c>
      <c r="AF441" s="194" t="str">
        <f t="shared" si="116"/>
        <v>H95R15</v>
      </c>
      <c r="AG441" s="72"/>
      <c r="AH441" s="72"/>
      <c r="AI441" s="72"/>
    </row>
    <row r="442" spans="1:42" s="2" customFormat="1" ht="300" customHeight="1" x14ac:dyDescent="0.2">
      <c r="A442" s="91">
        <v>330</v>
      </c>
      <c r="B442" s="187">
        <v>441</v>
      </c>
      <c r="C442" s="102"/>
      <c r="D442" s="135" t="s">
        <v>1336</v>
      </c>
      <c r="E442" s="135" t="s">
        <v>39</v>
      </c>
      <c r="F442" s="107" t="s">
        <v>1323</v>
      </c>
      <c r="G442" s="126" t="s">
        <v>188</v>
      </c>
      <c r="H442" s="126" t="s">
        <v>428</v>
      </c>
      <c r="I442" s="126" t="s">
        <v>1051</v>
      </c>
      <c r="J442" s="129" t="s">
        <v>397</v>
      </c>
      <c r="K442" s="102">
        <v>2</v>
      </c>
      <c r="L442" s="127">
        <v>43101</v>
      </c>
      <c r="M442" s="127">
        <v>43403</v>
      </c>
      <c r="N442" s="128">
        <f t="shared" si="123"/>
        <v>43.142857142857146</v>
      </c>
      <c r="O442" s="102" t="s">
        <v>406</v>
      </c>
      <c r="P442" s="97">
        <v>0</v>
      </c>
      <c r="Q442" s="102" t="s">
        <v>2148</v>
      </c>
      <c r="R442" s="100">
        <f t="shared" si="108"/>
        <v>0</v>
      </c>
      <c r="S442" s="101">
        <f t="shared" si="109"/>
        <v>0</v>
      </c>
      <c r="T442" s="101">
        <f t="shared" si="110"/>
        <v>0</v>
      </c>
      <c r="U442" s="101">
        <f t="shared" si="111"/>
        <v>43.142857142857146</v>
      </c>
      <c r="V442" s="102"/>
      <c r="W442" s="103" t="str">
        <f t="shared" si="117"/>
        <v>VENCIDO</v>
      </c>
      <c r="X442" s="103" t="str">
        <f t="shared" si="119"/>
        <v>VENCIDO</v>
      </c>
      <c r="Y442" s="104" t="s">
        <v>208</v>
      </c>
      <c r="Z442" s="153" t="str">
        <f t="shared" si="120"/>
        <v>H96R15</v>
      </c>
      <c r="AA442" s="153">
        <f t="shared" si="118"/>
        <v>1</v>
      </c>
      <c r="AB442" s="153" t="str">
        <f t="shared" si="112"/>
        <v>H96R15 - 1</v>
      </c>
      <c r="AC442" s="67">
        <f t="shared" si="113"/>
        <v>1</v>
      </c>
      <c r="AD442" s="67">
        <f t="shared" si="114"/>
        <v>1</v>
      </c>
      <c r="AE442" s="67" t="str">
        <f t="shared" si="115"/>
        <v>H96R15.</v>
      </c>
      <c r="AF442" s="67" t="str">
        <f t="shared" si="116"/>
        <v>H96R15</v>
      </c>
      <c r="AG442" s="72"/>
      <c r="AH442" s="72"/>
      <c r="AI442" s="72"/>
    </row>
    <row r="443" spans="1:42" s="2" customFormat="1" ht="300" customHeight="1" x14ac:dyDescent="0.2">
      <c r="A443" s="91">
        <v>331</v>
      </c>
      <c r="B443" s="187">
        <v>442</v>
      </c>
      <c r="C443" s="102"/>
      <c r="D443" s="135" t="s">
        <v>1369</v>
      </c>
      <c r="E443" s="135" t="s">
        <v>189</v>
      </c>
      <c r="F443" s="107" t="s">
        <v>482</v>
      </c>
      <c r="G443" s="126" t="s">
        <v>483</v>
      </c>
      <c r="H443" s="126" t="s">
        <v>2168</v>
      </c>
      <c r="I443" s="126" t="s">
        <v>2169</v>
      </c>
      <c r="J443" s="129" t="s">
        <v>462</v>
      </c>
      <c r="K443" s="102">
        <v>3</v>
      </c>
      <c r="L443" s="127">
        <v>43709</v>
      </c>
      <c r="M443" s="127">
        <v>44073</v>
      </c>
      <c r="N443" s="128">
        <f t="shared" si="123"/>
        <v>52</v>
      </c>
      <c r="O443" s="102" t="s">
        <v>450</v>
      </c>
      <c r="P443" s="97">
        <v>1</v>
      </c>
      <c r="Q443" s="102" t="s">
        <v>2148</v>
      </c>
      <c r="R443" s="100">
        <f t="shared" si="108"/>
        <v>33.333333333333329</v>
      </c>
      <c r="S443" s="101">
        <f t="shared" si="109"/>
        <v>17.333333333333329</v>
      </c>
      <c r="T443" s="101">
        <f t="shared" si="110"/>
        <v>0</v>
      </c>
      <c r="U443" s="101">
        <f t="shared" si="111"/>
        <v>0</v>
      </c>
      <c r="V443" s="102"/>
      <c r="W443" s="103" t="str">
        <f t="shared" si="117"/>
        <v>CON AVANCE</v>
      </c>
      <c r="X443" s="103" t="str">
        <f t="shared" si="119"/>
        <v>CON AVANCE</v>
      </c>
      <c r="Y443" s="104" t="s">
        <v>208</v>
      </c>
      <c r="Z443" s="153" t="str">
        <f t="shared" si="120"/>
        <v>H97R15</v>
      </c>
      <c r="AA443" s="153">
        <f t="shared" si="118"/>
        <v>1</v>
      </c>
      <c r="AB443" s="153" t="str">
        <f t="shared" si="112"/>
        <v>H97R15 - 1</v>
      </c>
      <c r="AC443" s="67">
        <f t="shared" si="113"/>
        <v>4</v>
      </c>
      <c r="AD443" s="67">
        <f t="shared" si="114"/>
        <v>4</v>
      </c>
      <c r="AE443" s="67" t="str">
        <f t="shared" si="115"/>
        <v>H97R15.</v>
      </c>
      <c r="AF443" s="67" t="str">
        <f t="shared" si="116"/>
        <v>H97R15</v>
      </c>
      <c r="AG443" s="72"/>
      <c r="AH443" s="72"/>
      <c r="AI443" s="72"/>
    </row>
    <row r="444" spans="1:42" s="2" customFormat="1" ht="300" customHeight="1" x14ac:dyDescent="0.2">
      <c r="A444" s="91">
        <v>332</v>
      </c>
      <c r="B444" s="187">
        <v>443</v>
      </c>
      <c r="C444" s="102"/>
      <c r="D444" s="135" t="s">
        <v>1336</v>
      </c>
      <c r="E444" s="135" t="s">
        <v>35</v>
      </c>
      <c r="F444" s="107" t="s">
        <v>1324</v>
      </c>
      <c r="G444" s="126" t="s">
        <v>333</v>
      </c>
      <c r="H444" s="126" t="s">
        <v>443</v>
      </c>
      <c r="I444" s="126" t="s">
        <v>444</v>
      </c>
      <c r="J444" s="129" t="s">
        <v>445</v>
      </c>
      <c r="K444" s="102">
        <v>2</v>
      </c>
      <c r="L444" s="127">
        <v>43040</v>
      </c>
      <c r="M444" s="127">
        <v>43099</v>
      </c>
      <c r="N444" s="128">
        <f t="shared" si="123"/>
        <v>8.4285714285714288</v>
      </c>
      <c r="O444" s="102" t="s">
        <v>434</v>
      </c>
      <c r="P444" s="102">
        <v>2</v>
      </c>
      <c r="Q444" s="102" t="s">
        <v>2148</v>
      </c>
      <c r="R444" s="100">
        <f t="shared" si="108"/>
        <v>100</v>
      </c>
      <c r="S444" s="101">
        <f t="shared" si="109"/>
        <v>8.4285714285714288</v>
      </c>
      <c r="T444" s="101">
        <f t="shared" si="110"/>
        <v>8.4285714285714288</v>
      </c>
      <c r="U444" s="101">
        <f t="shared" si="111"/>
        <v>8.4285714285714288</v>
      </c>
      <c r="V444" s="102"/>
      <c r="W444" s="103" t="str">
        <f t="shared" si="117"/>
        <v>CUMPLIDO</v>
      </c>
      <c r="X444" s="103" t="str">
        <f t="shared" si="119"/>
        <v>CUMPLIDO</v>
      </c>
      <c r="Y444" s="104" t="s">
        <v>208</v>
      </c>
      <c r="Z444" s="153" t="str">
        <f t="shared" si="120"/>
        <v>H98R15</v>
      </c>
      <c r="AA444" s="153">
        <f t="shared" si="118"/>
        <v>1</v>
      </c>
      <c r="AB444" s="153" t="str">
        <f t="shared" si="112"/>
        <v>H98R15 - 1</v>
      </c>
      <c r="AC444" s="67">
        <f t="shared" si="113"/>
        <v>5</v>
      </c>
      <c r="AD444" s="67">
        <f t="shared" si="114"/>
        <v>5</v>
      </c>
      <c r="AE444" s="67" t="str">
        <f t="shared" si="115"/>
        <v>H98R15.</v>
      </c>
      <c r="AF444" s="67" t="str">
        <f t="shared" si="116"/>
        <v>H98R15</v>
      </c>
      <c r="AG444" s="72"/>
      <c r="AH444" s="72"/>
      <c r="AI444" s="72"/>
    </row>
    <row r="445" spans="1:42" s="2" customFormat="1" ht="300" customHeight="1" x14ac:dyDescent="0.2">
      <c r="A445" s="91">
        <v>333</v>
      </c>
      <c r="B445" s="187">
        <v>444</v>
      </c>
      <c r="C445" s="102"/>
      <c r="D445" s="120" t="s">
        <v>1336</v>
      </c>
      <c r="E445" s="120" t="s">
        <v>34</v>
      </c>
      <c r="F445" s="107" t="s">
        <v>758</v>
      </c>
      <c r="G445" s="126" t="s">
        <v>317</v>
      </c>
      <c r="H445" s="126" t="s">
        <v>2159</v>
      </c>
      <c r="I445" s="126" t="s">
        <v>2144</v>
      </c>
      <c r="J445" s="129" t="s">
        <v>2170</v>
      </c>
      <c r="K445" s="102">
        <v>1</v>
      </c>
      <c r="L445" s="127">
        <v>43862</v>
      </c>
      <c r="M445" s="127">
        <v>43979</v>
      </c>
      <c r="N445" s="128">
        <f t="shared" si="123"/>
        <v>16.714285714285715</v>
      </c>
      <c r="O445" s="91" t="s">
        <v>1159</v>
      </c>
      <c r="P445" s="97">
        <v>0</v>
      </c>
      <c r="Q445" s="91" t="s">
        <v>2148</v>
      </c>
      <c r="R445" s="100">
        <f t="shared" si="108"/>
        <v>0</v>
      </c>
      <c r="S445" s="101">
        <f t="shared" si="109"/>
        <v>0</v>
      </c>
      <c r="T445" s="101">
        <f t="shared" si="110"/>
        <v>0</v>
      </c>
      <c r="U445" s="101">
        <f t="shared" si="111"/>
        <v>16.714285714285715</v>
      </c>
      <c r="V445" s="102"/>
      <c r="W445" s="103" t="str">
        <f t="shared" si="117"/>
        <v>VENCIDO</v>
      </c>
      <c r="X445" s="103" t="str">
        <f t="shared" si="119"/>
        <v>VENCIDO</v>
      </c>
      <c r="Y445" s="104" t="s">
        <v>207</v>
      </c>
      <c r="Z445" s="153" t="str">
        <f t="shared" si="120"/>
        <v>H1R14</v>
      </c>
      <c r="AA445" s="153">
        <f t="shared" si="118"/>
        <v>1</v>
      </c>
      <c r="AB445" s="153" t="str">
        <f t="shared" si="112"/>
        <v>H1R14 - 1</v>
      </c>
      <c r="AC445" s="67">
        <f t="shared" si="113"/>
        <v>1</v>
      </c>
      <c r="AD445" s="67">
        <f t="shared" si="114"/>
        <v>1</v>
      </c>
      <c r="AE445" s="67" t="str">
        <f t="shared" si="115"/>
        <v>H1R14.</v>
      </c>
      <c r="AF445" s="67" t="str">
        <f t="shared" si="116"/>
        <v>H1R14</v>
      </c>
      <c r="AG445" s="71"/>
      <c r="AH445" s="71"/>
      <c r="AI445" s="71"/>
      <c r="AJ445" s="19"/>
      <c r="AK445" s="19"/>
      <c r="AL445" s="19"/>
      <c r="AM445" s="19"/>
      <c r="AN445" s="19"/>
      <c r="AO445" s="19"/>
      <c r="AP445" s="19"/>
    </row>
    <row r="446" spans="1:42" s="2" customFormat="1" ht="300" customHeight="1" x14ac:dyDescent="0.2">
      <c r="A446" s="91">
        <v>334</v>
      </c>
      <c r="B446" s="187">
        <v>445</v>
      </c>
      <c r="C446" s="102"/>
      <c r="D446" s="120" t="s">
        <v>1336</v>
      </c>
      <c r="E446" s="120" t="s">
        <v>29</v>
      </c>
      <c r="F446" s="107" t="s">
        <v>757</v>
      </c>
      <c r="G446" s="126" t="s">
        <v>316</v>
      </c>
      <c r="H446" s="126" t="s">
        <v>2159</v>
      </c>
      <c r="I446" s="126" t="s">
        <v>2087</v>
      </c>
      <c r="J446" s="129" t="s">
        <v>2088</v>
      </c>
      <c r="K446" s="102">
        <v>1</v>
      </c>
      <c r="L446" s="127">
        <v>43862</v>
      </c>
      <c r="M446" s="127">
        <v>43979</v>
      </c>
      <c r="N446" s="128">
        <f t="shared" si="123"/>
        <v>16.714285714285715</v>
      </c>
      <c r="O446" s="91" t="s">
        <v>1159</v>
      </c>
      <c r="P446" s="97">
        <v>0</v>
      </c>
      <c r="Q446" s="91" t="s">
        <v>2148</v>
      </c>
      <c r="R446" s="100">
        <f t="shared" si="108"/>
        <v>0</v>
      </c>
      <c r="S446" s="101">
        <f t="shared" si="109"/>
        <v>0</v>
      </c>
      <c r="T446" s="101">
        <f t="shared" si="110"/>
        <v>0</v>
      </c>
      <c r="U446" s="101">
        <f t="shared" si="111"/>
        <v>16.714285714285715</v>
      </c>
      <c r="V446" s="102"/>
      <c r="W446" s="103" t="str">
        <f t="shared" si="117"/>
        <v>VENCIDO</v>
      </c>
      <c r="X446" s="103" t="str">
        <f t="shared" si="119"/>
        <v>VENCIDO</v>
      </c>
      <c r="Y446" s="104" t="s">
        <v>207</v>
      </c>
      <c r="Z446" s="153" t="str">
        <f t="shared" si="120"/>
        <v>H2R14</v>
      </c>
      <c r="AA446" s="153">
        <f t="shared" si="118"/>
        <v>1</v>
      </c>
      <c r="AB446" s="153" t="str">
        <f t="shared" si="112"/>
        <v>H2R14 - 1</v>
      </c>
      <c r="AC446" s="67">
        <f t="shared" si="113"/>
        <v>1</v>
      </c>
      <c r="AD446" s="67">
        <f t="shared" si="114"/>
        <v>1</v>
      </c>
      <c r="AE446" s="67" t="str">
        <f t="shared" si="115"/>
        <v>H2R14.</v>
      </c>
      <c r="AF446" s="67" t="str">
        <f t="shared" si="116"/>
        <v>H2R14</v>
      </c>
      <c r="AG446" s="71"/>
      <c r="AH446" s="71"/>
      <c r="AI446" s="71"/>
      <c r="AJ446" s="19"/>
      <c r="AK446" s="19"/>
      <c r="AL446" s="19"/>
      <c r="AM446" s="19"/>
      <c r="AN446" s="19"/>
      <c r="AO446" s="19"/>
      <c r="AP446" s="19"/>
    </row>
    <row r="447" spans="1:42" s="2" customFormat="1" ht="300" customHeight="1" x14ac:dyDescent="0.2">
      <c r="A447" s="91">
        <v>335</v>
      </c>
      <c r="B447" s="187">
        <v>446</v>
      </c>
      <c r="C447" s="102"/>
      <c r="D447" s="120" t="s">
        <v>1336</v>
      </c>
      <c r="E447" s="120" t="s">
        <v>29</v>
      </c>
      <c r="F447" s="107" t="s">
        <v>1566</v>
      </c>
      <c r="G447" s="107" t="s">
        <v>53</v>
      </c>
      <c r="H447" s="107" t="s">
        <v>1564</v>
      </c>
      <c r="I447" s="126" t="s">
        <v>759</v>
      </c>
      <c r="J447" s="129" t="s">
        <v>760</v>
      </c>
      <c r="K447" s="102">
        <v>1</v>
      </c>
      <c r="L447" s="127">
        <v>43040</v>
      </c>
      <c r="M447" s="127">
        <v>43099</v>
      </c>
      <c r="N447" s="128">
        <f t="shared" si="123"/>
        <v>8.4285714285714288</v>
      </c>
      <c r="O447" s="91" t="s">
        <v>738</v>
      </c>
      <c r="P447" s="97">
        <v>1</v>
      </c>
      <c r="Q447" s="91" t="s">
        <v>2148</v>
      </c>
      <c r="R447" s="100">
        <f t="shared" si="108"/>
        <v>100</v>
      </c>
      <c r="S447" s="101">
        <f t="shared" si="109"/>
        <v>8.4285714285714288</v>
      </c>
      <c r="T447" s="101">
        <f t="shared" si="110"/>
        <v>8.4285714285714288</v>
      </c>
      <c r="U447" s="101">
        <f t="shared" si="111"/>
        <v>8.4285714285714288</v>
      </c>
      <c r="V447" s="102"/>
      <c r="W447" s="103" t="str">
        <f t="shared" si="117"/>
        <v>CUMPLIDO</v>
      </c>
      <c r="X447" s="103" t="str">
        <f t="shared" si="119"/>
        <v>CUMPLIDO</v>
      </c>
      <c r="Y447" s="104" t="s">
        <v>207</v>
      </c>
      <c r="Z447" s="153" t="str">
        <f t="shared" si="120"/>
        <v>H4R14</v>
      </c>
      <c r="AA447" s="153">
        <f t="shared" si="118"/>
        <v>1</v>
      </c>
      <c r="AB447" s="153" t="str">
        <f t="shared" si="112"/>
        <v>H4R14 - 1</v>
      </c>
      <c r="AC447" s="67">
        <f t="shared" si="113"/>
        <v>5</v>
      </c>
      <c r="AD447" s="67">
        <f t="shared" si="114"/>
        <v>5</v>
      </c>
      <c r="AE447" s="67" t="str">
        <f t="shared" si="115"/>
        <v>H4R14.</v>
      </c>
      <c r="AF447" s="67" t="str">
        <f t="shared" si="116"/>
        <v>H4R14</v>
      </c>
      <c r="AG447" s="71"/>
      <c r="AH447" s="71"/>
      <c r="AI447" s="71"/>
      <c r="AJ447" s="19"/>
      <c r="AK447" s="19"/>
      <c r="AL447" s="19"/>
      <c r="AM447" s="19"/>
      <c r="AN447" s="19"/>
      <c r="AO447" s="19"/>
      <c r="AP447" s="19"/>
    </row>
    <row r="448" spans="1:42" s="2" customFormat="1" ht="300" customHeight="1" x14ac:dyDescent="0.2">
      <c r="A448" s="91">
        <v>336</v>
      </c>
      <c r="B448" s="187">
        <v>447</v>
      </c>
      <c r="C448" s="102"/>
      <c r="D448" s="120" t="s">
        <v>1370</v>
      </c>
      <c r="E448" s="120" t="s">
        <v>38</v>
      </c>
      <c r="F448" s="107" t="s">
        <v>604</v>
      </c>
      <c r="G448" s="107" t="s">
        <v>608</v>
      </c>
      <c r="H448" s="107" t="s">
        <v>605</v>
      </c>
      <c r="I448" s="126" t="s">
        <v>602</v>
      </c>
      <c r="J448" s="129" t="s">
        <v>603</v>
      </c>
      <c r="K448" s="102">
        <v>2</v>
      </c>
      <c r="L448" s="127">
        <v>43040</v>
      </c>
      <c r="M448" s="127">
        <v>43403</v>
      </c>
      <c r="N448" s="128">
        <f t="shared" si="123"/>
        <v>51.857142857142854</v>
      </c>
      <c r="O448" s="91" t="s">
        <v>555</v>
      </c>
      <c r="P448" s="97">
        <v>0</v>
      </c>
      <c r="Q448" s="91" t="s">
        <v>2148</v>
      </c>
      <c r="R448" s="100">
        <f t="shared" ref="R448:R457" si="128">IF(P448/K448&gt;1,100,+P448/K448*100)</f>
        <v>0</v>
      </c>
      <c r="S448" s="101">
        <f t="shared" ref="S448:S457" si="129">+N448*R448/100</f>
        <v>0</v>
      </c>
      <c r="T448" s="101">
        <f t="shared" ref="T448:T457" si="130">IF(M448&lt;=$AH$1,S448,0)</f>
        <v>0</v>
      </c>
      <c r="U448" s="101">
        <f t="shared" ref="U448:U457" si="131">IF($AH$1&gt;=M448,N448,0)</f>
        <v>51.857142857142854</v>
      </c>
      <c r="V448" s="102"/>
      <c r="W448" s="103" t="str">
        <f t="shared" si="117"/>
        <v>VENCIDO</v>
      </c>
      <c r="X448" s="103" t="str">
        <f t="shared" si="119"/>
        <v>VENCIDO</v>
      </c>
      <c r="Y448" s="104" t="s">
        <v>207</v>
      </c>
      <c r="Z448" s="153" t="str">
        <f t="shared" si="120"/>
        <v>H5R14</v>
      </c>
      <c r="AA448" s="153">
        <f t="shared" si="118"/>
        <v>1</v>
      </c>
      <c r="AB448" s="153" t="str">
        <f t="shared" si="112"/>
        <v>H5R14 - 1</v>
      </c>
      <c r="AC448" s="67">
        <f t="shared" si="113"/>
        <v>1</v>
      </c>
      <c r="AD448" s="67">
        <f t="shared" si="114"/>
        <v>1</v>
      </c>
      <c r="AE448" s="67" t="str">
        <f t="shared" si="115"/>
        <v>H5R14.</v>
      </c>
      <c r="AF448" s="67" t="str">
        <f t="shared" si="116"/>
        <v>H5R14</v>
      </c>
      <c r="AG448" s="71"/>
      <c r="AH448" s="71"/>
      <c r="AI448" s="71"/>
      <c r="AJ448" s="19"/>
      <c r="AK448" s="19"/>
      <c r="AL448" s="19"/>
      <c r="AM448" s="19"/>
      <c r="AN448" s="19"/>
      <c r="AO448" s="19"/>
      <c r="AP448" s="19"/>
    </row>
    <row r="449" spans="1:42" s="2" customFormat="1" ht="300" customHeight="1" x14ac:dyDescent="0.2">
      <c r="A449" s="91"/>
      <c r="B449" s="187">
        <v>448</v>
      </c>
      <c r="C449" s="102"/>
      <c r="D449" s="120"/>
      <c r="E449" s="120" t="s">
        <v>38</v>
      </c>
      <c r="F449" s="107" t="s">
        <v>606</v>
      </c>
      <c r="G449" s="107" t="s">
        <v>607</v>
      </c>
      <c r="H449" s="107" t="s">
        <v>610</v>
      </c>
      <c r="I449" s="126" t="s">
        <v>609</v>
      </c>
      <c r="J449" s="129" t="s">
        <v>611</v>
      </c>
      <c r="K449" s="102">
        <v>2</v>
      </c>
      <c r="L449" s="127">
        <v>43040</v>
      </c>
      <c r="M449" s="127">
        <v>43403</v>
      </c>
      <c r="N449" s="128">
        <f t="shared" si="123"/>
        <v>51.857142857142854</v>
      </c>
      <c r="O449" s="91" t="s">
        <v>555</v>
      </c>
      <c r="P449" s="97">
        <v>1</v>
      </c>
      <c r="Q449" s="91" t="s">
        <v>2148</v>
      </c>
      <c r="R449" s="100">
        <f t="shared" si="128"/>
        <v>50</v>
      </c>
      <c r="S449" s="101">
        <f t="shared" si="129"/>
        <v>25.928571428571427</v>
      </c>
      <c r="T449" s="101">
        <f t="shared" si="130"/>
        <v>25.928571428571427</v>
      </c>
      <c r="U449" s="101">
        <f t="shared" si="131"/>
        <v>51.857142857142854</v>
      </c>
      <c r="V449" s="102"/>
      <c r="W449" s="103" t="str">
        <f t="shared" si="117"/>
        <v>VENCIDO</v>
      </c>
      <c r="X449" s="103" t="str">
        <f t="shared" si="119"/>
        <v/>
      </c>
      <c r="Y449" s="104" t="s">
        <v>207</v>
      </c>
      <c r="Z449" s="153" t="str">
        <f t="shared" si="120"/>
        <v>H5R14</v>
      </c>
      <c r="AA449" s="153">
        <f t="shared" si="118"/>
        <v>2</v>
      </c>
      <c r="AB449" s="153" t="str">
        <f t="shared" si="112"/>
        <v>H5R14 - 2</v>
      </c>
      <c r="AC449" s="67">
        <f t="shared" si="113"/>
        <v>1</v>
      </c>
      <c r="AD449" s="67">
        <f t="shared" si="114"/>
        <v>1</v>
      </c>
      <c r="AE449" s="67" t="str">
        <f t="shared" si="115"/>
        <v>H5R14.</v>
      </c>
      <c r="AF449" s="67" t="str">
        <f t="shared" si="116"/>
        <v>H5R14</v>
      </c>
      <c r="AG449" s="71"/>
      <c r="AH449" s="71"/>
      <c r="AI449" s="71" t="s">
        <v>239</v>
      </c>
      <c r="AJ449" s="19"/>
      <c r="AK449" s="19"/>
      <c r="AL449" s="19"/>
      <c r="AM449" s="19"/>
      <c r="AN449" s="19"/>
      <c r="AO449" s="19"/>
      <c r="AP449" s="19"/>
    </row>
    <row r="450" spans="1:42" s="2" customFormat="1" ht="300" customHeight="1" x14ac:dyDescent="0.2">
      <c r="A450" s="91">
        <v>337</v>
      </c>
      <c r="B450" s="187">
        <v>449</v>
      </c>
      <c r="C450" s="102"/>
      <c r="D450" s="120" t="s">
        <v>1336</v>
      </c>
      <c r="E450" s="120" t="s">
        <v>29</v>
      </c>
      <c r="F450" s="107" t="s">
        <v>1567</v>
      </c>
      <c r="G450" s="107" t="s">
        <v>54</v>
      </c>
      <c r="H450" s="107" t="s">
        <v>400</v>
      </c>
      <c r="I450" s="126" t="s">
        <v>401</v>
      </c>
      <c r="J450" s="129" t="s">
        <v>23</v>
      </c>
      <c r="K450" s="102">
        <v>3</v>
      </c>
      <c r="L450" s="127">
        <v>43040</v>
      </c>
      <c r="M450" s="127">
        <v>43312</v>
      </c>
      <c r="N450" s="128">
        <f t="shared" si="123"/>
        <v>38.857142857142854</v>
      </c>
      <c r="O450" s="97" t="s">
        <v>1627</v>
      </c>
      <c r="P450" s="97">
        <v>3</v>
      </c>
      <c r="Q450" s="91" t="s">
        <v>2148</v>
      </c>
      <c r="R450" s="100">
        <f t="shared" si="128"/>
        <v>100</v>
      </c>
      <c r="S450" s="101">
        <f t="shared" si="129"/>
        <v>38.857142857142854</v>
      </c>
      <c r="T450" s="101">
        <f t="shared" si="130"/>
        <v>38.857142857142854</v>
      </c>
      <c r="U450" s="101">
        <f t="shared" si="131"/>
        <v>38.857142857142854</v>
      </c>
      <c r="V450" s="102"/>
      <c r="W450" s="103" t="str">
        <f t="shared" si="117"/>
        <v>CUMPLIDO</v>
      </c>
      <c r="X450" s="103" t="str">
        <f t="shared" si="119"/>
        <v>CUMPLIDO</v>
      </c>
      <c r="Y450" s="104" t="s">
        <v>207</v>
      </c>
      <c r="Z450" s="153" t="str">
        <f t="shared" si="120"/>
        <v>H6R14</v>
      </c>
      <c r="AA450" s="153">
        <f t="shared" si="118"/>
        <v>1</v>
      </c>
      <c r="AB450" s="153" t="str">
        <f t="shared" si="112"/>
        <v>H6R14 - 1</v>
      </c>
      <c r="AC450" s="67">
        <f t="shared" si="113"/>
        <v>5</v>
      </c>
      <c r="AD450" s="67">
        <f t="shared" si="114"/>
        <v>5</v>
      </c>
      <c r="AE450" s="67" t="str">
        <f t="shared" si="115"/>
        <v>H6R14.</v>
      </c>
      <c r="AF450" s="67" t="str">
        <f t="shared" si="116"/>
        <v>H6R14</v>
      </c>
      <c r="AG450" s="71"/>
      <c r="AH450" s="71"/>
      <c r="AI450" s="71"/>
      <c r="AJ450" s="19"/>
      <c r="AK450" s="19"/>
      <c r="AL450" s="19"/>
      <c r="AM450" s="19"/>
      <c r="AN450" s="19"/>
      <c r="AO450" s="19"/>
      <c r="AP450" s="19"/>
    </row>
    <row r="451" spans="1:42" s="2" customFormat="1" ht="300" customHeight="1" x14ac:dyDescent="0.2">
      <c r="A451" s="91">
        <v>338</v>
      </c>
      <c r="B451" s="187">
        <v>450</v>
      </c>
      <c r="C451" s="102"/>
      <c r="D451" s="120" t="s">
        <v>1336</v>
      </c>
      <c r="E451" s="120" t="s">
        <v>34</v>
      </c>
      <c r="F451" s="107" t="s">
        <v>1568</v>
      </c>
      <c r="G451" s="126" t="s">
        <v>56</v>
      </c>
      <c r="H451" s="126" t="s">
        <v>403</v>
      </c>
      <c r="I451" s="126" t="s">
        <v>404</v>
      </c>
      <c r="J451" s="129" t="s">
        <v>405</v>
      </c>
      <c r="K451" s="102">
        <v>2</v>
      </c>
      <c r="L451" s="127">
        <v>43040</v>
      </c>
      <c r="M451" s="127">
        <v>43189</v>
      </c>
      <c r="N451" s="128">
        <f t="shared" si="123"/>
        <v>21.285714285714285</v>
      </c>
      <c r="O451" s="97" t="s">
        <v>1627</v>
      </c>
      <c r="P451" s="97">
        <v>2</v>
      </c>
      <c r="Q451" s="91" t="s">
        <v>2148</v>
      </c>
      <c r="R451" s="100">
        <f t="shared" si="128"/>
        <v>100</v>
      </c>
      <c r="S451" s="101">
        <f t="shared" si="129"/>
        <v>21.285714285714285</v>
      </c>
      <c r="T451" s="101">
        <f t="shared" si="130"/>
        <v>21.285714285714285</v>
      </c>
      <c r="U451" s="101">
        <f t="shared" si="131"/>
        <v>21.285714285714285</v>
      </c>
      <c r="V451" s="102"/>
      <c r="W451" s="103" t="str">
        <f t="shared" si="117"/>
        <v>CUMPLIDO</v>
      </c>
      <c r="X451" s="103" t="str">
        <f t="shared" si="119"/>
        <v>CUMPLIDO</v>
      </c>
      <c r="Y451" s="104" t="s">
        <v>207</v>
      </c>
      <c r="Z451" s="153" t="str">
        <f t="shared" si="120"/>
        <v>H9R14</v>
      </c>
      <c r="AA451" s="153">
        <f t="shared" si="118"/>
        <v>1</v>
      </c>
      <c r="AB451" s="153" t="str">
        <f t="shared" ref="AB451:AB514" si="132">CONCATENATE(Z451," - ",AA451)</f>
        <v>H9R14 - 1</v>
      </c>
      <c r="AC451" s="67">
        <f t="shared" ref="AC451:AC514" si="133">IF(W451="VENCIDO",1,IF(W451="PRÓXIMO A VENCER",2,IF(W451="EN TERMINO",3,IF(W451="CON AVANCE",4,IF(W451="CUMPLIDO",5,)))))</f>
        <v>5</v>
      </c>
      <c r="AD451" s="67">
        <f t="shared" ref="AD451:AD514" si="134">IF(AA452=AA451+1,MIN(AC451,AD452),AC451)</f>
        <v>5</v>
      </c>
      <c r="AE451" s="67" t="str">
        <f t="shared" ref="AE451:AE514" si="135">IF(A451&lt;&gt;"",MID(F451,1,FIND(" ",F451,1)-1),AE450)</f>
        <v>H9R14.</v>
      </c>
      <c r="AF451" s="67" t="str">
        <f t="shared" ref="AF451:AF514" si="136">IFERROR(MID(AE451,1,FIND(".",AE451,1)-1),AE451)</f>
        <v>H9R14</v>
      </c>
      <c r="AG451" s="71"/>
      <c r="AH451" s="71"/>
      <c r="AI451" s="71"/>
      <c r="AJ451" s="19"/>
      <c r="AK451" s="19"/>
      <c r="AL451" s="19"/>
      <c r="AM451" s="19"/>
      <c r="AN451" s="19"/>
      <c r="AO451" s="19"/>
      <c r="AP451" s="19"/>
    </row>
    <row r="452" spans="1:42" s="2" customFormat="1" ht="300" customHeight="1" x14ac:dyDescent="0.2">
      <c r="A452" s="91">
        <v>339</v>
      </c>
      <c r="B452" s="187">
        <v>451</v>
      </c>
      <c r="C452" s="102"/>
      <c r="D452" s="120" t="s">
        <v>1336</v>
      </c>
      <c r="E452" s="120" t="s">
        <v>29</v>
      </c>
      <c r="F452" s="114" t="s">
        <v>763</v>
      </c>
      <c r="G452" s="126" t="s">
        <v>57</v>
      </c>
      <c r="H452" s="126" t="s">
        <v>761</v>
      </c>
      <c r="I452" s="126" t="s">
        <v>764</v>
      </c>
      <c r="J452" s="129" t="s">
        <v>762</v>
      </c>
      <c r="K452" s="102">
        <v>2</v>
      </c>
      <c r="L452" s="127">
        <v>43040</v>
      </c>
      <c r="M452" s="127">
        <v>43189</v>
      </c>
      <c r="N452" s="128">
        <f t="shared" si="123"/>
        <v>21.285714285714285</v>
      </c>
      <c r="O452" s="91" t="s">
        <v>738</v>
      </c>
      <c r="P452" s="97">
        <v>2</v>
      </c>
      <c r="Q452" s="91" t="s">
        <v>2148</v>
      </c>
      <c r="R452" s="100">
        <f t="shared" si="128"/>
        <v>100</v>
      </c>
      <c r="S452" s="101">
        <f t="shared" si="129"/>
        <v>21.285714285714285</v>
      </c>
      <c r="T452" s="101">
        <f t="shared" si="130"/>
        <v>21.285714285714285</v>
      </c>
      <c r="U452" s="101">
        <f t="shared" si="131"/>
        <v>21.285714285714285</v>
      </c>
      <c r="V452" s="102"/>
      <c r="W452" s="103" t="str">
        <f t="shared" ref="W452:W515" si="137">IF(R452=100,"CUMPLIDO",IF(M452-$AH$1&lt;0,"VENCIDO",IF(M452-$AH$1&lt;=30,"PRÓXIMO A VENCER",IF(R452&gt;0,"CON AVANCE","EN TERMINO"))))</f>
        <v>CUMPLIDO</v>
      </c>
      <c r="X452" s="103" t="str">
        <f t="shared" si="119"/>
        <v>CUMPLIDO</v>
      </c>
      <c r="Y452" s="104" t="s">
        <v>207</v>
      </c>
      <c r="Z452" s="153" t="str">
        <f t="shared" si="120"/>
        <v>H11R14</v>
      </c>
      <c r="AA452" s="153">
        <f t="shared" ref="AA452:AA515" si="138">IF(A452&lt;&gt;"",1,AA451+1)</f>
        <v>1</v>
      </c>
      <c r="AB452" s="153" t="str">
        <f t="shared" si="132"/>
        <v>H11R14 - 1</v>
      </c>
      <c r="AC452" s="67">
        <f t="shared" si="133"/>
        <v>5</v>
      </c>
      <c r="AD452" s="67">
        <f t="shared" si="134"/>
        <v>5</v>
      </c>
      <c r="AE452" s="67" t="str">
        <f t="shared" si="135"/>
        <v>H11R14.</v>
      </c>
      <c r="AF452" s="67" t="str">
        <f t="shared" si="136"/>
        <v>H11R14</v>
      </c>
      <c r="AG452" s="71"/>
      <c r="AH452" s="71"/>
      <c r="AI452" s="71"/>
      <c r="AJ452" s="19"/>
      <c r="AK452" s="19"/>
      <c r="AL452" s="19"/>
      <c r="AM452" s="19"/>
      <c r="AN452" s="19"/>
      <c r="AO452" s="19"/>
      <c r="AP452" s="19"/>
    </row>
    <row r="453" spans="1:42" s="2" customFormat="1" ht="300" customHeight="1" x14ac:dyDescent="0.2">
      <c r="A453" s="91">
        <v>340</v>
      </c>
      <c r="B453" s="187">
        <v>452</v>
      </c>
      <c r="C453" s="102"/>
      <c r="D453" s="120" t="s">
        <v>1336</v>
      </c>
      <c r="E453" s="120" t="s">
        <v>35</v>
      </c>
      <c r="F453" s="107" t="s">
        <v>1569</v>
      </c>
      <c r="G453" s="126" t="s">
        <v>58</v>
      </c>
      <c r="H453" s="132" t="s">
        <v>376</v>
      </c>
      <c r="I453" s="114" t="s">
        <v>377</v>
      </c>
      <c r="J453" s="139" t="s">
        <v>351</v>
      </c>
      <c r="K453" s="139">
        <v>3</v>
      </c>
      <c r="L453" s="121">
        <v>43040</v>
      </c>
      <c r="M453" s="121">
        <v>43403</v>
      </c>
      <c r="N453" s="128">
        <f t="shared" si="123"/>
        <v>51.857142857142854</v>
      </c>
      <c r="O453" s="139" t="s">
        <v>24</v>
      </c>
      <c r="P453" s="97">
        <v>0.9</v>
      </c>
      <c r="Q453" s="91" t="s">
        <v>2148</v>
      </c>
      <c r="R453" s="100">
        <f t="shared" si="128"/>
        <v>30</v>
      </c>
      <c r="S453" s="101">
        <f t="shared" si="129"/>
        <v>15.557142857142855</v>
      </c>
      <c r="T453" s="101">
        <f t="shared" si="130"/>
        <v>15.557142857142855</v>
      </c>
      <c r="U453" s="101">
        <f t="shared" si="131"/>
        <v>51.857142857142854</v>
      </c>
      <c r="V453" s="102"/>
      <c r="W453" s="103" t="str">
        <f t="shared" si="137"/>
        <v>VENCIDO</v>
      </c>
      <c r="X453" s="103" t="str">
        <f t="shared" ref="X453:X516" si="139">IF(A453&lt;&gt;"",IF(AD453=1,"VENCIDO",IF(AD453=2,"PRÓXIMO A VENCER",IF(AD453=3,"EN TERMINO",IF(AD453=4,"CON AVANCE",IF(AD453=5,"CUMPLIDO",))))),"")</f>
        <v>VENCIDO</v>
      </c>
      <c r="Y453" s="104" t="s">
        <v>207</v>
      </c>
      <c r="Z453" s="153" t="str">
        <f t="shared" ref="Z453:Z516" si="140">AF453</f>
        <v>H13R14</v>
      </c>
      <c r="AA453" s="153">
        <f t="shared" si="138"/>
        <v>1</v>
      </c>
      <c r="AB453" s="153" t="str">
        <f t="shared" si="132"/>
        <v>H13R14 - 1</v>
      </c>
      <c r="AC453" s="67">
        <f t="shared" si="133"/>
        <v>1</v>
      </c>
      <c r="AD453" s="67">
        <f t="shared" si="134"/>
        <v>1</v>
      </c>
      <c r="AE453" s="67" t="str">
        <f t="shared" si="135"/>
        <v>H13R14.</v>
      </c>
      <c r="AF453" s="67" t="str">
        <f t="shared" si="136"/>
        <v>H13R14</v>
      </c>
      <c r="AG453" s="71"/>
      <c r="AH453" s="71"/>
      <c r="AI453" s="71"/>
      <c r="AJ453" s="19"/>
      <c r="AK453" s="19"/>
      <c r="AL453" s="19"/>
      <c r="AM453" s="19"/>
      <c r="AN453" s="19"/>
      <c r="AO453" s="19"/>
      <c r="AP453" s="19"/>
    </row>
    <row r="454" spans="1:42" s="2" customFormat="1" ht="300" customHeight="1" x14ac:dyDescent="0.2">
      <c r="A454" s="91">
        <v>341</v>
      </c>
      <c r="B454" s="187">
        <v>453</v>
      </c>
      <c r="C454" s="102"/>
      <c r="D454" s="120" t="s">
        <v>1371</v>
      </c>
      <c r="E454" s="120" t="s">
        <v>29</v>
      </c>
      <c r="F454" s="107" t="s">
        <v>1570</v>
      </c>
      <c r="G454" s="126" t="s">
        <v>59</v>
      </c>
      <c r="H454" s="114" t="s">
        <v>378</v>
      </c>
      <c r="I454" s="114" t="s">
        <v>379</v>
      </c>
      <c r="J454" s="139" t="s">
        <v>380</v>
      </c>
      <c r="K454" s="150">
        <v>1</v>
      </c>
      <c r="L454" s="121">
        <v>43132</v>
      </c>
      <c r="M454" s="121">
        <v>43159</v>
      </c>
      <c r="N454" s="128">
        <f t="shared" si="123"/>
        <v>3.8571428571428572</v>
      </c>
      <c r="O454" s="139" t="s">
        <v>24</v>
      </c>
      <c r="P454" s="97">
        <v>1</v>
      </c>
      <c r="Q454" s="91" t="s">
        <v>2148</v>
      </c>
      <c r="R454" s="100">
        <f t="shared" si="128"/>
        <v>100</v>
      </c>
      <c r="S454" s="101">
        <f t="shared" si="129"/>
        <v>3.8571428571428572</v>
      </c>
      <c r="T454" s="101">
        <f t="shared" si="130"/>
        <v>3.8571428571428572</v>
      </c>
      <c r="U454" s="101">
        <f t="shared" si="131"/>
        <v>3.8571428571428572</v>
      </c>
      <c r="V454" s="102"/>
      <c r="W454" s="103" t="str">
        <f t="shared" si="137"/>
        <v>CUMPLIDO</v>
      </c>
      <c r="X454" s="103" t="str">
        <f t="shared" si="139"/>
        <v>CUMPLIDO</v>
      </c>
      <c r="Y454" s="104" t="s">
        <v>207</v>
      </c>
      <c r="Z454" s="153" t="str">
        <f t="shared" si="140"/>
        <v>H17R14</v>
      </c>
      <c r="AA454" s="153">
        <f t="shared" si="138"/>
        <v>1</v>
      </c>
      <c r="AB454" s="153" t="str">
        <f t="shared" si="132"/>
        <v>H17R14 - 1</v>
      </c>
      <c r="AC454" s="67">
        <f t="shared" si="133"/>
        <v>5</v>
      </c>
      <c r="AD454" s="67">
        <f t="shared" si="134"/>
        <v>5</v>
      </c>
      <c r="AE454" s="67" t="str">
        <f t="shared" si="135"/>
        <v>H17R14.</v>
      </c>
      <c r="AF454" s="67" t="str">
        <f t="shared" si="136"/>
        <v>H17R14</v>
      </c>
      <c r="AG454" s="71"/>
      <c r="AH454" s="71"/>
      <c r="AI454" s="71"/>
      <c r="AJ454" s="19"/>
      <c r="AK454" s="19"/>
      <c r="AL454" s="19"/>
      <c r="AM454" s="19"/>
      <c r="AN454" s="19"/>
      <c r="AO454" s="19"/>
      <c r="AP454" s="19"/>
    </row>
    <row r="455" spans="1:42" s="2" customFormat="1" ht="300" customHeight="1" x14ac:dyDescent="0.2">
      <c r="A455" s="91">
        <v>342</v>
      </c>
      <c r="B455" s="187">
        <v>454</v>
      </c>
      <c r="C455" s="102"/>
      <c r="D455" s="120" t="s">
        <v>1336</v>
      </c>
      <c r="E455" s="120" t="s">
        <v>29</v>
      </c>
      <c r="F455" s="107" t="s">
        <v>1372</v>
      </c>
      <c r="G455" s="126" t="s">
        <v>2194</v>
      </c>
      <c r="H455" s="132" t="s">
        <v>381</v>
      </c>
      <c r="I455" s="91" t="s">
        <v>2195</v>
      </c>
      <c r="J455" s="91" t="s">
        <v>382</v>
      </c>
      <c r="K455" s="139">
        <v>2</v>
      </c>
      <c r="L455" s="121">
        <v>43040</v>
      </c>
      <c r="M455" s="121">
        <v>43281</v>
      </c>
      <c r="N455" s="128">
        <f t="shared" si="123"/>
        <v>34.428571428571431</v>
      </c>
      <c r="O455" s="139" t="s">
        <v>24</v>
      </c>
      <c r="P455" s="97">
        <v>2</v>
      </c>
      <c r="Q455" s="91" t="s">
        <v>2148</v>
      </c>
      <c r="R455" s="100">
        <f t="shared" si="128"/>
        <v>100</v>
      </c>
      <c r="S455" s="101">
        <f t="shared" si="129"/>
        <v>34.428571428571431</v>
      </c>
      <c r="T455" s="101">
        <f t="shared" si="130"/>
        <v>34.428571428571431</v>
      </c>
      <c r="U455" s="101">
        <f t="shared" si="131"/>
        <v>34.428571428571431</v>
      </c>
      <c r="V455" s="102"/>
      <c r="W455" s="103" t="str">
        <f t="shared" si="137"/>
        <v>CUMPLIDO</v>
      </c>
      <c r="X455" s="103" t="str">
        <f t="shared" si="139"/>
        <v>CUMPLIDO</v>
      </c>
      <c r="Y455" s="104" t="s">
        <v>207</v>
      </c>
      <c r="Z455" s="153" t="str">
        <f t="shared" si="140"/>
        <v>H19R14</v>
      </c>
      <c r="AA455" s="153">
        <f t="shared" si="138"/>
        <v>1</v>
      </c>
      <c r="AB455" s="153" t="str">
        <f t="shared" si="132"/>
        <v>H19R14 - 1</v>
      </c>
      <c r="AC455" s="67">
        <f t="shared" si="133"/>
        <v>5</v>
      </c>
      <c r="AD455" s="67">
        <f t="shared" si="134"/>
        <v>5</v>
      </c>
      <c r="AE455" s="67" t="str">
        <f t="shared" si="135"/>
        <v>H19R14.</v>
      </c>
      <c r="AF455" s="67" t="str">
        <f t="shared" si="136"/>
        <v>H19R14</v>
      </c>
      <c r="AG455" s="71"/>
      <c r="AH455" s="71"/>
      <c r="AI455" s="71"/>
      <c r="AJ455" s="19"/>
      <c r="AK455" s="19"/>
      <c r="AL455" s="19"/>
      <c r="AM455" s="19"/>
      <c r="AN455" s="19"/>
      <c r="AO455" s="19"/>
      <c r="AP455" s="19"/>
    </row>
    <row r="456" spans="1:42" s="2" customFormat="1" ht="300" customHeight="1" x14ac:dyDescent="0.2">
      <c r="A456" s="91">
        <v>343</v>
      </c>
      <c r="B456" s="187">
        <v>455</v>
      </c>
      <c r="C456" s="102"/>
      <c r="D456" s="120" t="s">
        <v>1336</v>
      </c>
      <c r="E456" s="120" t="s">
        <v>29</v>
      </c>
      <c r="F456" s="107" t="s">
        <v>1571</v>
      </c>
      <c r="G456" s="126" t="s">
        <v>60</v>
      </c>
      <c r="H456" s="132" t="s">
        <v>383</v>
      </c>
      <c r="I456" s="114" t="s">
        <v>384</v>
      </c>
      <c r="J456" s="131" t="s">
        <v>385</v>
      </c>
      <c r="K456" s="150">
        <v>4</v>
      </c>
      <c r="L456" s="121">
        <v>43040</v>
      </c>
      <c r="M456" s="121">
        <v>43403</v>
      </c>
      <c r="N456" s="128">
        <f t="shared" si="123"/>
        <v>51.857142857142854</v>
      </c>
      <c r="O456" s="139" t="s">
        <v>24</v>
      </c>
      <c r="P456" s="97">
        <v>0</v>
      </c>
      <c r="Q456" s="91" t="s">
        <v>2148</v>
      </c>
      <c r="R456" s="100">
        <f t="shared" si="128"/>
        <v>0</v>
      </c>
      <c r="S456" s="101">
        <f t="shared" si="129"/>
        <v>0</v>
      </c>
      <c r="T456" s="101">
        <f t="shared" si="130"/>
        <v>0</v>
      </c>
      <c r="U456" s="101">
        <f t="shared" si="131"/>
        <v>51.857142857142854</v>
      </c>
      <c r="V456" s="102"/>
      <c r="W456" s="103" t="str">
        <f t="shared" si="137"/>
        <v>VENCIDO</v>
      </c>
      <c r="X456" s="103" t="str">
        <f t="shared" si="139"/>
        <v>VENCIDO</v>
      </c>
      <c r="Y456" s="104" t="s">
        <v>207</v>
      </c>
      <c r="Z456" s="153" t="str">
        <f t="shared" si="140"/>
        <v>H20R14</v>
      </c>
      <c r="AA456" s="153">
        <f t="shared" si="138"/>
        <v>1</v>
      </c>
      <c r="AB456" s="153" t="str">
        <f t="shared" si="132"/>
        <v>H20R14 - 1</v>
      </c>
      <c r="AC456" s="67">
        <f t="shared" si="133"/>
        <v>1</v>
      </c>
      <c r="AD456" s="67">
        <f t="shared" si="134"/>
        <v>1</v>
      </c>
      <c r="AE456" s="67" t="str">
        <f t="shared" si="135"/>
        <v>H20R14.</v>
      </c>
      <c r="AF456" s="67" t="str">
        <f t="shared" si="136"/>
        <v>H20R14</v>
      </c>
      <c r="AG456" s="71"/>
      <c r="AH456" s="71"/>
      <c r="AI456" s="71"/>
      <c r="AJ456" s="19"/>
      <c r="AK456" s="19"/>
      <c r="AL456" s="19"/>
      <c r="AM456" s="19"/>
      <c r="AN456" s="19"/>
      <c r="AO456" s="19"/>
      <c r="AP456" s="19"/>
    </row>
    <row r="457" spans="1:42" s="2" customFormat="1" ht="300" customHeight="1" x14ac:dyDescent="0.2">
      <c r="A457" s="91">
        <v>344</v>
      </c>
      <c r="B457" s="187">
        <v>456</v>
      </c>
      <c r="C457" s="102"/>
      <c r="D457" s="120" t="s">
        <v>1365</v>
      </c>
      <c r="E457" s="120" t="s">
        <v>29</v>
      </c>
      <c r="F457" s="107" t="s">
        <v>1325</v>
      </c>
      <c r="G457" s="151" t="s">
        <v>388</v>
      </c>
      <c r="H457" s="114" t="s">
        <v>972</v>
      </c>
      <c r="I457" s="114" t="s">
        <v>386</v>
      </c>
      <c r="J457" s="139" t="s">
        <v>9</v>
      </c>
      <c r="K457" s="139">
        <v>1</v>
      </c>
      <c r="L457" s="121">
        <v>43160</v>
      </c>
      <c r="M457" s="121">
        <v>43189</v>
      </c>
      <c r="N457" s="128">
        <f t="shared" si="123"/>
        <v>4.1428571428571432</v>
      </c>
      <c r="O457" s="139" t="s">
        <v>24</v>
      </c>
      <c r="P457" s="97">
        <v>1</v>
      </c>
      <c r="Q457" s="91" t="s">
        <v>2148</v>
      </c>
      <c r="R457" s="100">
        <f t="shared" si="128"/>
        <v>100</v>
      </c>
      <c r="S457" s="101">
        <f t="shared" si="129"/>
        <v>4.1428571428571432</v>
      </c>
      <c r="T457" s="101">
        <f t="shared" si="130"/>
        <v>4.1428571428571432</v>
      </c>
      <c r="U457" s="101">
        <f t="shared" si="131"/>
        <v>4.1428571428571432</v>
      </c>
      <c r="V457" s="102"/>
      <c r="W457" s="103" t="str">
        <f t="shared" si="137"/>
        <v>CUMPLIDO</v>
      </c>
      <c r="X457" s="103" t="str">
        <f t="shared" si="139"/>
        <v>CUMPLIDO</v>
      </c>
      <c r="Y457" s="104" t="s">
        <v>207</v>
      </c>
      <c r="Z457" s="153" t="str">
        <f t="shared" si="140"/>
        <v>H21R14</v>
      </c>
      <c r="AA457" s="153">
        <f t="shared" si="138"/>
        <v>1</v>
      </c>
      <c r="AB457" s="153" t="str">
        <f t="shared" si="132"/>
        <v>H21R14 - 1</v>
      </c>
      <c r="AC457" s="67">
        <f t="shared" si="133"/>
        <v>5</v>
      </c>
      <c r="AD457" s="67">
        <f t="shared" si="134"/>
        <v>5</v>
      </c>
      <c r="AE457" s="67" t="str">
        <f t="shared" si="135"/>
        <v>H21R14.</v>
      </c>
      <c r="AF457" s="67" t="str">
        <f t="shared" si="136"/>
        <v>H21R14</v>
      </c>
      <c r="AG457" s="71"/>
      <c r="AH457" s="71"/>
      <c r="AI457" s="71"/>
      <c r="AJ457" s="19"/>
      <c r="AK457" s="19"/>
      <c r="AL457" s="19"/>
      <c r="AM457" s="19"/>
      <c r="AN457" s="19"/>
      <c r="AO457" s="19"/>
      <c r="AP457" s="19"/>
    </row>
    <row r="458" spans="1:42" s="2" customFormat="1" ht="300" customHeight="1" x14ac:dyDescent="0.2">
      <c r="A458" s="91"/>
      <c r="B458" s="187">
        <v>457</v>
      </c>
      <c r="C458" s="102"/>
      <c r="D458" s="120"/>
      <c r="E458" s="120" t="s">
        <v>29</v>
      </c>
      <c r="F458" s="107" t="s">
        <v>1572</v>
      </c>
      <c r="G458" s="151" t="s">
        <v>61</v>
      </c>
      <c r="H458" s="114" t="s">
        <v>973</v>
      </c>
      <c r="I458" s="114" t="s">
        <v>387</v>
      </c>
      <c r="J458" s="139" t="s">
        <v>8</v>
      </c>
      <c r="K458" s="139">
        <v>1</v>
      </c>
      <c r="L458" s="121">
        <v>43040</v>
      </c>
      <c r="M458" s="121">
        <v>43099</v>
      </c>
      <c r="N458" s="128">
        <f t="shared" si="123"/>
        <v>8.4285714285714288</v>
      </c>
      <c r="O458" s="139" t="s">
        <v>24</v>
      </c>
      <c r="P458" s="97">
        <v>1</v>
      </c>
      <c r="Q458" s="91" t="s">
        <v>2148</v>
      </c>
      <c r="R458" s="100">
        <f>IF(P458/K458&gt;1,100,+P458/K458*100)</f>
        <v>100</v>
      </c>
      <c r="S458" s="101">
        <f>+N458*R458/100</f>
        <v>8.4285714285714288</v>
      </c>
      <c r="T458" s="101">
        <f>IF(M458&lt;=$AH$1,S458,0)</f>
        <v>8.4285714285714288</v>
      </c>
      <c r="U458" s="101">
        <f>IF($AH$1&gt;=M458,N458,0)</f>
        <v>8.4285714285714288</v>
      </c>
      <c r="V458" s="102"/>
      <c r="W458" s="103" t="str">
        <f t="shared" si="137"/>
        <v>CUMPLIDO</v>
      </c>
      <c r="X458" s="103" t="str">
        <f t="shared" si="139"/>
        <v/>
      </c>
      <c r="Y458" s="104" t="s">
        <v>207</v>
      </c>
      <c r="Z458" s="153" t="str">
        <f t="shared" si="140"/>
        <v>H21R14</v>
      </c>
      <c r="AA458" s="153">
        <f t="shared" si="138"/>
        <v>2</v>
      </c>
      <c r="AB458" s="153" t="str">
        <f t="shared" si="132"/>
        <v>H21R14 - 2</v>
      </c>
      <c r="AC458" s="67">
        <f t="shared" si="133"/>
        <v>5</v>
      </c>
      <c r="AD458" s="67">
        <f t="shared" si="134"/>
        <v>5</v>
      </c>
      <c r="AE458" s="67" t="str">
        <f t="shared" si="135"/>
        <v>H21R14.</v>
      </c>
      <c r="AF458" s="67" t="str">
        <f t="shared" si="136"/>
        <v>H21R14</v>
      </c>
      <c r="AG458" s="71"/>
      <c r="AH458" s="71"/>
      <c r="AI458" s="71"/>
      <c r="AJ458" s="19"/>
      <c r="AK458" s="19"/>
      <c r="AL458" s="19"/>
      <c r="AM458" s="19"/>
      <c r="AN458" s="19"/>
      <c r="AO458" s="19"/>
      <c r="AP458" s="19"/>
    </row>
    <row r="459" spans="1:42" s="2" customFormat="1" ht="300" customHeight="1" x14ac:dyDescent="0.2">
      <c r="A459" s="91">
        <v>345</v>
      </c>
      <c r="B459" s="187">
        <v>458</v>
      </c>
      <c r="C459" s="102"/>
      <c r="D459" s="120" t="s">
        <v>1336</v>
      </c>
      <c r="E459" s="120" t="s">
        <v>29</v>
      </c>
      <c r="F459" s="107" t="s">
        <v>768</v>
      </c>
      <c r="G459" s="151" t="s">
        <v>769</v>
      </c>
      <c r="H459" s="151" t="s">
        <v>765</v>
      </c>
      <c r="I459" s="151" t="s">
        <v>766</v>
      </c>
      <c r="J459" s="147" t="s">
        <v>767</v>
      </c>
      <c r="K459" s="102">
        <v>1</v>
      </c>
      <c r="L459" s="149">
        <v>43040</v>
      </c>
      <c r="M459" s="149">
        <v>43099</v>
      </c>
      <c r="N459" s="128">
        <f t="shared" si="123"/>
        <v>8.4285714285714288</v>
      </c>
      <c r="O459" s="91" t="s">
        <v>738</v>
      </c>
      <c r="P459" s="97">
        <v>1</v>
      </c>
      <c r="Q459" s="91" t="s">
        <v>2148</v>
      </c>
      <c r="R459" s="100">
        <f>IF(P459/K459&gt;1,100,+P459/K459*100)</f>
        <v>100</v>
      </c>
      <c r="S459" s="101">
        <f>+N459*R459/100</f>
        <v>8.4285714285714288</v>
      </c>
      <c r="T459" s="101">
        <f>IF(M459&lt;=$AH$1,S459,0)</f>
        <v>8.4285714285714288</v>
      </c>
      <c r="U459" s="101">
        <f>IF($AH$1&gt;=M459,N459,0)</f>
        <v>8.4285714285714288</v>
      </c>
      <c r="V459" s="102"/>
      <c r="W459" s="103" t="str">
        <f t="shared" si="137"/>
        <v>CUMPLIDO</v>
      </c>
      <c r="X459" s="103" t="str">
        <f t="shared" si="139"/>
        <v>CUMPLIDO</v>
      </c>
      <c r="Y459" s="104" t="s">
        <v>207</v>
      </c>
      <c r="Z459" s="153" t="str">
        <f t="shared" si="140"/>
        <v>H22R14</v>
      </c>
      <c r="AA459" s="153">
        <f t="shared" si="138"/>
        <v>1</v>
      </c>
      <c r="AB459" s="153" t="str">
        <f t="shared" si="132"/>
        <v>H22R14 - 1</v>
      </c>
      <c r="AC459" s="67">
        <f t="shared" si="133"/>
        <v>5</v>
      </c>
      <c r="AD459" s="67">
        <f t="shared" si="134"/>
        <v>5</v>
      </c>
      <c r="AE459" s="67" t="str">
        <f t="shared" si="135"/>
        <v>H22R14.</v>
      </c>
      <c r="AF459" s="67" t="str">
        <f t="shared" si="136"/>
        <v>H22R14</v>
      </c>
      <c r="AG459" s="71"/>
      <c r="AH459" s="71"/>
      <c r="AI459" s="71"/>
      <c r="AJ459" s="19"/>
      <c r="AK459" s="19"/>
      <c r="AL459" s="19"/>
      <c r="AM459" s="19"/>
      <c r="AN459" s="19"/>
      <c r="AO459" s="19"/>
      <c r="AP459" s="19"/>
    </row>
    <row r="460" spans="1:42" s="2" customFormat="1" ht="300" customHeight="1" x14ac:dyDescent="0.2">
      <c r="A460" s="91">
        <v>346</v>
      </c>
      <c r="B460" s="187">
        <v>459</v>
      </c>
      <c r="C460" s="102"/>
      <c r="D460" s="120" t="s">
        <v>1335</v>
      </c>
      <c r="E460" s="120" t="s">
        <v>29</v>
      </c>
      <c r="F460" s="107" t="s">
        <v>1353</v>
      </c>
      <c r="G460" s="126" t="s">
        <v>62</v>
      </c>
      <c r="H460" s="126" t="s">
        <v>2159</v>
      </c>
      <c r="I460" s="126" t="s">
        <v>2140</v>
      </c>
      <c r="J460" s="129" t="s">
        <v>2088</v>
      </c>
      <c r="K460" s="102">
        <v>1</v>
      </c>
      <c r="L460" s="127">
        <v>43862</v>
      </c>
      <c r="M460" s="127">
        <v>43979</v>
      </c>
      <c r="N460" s="128">
        <f t="shared" si="123"/>
        <v>16.714285714285715</v>
      </c>
      <c r="O460" s="91" t="s">
        <v>1159</v>
      </c>
      <c r="P460" s="97">
        <v>0</v>
      </c>
      <c r="Q460" s="91" t="s">
        <v>2148</v>
      </c>
      <c r="R460" s="100">
        <f>IF(P460/K460&gt;1,100,+P460/K460*100)</f>
        <v>0</v>
      </c>
      <c r="S460" s="101">
        <f>+N460*R460/100</f>
        <v>0</v>
      </c>
      <c r="T460" s="101">
        <f>IF(M460&lt;=$AH$1,S460,0)</f>
        <v>0</v>
      </c>
      <c r="U460" s="101">
        <f>IF($AH$1&gt;=M460,N460,0)</f>
        <v>16.714285714285715</v>
      </c>
      <c r="V460" s="102"/>
      <c r="W460" s="103" t="str">
        <f t="shared" si="137"/>
        <v>VENCIDO</v>
      </c>
      <c r="X460" s="103" t="str">
        <f t="shared" si="139"/>
        <v>VENCIDO</v>
      </c>
      <c r="Y460" s="104" t="s">
        <v>207</v>
      </c>
      <c r="Z460" s="153" t="str">
        <f t="shared" si="140"/>
        <v>H29R14</v>
      </c>
      <c r="AA460" s="153">
        <f t="shared" si="138"/>
        <v>1</v>
      </c>
      <c r="AB460" s="153" t="str">
        <f t="shared" si="132"/>
        <v>H29R14 - 1</v>
      </c>
      <c r="AC460" s="67">
        <f t="shared" si="133"/>
        <v>1</v>
      </c>
      <c r="AD460" s="67">
        <f t="shared" si="134"/>
        <v>1</v>
      </c>
      <c r="AE460" s="67" t="str">
        <f t="shared" si="135"/>
        <v>H29R14.</v>
      </c>
      <c r="AF460" s="67" t="str">
        <f t="shared" si="136"/>
        <v>H29R14</v>
      </c>
      <c r="AG460" s="71"/>
      <c r="AH460" s="71"/>
      <c r="AI460" s="71"/>
      <c r="AJ460" s="19"/>
      <c r="AK460" s="19"/>
      <c r="AL460" s="19"/>
      <c r="AM460" s="19"/>
      <c r="AN460" s="19"/>
      <c r="AO460" s="19"/>
      <c r="AP460" s="19"/>
    </row>
    <row r="461" spans="1:42" s="2" customFormat="1" ht="300" customHeight="1" x14ac:dyDescent="0.2">
      <c r="A461" s="91">
        <v>347</v>
      </c>
      <c r="B461" s="187">
        <v>460</v>
      </c>
      <c r="C461" s="102"/>
      <c r="D461" s="120" t="s">
        <v>1336</v>
      </c>
      <c r="E461" s="120" t="s">
        <v>29</v>
      </c>
      <c r="F461" s="126" t="s">
        <v>770</v>
      </c>
      <c r="G461" s="151" t="s">
        <v>63</v>
      </c>
      <c r="H461" s="126" t="s">
        <v>2159</v>
      </c>
      <c r="I461" s="126" t="s">
        <v>2087</v>
      </c>
      <c r="J461" s="129" t="s">
        <v>2088</v>
      </c>
      <c r="K461" s="102">
        <v>1</v>
      </c>
      <c r="L461" s="127">
        <v>43862</v>
      </c>
      <c r="M461" s="127">
        <v>43979</v>
      </c>
      <c r="N461" s="128">
        <f t="shared" si="123"/>
        <v>16.714285714285715</v>
      </c>
      <c r="O461" s="91" t="s">
        <v>1159</v>
      </c>
      <c r="P461" s="97">
        <v>0</v>
      </c>
      <c r="Q461" s="91" t="s">
        <v>2148</v>
      </c>
      <c r="R461" s="100">
        <f t="shared" ref="R461:R524" si="141">IF(P461/K461&gt;1,100,+P461/K461*100)</f>
        <v>0</v>
      </c>
      <c r="S461" s="101">
        <f t="shared" ref="S461:S524" si="142">+N461*R461/100</f>
        <v>0</v>
      </c>
      <c r="T461" s="101">
        <f t="shared" ref="T461:T524" si="143">IF(M461&lt;=$AH$1,S461,0)</f>
        <v>0</v>
      </c>
      <c r="U461" s="101">
        <f t="shared" ref="U461:U524" si="144">IF($AH$1&gt;=M461,N461,0)</f>
        <v>16.714285714285715</v>
      </c>
      <c r="V461" s="102"/>
      <c r="W461" s="103" t="str">
        <f t="shared" si="137"/>
        <v>VENCIDO</v>
      </c>
      <c r="X461" s="103" t="str">
        <f t="shared" si="139"/>
        <v>VENCIDO</v>
      </c>
      <c r="Y461" s="104" t="s">
        <v>207</v>
      </c>
      <c r="Z461" s="153" t="str">
        <f t="shared" si="140"/>
        <v>H31R14</v>
      </c>
      <c r="AA461" s="153">
        <f t="shared" si="138"/>
        <v>1</v>
      </c>
      <c r="AB461" s="153" t="str">
        <f t="shared" si="132"/>
        <v>H31R14 - 1</v>
      </c>
      <c r="AC461" s="67">
        <f t="shared" si="133"/>
        <v>1</v>
      </c>
      <c r="AD461" s="67">
        <f t="shared" si="134"/>
        <v>1</v>
      </c>
      <c r="AE461" s="67" t="str">
        <f t="shared" si="135"/>
        <v>H31R14.</v>
      </c>
      <c r="AF461" s="67" t="str">
        <f t="shared" si="136"/>
        <v>H31R14</v>
      </c>
      <c r="AG461" s="71"/>
      <c r="AH461" s="71"/>
      <c r="AI461" s="71"/>
      <c r="AJ461" s="19"/>
      <c r="AK461" s="19"/>
      <c r="AL461" s="19"/>
      <c r="AM461" s="19"/>
      <c r="AN461" s="19"/>
      <c r="AO461" s="19"/>
      <c r="AP461" s="19"/>
    </row>
    <row r="462" spans="1:42" s="2" customFormat="1" ht="300" customHeight="1" x14ac:dyDescent="0.2">
      <c r="A462" s="91">
        <v>348</v>
      </c>
      <c r="B462" s="187">
        <v>461</v>
      </c>
      <c r="C462" s="102"/>
      <c r="D462" s="120" t="s">
        <v>1336</v>
      </c>
      <c r="E462" s="120" t="s">
        <v>34</v>
      </c>
      <c r="F462" s="126" t="s">
        <v>771</v>
      </c>
      <c r="G462" s="151" t="s">
        <v>64</v>
      </c>
      <c r="H462" s="126" t="s">
        <v>2159</v>
      </c>
      <c r="I462" s="126" t="s">
        <v>2087</v>
      </c>
      <c r="J462" s="129" t="s">
        <v>2088</v>
      </c>
      <c r="K462" s="102">
        <v>1</v>
      </c>
      <c r="L462" s="127">
        <v>43862</v>
      </c>
      <c r="M462" s="127">
        <v>43979</v>
      </c>
      <c r="N462" s="128">
        <f t="shared" si="123"/>
        <v>16.714285714285715</v>
      </c>
      <c r="O462" s="91" t="s">
        <v>1159</v>
      </c>
      <c r="P462" s="97">
        <v>0</v>
      </c>
      <c r="Q462" s="91" t="s">
        <v>2148</v>
      </c>
      <c r="R462" s="100">
        <f t="shared" si="141"/>
        <v>0</v>
      </c>
      <c r="S462" s="101">
        <f t="shared" si="142"/>
        <v>0</v>
      </c>
      <c r="T462" s="101">
        <f t="shared" si="143"/>
        <v>0</v>
      </c>
      <c r="U462" s="101">
        <f t="shared" si="144"/>
        <v>16.714285714285715</v>
      </c>
      <c r="V462" s="102"/>
      <c r="W462" s="103" t="str">
        <f t="shared" si="137"/>
        <v>VENCIDO</v>
      </c>
      <c r="X462" s="103" t="str">
        <f t="shared" si="139"/>
        <v>VENCIDO</v>
      </c>
      <c r="Y462" s="104" t="s">
        <v>207</v>
      </c>
      <c r="Z462" s="153" t="str">
        <f t="shared" si="140"/>
        <v>H32R14</v>
      </c>
      <c r="AA462" s="153">
        <f t="shared" si="138"/>
        <v>1</v>
      </c>
      <c r="AB462" s="153" t="str">
        <f t="shared" si="132"/>
        <v>H32R14 - 1</v>
      </c>
      <c r="AC462" s="67">
        <f t="shared" si="133"/>
        <v>1</v>
      </c>
      <c r="AD462" s="67">
        <f t="shared" si="134"/>
        <v>1</v>
      </c>
      <c r="AE462" s="67" t="str">
        <f t="shared" si="135"/>
        <v>H32R14.</v>
      </c>
      <c r="AF462" s="67" t="str">
        <f t="shared" si="136"/>
        <v>H32R14</v>
      </c>
      <c r="AG462" s="71"/>
      <c r="AH462" s="71"/>
      <c r="AI462" s="71"/>
      <c r="AJ462" s="19"/>
      <c r="AK462" s="19"/>
      <c r="AL462" s="19"/>
      <c r="AM462" s="19"/>
      <c r="AN462" s="19"/>
      <c r="AO462" s="19"/>
      <c r="AP462" s="19"/>
    </row>
    <row r="463" spans="1:42" s="19" customFormat="1" ht="300" customHeight="1" x14ac:dyDescent="0.2">
      <c r="A463" s="91">
        <v>349</v>
      </c>
      <c r="B463" s="187">
        <v>462</v>
      </c>
      <c r="C463" s="102"/>
      <c r="D463" s="120" t="s">
        <v>1336</v>
      </c>
      <c r="E463" s="120" t="s">
        <v>29</v>
      </c>
      <c r="F463" s="115" t="s">
        <v>1573</v>
      </c>
      <c r="G463" s="115" t="s">
        <v>65</v>
      </c>
      <c r="H463" s="115" t="s">
        <v>1052</v>
      </c>
      <c r="I463" s="115" t="s">
        <v>974</v>
      </c>
      <c r="J463" s="117" t="s">
        <v>8</v>
      </c>
      <c r="K463" s="91">
        <v>1</v>
      </c>
      <c r="L463" s="98">
        <v>43040</v>
      </c>
      <c r="M463" s="98">
        <v>43099</v>
      </c>
      <c r="N463" s="99">
        <f t="shared" ref="N463:N485" si="145">(+M463-L463)/7</f>
        <v>8.4285714285714288</v>
      </c>
      <c r="O463" s="91" t="s">
        <v>970</v>
      </c>
      <c r="P463" s="97">
        <v>1</v>
      </c>
      <c r="Q463" s="91" t="s">
        <v>2148</v>
      </c>
      <c r="R463" s="100">
        <f t="shared" si="141"/>
        <v>100</v>
      </c>
      <c r="S463" s="101">
        <f t="shared" si="142"/>
        <v>8.4285714285714288</v>
      </c>
      <c r="T463" s="101">
        <f t="shared" si="143"/>
        <v>8.4285714285714288</v>
      </c>
      <c r="U463" s="101">
        <f t="shared" si="144"/>
        <v>8.4285714285714288</v>
      </c>
      <c r="V463" s="102"/>
      <c r="W463" s="103" t="str">
        <f t="shared" si="137"/>
        <v>CUMPLIDO</v>
      </c>
      <c r="X463" s="103" t="str">
        <f t="shared" si="139"/>
        <v>CUMPLIDO</v>
      </c>
      <c r="Y463" s="130" t="s">
        <v>207</v>
      </c>
      <c r="Z463" s="153" t="str">
        <f t="shared" si="140"/>
        <v>H34R14</v>
      </c>
      <c r="AA463" s="153">
        <f t="shared" si="138"/>
        <v>1</v>
      </c>
      <c r="AB463" s="153" t="str">
        <f t="shared" si="132"/>
        <v>H34R14 - 1</v>
      </c>
      <c r="AC463" s="67">
        <f t="shared" si="133"/>
        <v>5</v>
      </c>
      <c r="AD463" s="67">
        <f t="shared" si="134"/>
        <v>5</v>
      </c>
      <c r="AE463" s="67" t="str">
        <f t="shared" si="135"/>
        <v>H34R14.</v>
      </c>
      <c r="AF463" s="67" t="str">
        <f t="shared" si="136"/>
        <v>H34R14</v>
      </c>
      <c r="AG463" s="71"/>
      <c r="AH463" s="71"/>
      <c r="AI463" s="71"/>
    </row>
    <row r="464" spans="1:42" s="2" customFormat="1" ht="300" customHeight="1" x14ac:dyDescent="0.2">
      <c r="A464" s="91">
        <v>350</v>
      </c>
      <c r="B464" s="187">
        <v>463</v>
      </c>
      <c r="C464" s="102"/>
      <c r="D464" s="120" t="s">
        <v>1335</v>
      </c>
      <c r="E464" s="109" t="s">
        <v>18</v>
      </c>
      <c r="F464" s="107" t="s">
        <v>772</v>
      </c>
      <c r="G464" s="126" t="s">
        <v>66</v>
      </c>
      <c r="H464" s="126" t="s">
        <v>773</v>
      </c>
      <c r="I464" s="126" t="s">
        <v>774</v>
      </c>
      <c r="J464" s="102" t="s">
        <v>517</v>
      </c>
      <c r="K464" s="102">
        <v>1</v>
      </c>
      <c r="L464" s="127">
        <v>43040</v>
      </c>
      <c r="M464" s="127">
        <v>43099</v>
      </c>
      <c r="N464" s="128">
        <f t="shared" si="145"/>
        <v>8.4285714285714288</v>
      </c>
      <c r="O464" s="91" t="s">
        <v>738</v>
      </c>
      <c r="P464" s="97">
        <v>1</v>
      </c>
      <c r="Q464" s="91" t="s">
        <v>2148</v>
      </c>
      <c r="R464" s="100">
        <f t="shared" si="141"/>
        <v>100</v>
      </c>
      <c r="S464" s="101">
        <f t="shared" si="142"/>
        <v>8.4285714285714288</v>
      </c>
      <c r="T464" s="101">
        <f t="shared" si="143"/>
        <v>8.4285714285714288</v>
      </c>
      <c r="U464" s="101">
        <f t="shared" si="144"/>
        <v>8.4285714285714288</v>
      </c>
      <c r="V464" s="102"/>
      <c r="W464" s="103" t="str">
        <f t="shared" si="137"/>
        <v>CUMPLIDO</v>
      </c>
      <c r="X464" s="103" t="str">
        <f t="shared" si="139"/>
        <v>CUMPLIDO</v>
      </c>
      <c r="Y464" s="104" t="s">
        <v>207</v>
      </c>
      <c r="Z464" s="153" t="str">
        <f t="shared" si="140"/>
        <v>H35R14</v>
      </c>
      <c r="AA464" s="153">
        <f t="shared" si="138"/>
        <v>1</v>
      </c>
      <c r="AB464" s="153" t="str">
        <f t="shared" si="132"/>
        <v>H35R14 - 1</v>
      </c>
      <c r="AC464" s="67">
        <f t="shared" si="133"/>
        <v>5</v>
      </c>
      <c r="AD464" s="67">
        <f t="shared" si="134"/>
        <v>5</v>
      </c>
      <c r="AE464" s="67" t="str">
        <f t="shared" si="135"/>
        <v>H35R14.</v>
      </c>
      <c r="AF464" s="67" t="str">
        <f t="shared" si="136"/>
        <v>H35R14</v>
      </c>
      <c r="AG464" s="71"/>
      <c r="AH464" s="71"/>
      <c r="AI464" s="71"/>
      <c r="AJ464" s="19"/>
      <c r="AK464" s="19"/>
      <c r="AL464" s="19"/>
      <c r="AM464" s="19"/>
      <c r="AN464" s="19"/>
      <c r="AO464" s="19"/>
      <c r="AP464" s="19"/>
    </row>
    <row r="465" spans="1:42" s="2" customFormat="1" ht="300" customHeight="1" x14ac:dyDescent="0.2">
      <c r="A465" s="91">
        <v>351</v>
      </c>
      <c r="B465" s="187">
        <v>464</v>
      </c>
      <c r="C465" s="102"/>
      <c r="D465" s="120" t="s">
        <v>1335</v>
      </c>
      <c r="E465" s="109" t="s">
        <v>29</v>
      </c>
      <c r="F465" s="107" t="s">
        <v>1115</v>
      </c>
      <c r="G465" s="126" t="s">
        <v>67</v>
      </c>
      <c r="H465" s="126" t="s">
        <v>2159</v>
      </c>
      <c r="I465" s="126" t="s">
        <v>2140</v>
      </c>
      <c r="J465" s="102" t="s">
        <v>2088</v>
      </c>
      <c r="K465" s="102">
        <v>1</v>
      </c>
      <c r="L465" s="127">
        <v>43862</v>
      </c>
      <c r="M465" s="127">
        <v>43979</v>
      </c>
      <c r="N465" s="128">
        <f t="shared" si="145"/>
        <v>16.714285714285715</v>
      </c>
      <c r="O465" s="91" t="s">
        <v>1159</v>
      </c>
      <c r="P465" s="97">
        <v>0</v>
      </c>
      <c r="Q465" s="91" t="s">
        <v>2148</v>
      </c>
      <c r="R465" s="100">
        <f t="shared" si="141"/>
        <v>0</v>
      </c>
      <c r="S465" s="101">
        <f t="shared" si="142"/>
        <v>0</v>
      </c>
      <c r="T465" s="101">
        <f t="shared" si="143"/>
        <v>0</v>
      </c>
      <c r="U465" s="101">
        <f t="shared" si="144"/>
        <v>16.714285714285715</v>
      </c>
      <c r="V465" s="102"/>
      <c r="W465" s="103" t="str">
        <f t="shared" si="137"/>
        <v>VENCIDO</v>
      </c>
      <c r="X465" s="103" t="str">
        <f t="shared" si="139"/>
        <v>VENCIDO</v>
      </c>
      <c r="Y465" s="104" t="s">
        <v>207</v>
      </c>
      <c r="Z465" s="153" t="str">
        <f t="shared" si="140"/>
        <v>H41R14</v>
      </c>
      <c r="AA465" s="153">
        <f t="shared" si="138"/>
        <v>1</v>
      </c>
      <c r="AB465" s="153" t="str">
        <f t="shared" si="132"/>
        <v>H41R14 - 1</v>
      </c>
      <c r="AC465" s="67">
        <f t="shared" si="133"/>
        <v>1</v>
      </c>
      <c r="AD465" s="67">
        <f t="shared" si="134"/>
        <v>1</v>
      </c>
      <c r="AE465" s="67" t="str">
        <f t="shared" si="135"/>
        <v>H41R14.</v>
      </c>
      <c r="AF465" s="67" t="str">
        <f t="shared" si="136"/>
        <v>H41R14</v>
      </c>
      <c r="AG465" s="71"/>
      <c r="AH465" s="71"/>
      <c r="AI465" s="71"/>
      <c r="AJ465" s="19"/>
      <c r="AK465" s="19"/>
      <c r="AL465" s="19"/>
      <c r="AM465" s="19"/>
      <c r="AN465" s="19"/>
      <c r="AO465" s="19"/>
      <c r="AP465" s="19"/>
    </row>
    <row r="466" spans="1:42" s="2" customFormat="1" ht="300" customHeight="1" x14ac:dyDescent="0.2">
      <c r="A466" s="91">
        <v>352</v>
      </c>
      <c r="B466" s="187">
        <v>465</v>
      </c>
      <c r="C466" s="102"/>
      <c r="D466" s="120" t="s">
        <v>1336</v>
      </c>
      <c r="E466" s="109" t="s">
        <v>42</v>
      </c>
      <c r="F466" s="107" t="s">
        <v>1114</v>
      </c>
      <c r="G466" s="126" t="s">
        <v>68</v>
      </c>
      <c r="H466" s="126" t="s">
        <v>2159</v>
      </c>
      <c r="I466" s="126" t="s">
        <v>2140</v>
      </c>
      <c r="J466" s="102" t="s">
        <v>2088</v>
      </c>
      <c r="K466" s="102">
        <v>1</v>
      </c>
      <c r="L466" s="127">
        <v>43862</v>
      </c>
      <c r="M466" s="127">
        <v>43979</v>
      </c>
      <c r="N466" s="128">
        <f t="shared" si="145"/>
        <v>16.714285714285715</v>
      </c>
      <c r="O466" s="91" t="s">
        <v>1159</v>
      </c>
      <c r="P466" s="97">
        <v>0</v>
      </c>
      <c r="Q466" s="91" t="s">
        <v>2148</v>
      </c>
      <c r="R466" s="100">
        <f t="shared" si="141"/>
        <v>0</v>
      </c>
      <c r="S466" s="101">
        <f t="shared" si="142"/>
        <v>0</v>
      </c>
      <c r="T466" s="101">
        <f t="shared" si="143"/>
        <v>0</v>
      </c>
      <c r="U466" s="101">
        <f t="shared" si="144"/>
        <v>16.714285714285715</v>
      </c>
      <c r="V466" s="102"/>
      <c r="W466" s="103" t="str">
        <f t="shared" si="137"/>
        <v>VENCIDO</v>
      </c>
      <c r="X466" s="103" t="str">
        <f t="shared" si="139"/>
        <v>VENCIDO</v>
      </c>
      <c r="Y466" s="104" t="s">
        <v>207</v>
      </c>
      <c r="Z466" s="153" t="str">
        <f t="shared" si="140"/>
        <v>H44R14</v>
      </c>
      <c r="AA466" s="153">
        <f t="shared" si="138"/>
        <v>1</v>
      </c>
      <c r="AB466" s="153" t="str">
        <f t="shared" si="132"/>
        <v>H44R14 - 1</v>
      </c>
      <c r="AC466" s="67">
        <f t="shared" si="133"/>
        <v>1</v>
      </c>
      <c r="AD466" s="67">
        <f t="shared" si="134"/>
        <v>1</v>
      </c>
      <c r="AE466" s="67" t="str">
        <f t="shared" si="135"/>
        <v>H44R14.</v>
      </c>
      <c r="AF466" s="67" t="str">
        <f t="shared" si="136"/>
        <v>H44R14</v>
      </c>
      <c r="AG466" s="71"/>
      <c r="AH466" s="71"/>
      <c r="AI466" s="71"/>
      <c r="AJ466" s="19"/>
      <c r="AK466" s="19"/>
      <c r="AL466" s="19"/>
      <c r="AM466" s="19"/>
      <c r="AN466" s="19"/>
      <c r="AO466" s="19"/>
      <c r="AP466" s="19"/>
    </row>
    <row r="467" spans="1:42" s="2" customFormat="1" ht="300" customHeight="1" x14ac:dyDescent="0.2">
      <c r="A467" s="91">
        <v>353</v>
      </c>
      <c r="B467" s="187">
        <v>466</v>
      </c>
      <c r="C467" s="102"/>
      <c r="D467" s="120" t="s">
        <v>1373</v>
      </c>
      <c r="E467" s="109" t="s">
        <v>42</v>
      </c>
      <c r="F467" s="107" t="s">
        <v>1574</v>
      </c>
      <c r="G467" s="126" t="s">
        <v>69</v>
      </c>
      <c r="H467" s="126" t="s">
        <v>2159</v>
      </c>
      <c r="I467" s="126" t="s">
        <v>2140</v>
      </c>
      <c r="J467" s="102" t="s">
        <v>2088</v>
      </c>
      <c r="K467" s="102">
        <v>1</v>
      </c>
      <c r="L467" s="127">
        <v>43862</v>
      </c>
      <c r="M467" s="127">
        <v>43979</v>
      </c>
      <c r="N467" s="128">
        <f t="shared" si="145"/>
        <v>16.714285714285715</v>
      </c>
      <c r="O467" s="91" t="s">
        <v>1159</v>
      </c>
      <c r="P467" s="97">
        <v>0</v>
      </c>
      <c r="Q467" s="91" t="s">
        <v>2148</v>
      </c>
      <c r="R467" s="100">
        <f t="shared" si="141"/>
        <v>0</v>
      </c>
      <c r="S467" s="101">
        <f t="shared" si="142"/>
        <v>0</v>
      </c>
      <c r="T467" s="101">
        <f t="shared" si="143"/>
        <v>0</v>
      </c>
      <c r="U467" s="101">
        <f t="shared" si="144"/>
        <v>16.714285714285715</v>
      </c>
      <c r="V467" s="102"/>
      <c r="W467" s="103" t="str">
        <f t="shared" si="137"/>
        <v>VENCIDO</v>
      </c>
      <c r="X467" s="103" t="str">
        <f t="shared" si="139"/>
        <v>VENCIDO</v>
      </c>
      <c r="Y467" s="104" t="s">
        <v>207</v>
      </c>
      <c r="Z467" s="153" t="str">
        <f t="shared" si="140"/>
        <v>H45R14</v>
      </c>
      <c r="AA467" s="153">
        <f t="shared" si="138"/>
        <v>1</v>
      </c>
      <c r="AB467" s="153" t="str">
        <f t="shared" si="132"/>
        <v>H45R14 - 1</v>
      </c>
      <c r="AC467" s="67">
        <f t="shared" si="133"/>
        <v>1</v>
      </c>
      <c r="AD467" s="67">
        <f t="shared" si="134"/>
        <v>1</v>
      </c>
      <c r="AE467" s="67" t="str">
        <f t="shared" si="135"/>
        <v>H45R14.</v>
      </c>
      <c r="AF467" s="67" t="str">
        <f t="shared" si="136"/>
        <v>H45R14</v>
      </c>
      <c r="AG467" s="71"/>
      <c r="AH467" s="71"/>
      <c r="AI467" s="71"/>
      <c r="AJ467" s="19"/>
      <c r="AK467" s="19"/>
      <c r="AL467" s="19"/>
      <c r="AM467" s="19"/>
      <c r="AN467" s="19"/>
      <c r="AO467" s="19"/>
      <c r="AP467" s="19"/>
    </row>
    <row r="468" spans="1:42" s="2" customFormat="1" ht="300" customHeight="1" x14ac:dyDescent="0.2">
      <c r="A468" s="91">
        <v>354</v>
      </c>
      <c r="B468" s="187">
        <v>467</v>
      </c>
      <c r="C468" s="102"/>
      <c r="D468" s="120" t="s">
        <v>1336</v>
      </c>
      <c r="E468" s="109" t="s">
        <v>18</v>
      </c>
      <c r="F468" s="107" t="s">
        <v>1374</v>
      </c>
      <c r="G468" s="126" t="s">
        <v>70</v>
      </c>
      <c r="H468" s="126" t="s">
        <v>1053</v>
      </c>
      <c r="I468" s="126" t="s">
        <v>1054</v>
      </c>
      <c r="J468" s="102" t="s">
        <v>775</v>
      </c>
      <c r="K468" s="102">
        <v>1</v>
      </c>
      <c r="L468" s="127">
        <v>43040</v>
      </c>
      <c r="M468" s="127">
        <v>43099</v>
      </c>
      <c r="N468" s="128">
        <f t="shared" si="145"/>
        <v>8.4285714285714288</v>
      </c>
      <c r="O468" s="91" t="s">
        <v>742</v>
      </c>
      <c r="P468" s="97">
        <v>1</v>
      </c>
      <c r="Q468" s="91" t="s">
        <v>2148</v>
      </c>
      <c r="R468" s="100">
        <f t="shared" si="141"/>
        <v>100</v>
      </c>
      <c r="S468" s="101">
        <f t="shared" si="142"/>
        <v>8.4285714285714288</v>
      </c>
      <c r="T468" s="101">
        <f t="shared" si="143"/>
        <v>8.4285714285714288</v>
      </c>
      <c r="U468" s="101">
        <f t="shared" si="144"/>
        <v>8.4285714285714288</v>
      </c>
      <c r="V468" s="102"/>
      <c r="W468" s="103" t="str">
        <f t="shared" si="137"/>
        <v>CUMPLIDO</v>
      </c>
      <c r="X468" s="103" t="str">
        <f t="shared" si="139"/>
        <v>CUMPLIDO</v>
      </c>
      <c r="Y468" s="104" t="s">
        <v>207</v>
      </c>
      <c r="Z468" s="153" t="str">
        <f t="shared" si="140"/>
        <v>H46R14</v>
      </c>
      <c r="AA468" s="153">
        <f t="shared" si="138"/>
        <v>1</v>
      </c>
      <c r="AB468" s="153" t="str">
        <f t="shared" si="132"/>
        <v>H46R14 - 1</v>
      </c>
      <c r="AC468" s="67">
        <f t="shared" si="133"/>
        <v>5</v>
      </c>
      <c r="AD468" s="67">
        <f t="shared" si="134"/>
        <v>5</v>
      </c>
      <c r="AE468" s="67" t="str">
        <f t="shared" si="135"/>
        <v>H46R14.</v>
      </c>
      <c r="AF468" s="67" t="str">
        <f t="shared" si="136"/>
        <v>H46R14</v>
      </c>
      <c r="AG468" s="71"/>
      <c r="AH468" s="71"/>
      <c r="AI468" s="71"/>
      <c r="AJ468" s="19"/>
      <c r="AK468" s="19"/>
      <c r="AL468" s="19"/>
      <c r="AM468" s="19"/>
      <c r="AN468" s="19"/>
      <c r="AO468" s="19"/>
      <c r="AP468" s="19"/>
    </row>
    <row r="469" spans="1:42" s="2" customFormat="1" ht="300" customHeight="1" x14ac:dyDescent="0.2">
      <c r="A469" s="91">
        <v>355</v>
      </c>
      <c r="B469" s="187">
        <v>468</v>
      </c>
      <c r="C469" s="102"/>
      <c r="D469" s="120" t="s">
        <v>1336</v>
      </c>
      <c r="E469" s="109" t="s">
        <v>31</v>
      </c>
      <c r="F469" s="107" t="s">
        <v>1575</v>
      </c>
      <c r="G469" s="126" t="s">
        <v>71</v>
      </c>
      <c r="H469" s="126" t="s">
        <v>2159</v>
      </c>
      <c r="I469" s="126" t="s">
        <v>2140</v>
      </c>
      <c r="J469" s="102" t="s">
        <v>2088</v>
      </c>
      <c r="K469" s="102">
        <v>1</v>
      </c>
      <c r="L469" s="127">
        <v>43862</v>
      </c>
      <c r="M469" s="127">
        <v>43979</v>
      </c>
      <c r="N469" s="128">
        <f t="shared" si="145"/>
        <v>16.714285714285715</v>
      </c>
      <c r="O469" s="91" t="s">
        <v>1159</v>
      </c>
      <c r="P469" s="97">
        <v>0</v>
      </c>
      <c r="Q469" s="91" t="s">
        <v>2148</v>
      </c>
      <c r="R469" s="100">
        <f t="shared" si="141"/>
        <v>0</v>
      </c>
      <c r="S469" s="101">
        <f t="shared" si="142"/>
        <v>0</v>
      </c>
      <c r="T469" s="101">
        <f t="shared" si="143"/>
        <v>0</v>
      </c>
      <c r="U469" s="101">
        <f t="shared" si="144"/>
        <v>16.714285714285715</v>
      </c>
      <c r="V469" s="102"/>
      <c r="W469" s="103" t="str">
        <f t="shared" si="137"/>
        <v>VENCIDO</v>
      </c>
      <c r="X469" s="103" t="str">
        <f t="shared" si="139"/>
        <v>VENCIDO</v>
      </c>
      <c r="Y469" s="104" t="s">
        <v>207</v>
      </c>
      <c r="Z469" s="153" t="str">
        <f t="shared" si="140"/>
        <v>H47R14</v>
      </c>
      <c r="AA469" s="153">
        <f t="shared" si="138"/>
        <v>1</v>
      </c>
      <c r="AB469" s="153" t="str">
        <f t="shared" si="132"/>
        <v>H47R14 - 1</v>
      </c>
      <c r="AC469" s="67">
        <f t="shared" si="133"/>
        <v>1</v>
      </c>
      <c r="AD469" s="67">
        <f t="shared" si="134"/>
        <v>1</v>
      </c>
      <c r="AE469" s="67" t="str">
        <f t="shared" si="135"/>
        <v>H47R14.</v>
      </c>
      <c r="AF469" s="67" t="str">
        <f t="shared" si="136"/>
        <v>H47R14</v>
      </c>
      <c r="AG469" s="71"/>
      <c r="AH469" s="71"/>
      <c r="AI469" s="71"/>
      <c r="AJ469" s="19"/>
      <c r="AK469" s="19"/>
      <c r="AL469" s="19"/>
      <c r="AM469" s="19"/>
      <c r="AN469" s="19"/>
      <c r="AO469" s="19"/>
      <c r="AP469" s="19"/>
    </row>
    <row r="470" spans="1:42" s="2" customFormat="1" ht="300" customHeight="1" x14ac:dyDescent="0.2">
      <c r="A470" s="91">
        <v>356</v>
      </c>
      <c r="B470" s="187">
        <v>469</v>
      </c>
      <c r="C470" s="102"/>
      <c r="D470" s="120" t="s">
        <v>1336</v>
      </c>
      <c r="E470" s="109" t="s">
        <v>31</v>
      </c>
      <c r="F470" s="107" t="s">
        <v>1576</v>
      </c>
      <c r="G470" s="126" t="s">
        <v>72</v>
      </c>
      <c r="H470" s="126" t="s">
        <v>2159</v>
      </c>
      <c r="I470" s="126" t="s">
        <v>2140</v>
      </c>
      <c r="J470" s="102" t="s">
        <v>2088</v>
      </c>
      <c r="K470" s="102">
        <v>1</v>
      </c>
      <c r="L470" s="127">
        <v>43862</v>
      </c>
      <c r="M470" s="127">
        <v>43979</v>
      </c>
      <c r="N470" s="128">
        <f t="shared" si="145"/>
        <v>16.714285714285715</v>
      </c>
      <c r="O470" s="91" t="s">
        <v>1159</v>
      </c>
      <c r="P470" s="97">
        <v>0</v>
      </c>
      <c r="Q470" s="91" t="s">
        <v>2148</v>
      </c>
      <c r="R470" s="100">
        <f t="shared" si="141"/>
        <v>0</v>
      </c>
      <c r="S470" s="101">
        <f t="shared" si="142"/>
        <v>0</v>
      </c>
      <c r="T470" s="101">
        <f t="shared" si="143"/>
        <v>0</v>
      </c>
      <c r="U470" s="101">
        <f t="shared" si="144"/>
        <v>16.714285714285715</v>
      </c>
      <c r="V470" s="102"/>
      <c r="W470" s="103" t="str">
        <f t="shared" si="137"/>
        <v>VENCIDO</v>
      </c>
      <c r="X470" s="103" t="str">
        <f t="shared" si="139"/>
        <v>VENCIDO</v>
      </c>
      <c r="Y470" s="104" t="s">
        <v>207</v>
      </c>
      <c r="Z470" s="153" t="str">
        <f t="shared" si="140"/>
        <v>H49R14</v>
      </c>
      <c r="AA470" s="153">
        <f t="shared" si="138"/>
        <v>1</v>
      </c>
      <c r="AB470" s="153" t="str">
        <f t="shared" si="132"/>
        <v>H49R14 - 1</v>
      </c>
      <c r="AC470" s="67">
        <f t="shared" si="133"/>
        <v>1</v>
      </c>
      <c r="AD470" s="67">
        <f t="shared" si="134"/>
        <v>1</v>
      </c>
      <c r="AE470" s="67" t="str">
        <f t="shared" si="135"/>
        <v>H49R14.</v>
      </c>
      <c r="AF470" s="67" t="str">
        <f t="shared" si="136"/>
        <v>H49R14</v>
      </c>
      <c r="AG470" s="71"/>
      <c r="AH470" s="71"/>
      <c r="AI470" s="71"/>
      <c r="AJ470" s="19"/>
      <c r="AK470" s="19"/>
      <c r="AL470" s="19"/>
      <c r="AM470" s="19"/>
      <c r="AN470" s="19"/>
      <c r="AO470" s="19"/>
      <c r="AP470" s="19"/>
    </row>
    <row r="471" spans="1:42" s="2" customFormat="1" ht="300" customHeight="1" x14ac:dyDescent="0.2">
      <c r="A471" s="91">
        <v>357</v>
      </c>
      <c r="B471" s="187">
        <v>470</v>
      </c>
      <c r="C471" s="102"/>
      <c r="D471" s="120" t="s">
        <v>1336</v>
      </c>
      <c r="E471" s="109" t="s">
        <v>31</v>
      </c>
      <c r="F471" s="107" t="s">
        <v>1167</v>
      </c>
      <c r="G471" s="126" t="s">
        <v>74</v>
      </c>
      <c r="H471" s="126" t="s">
        <v>776</v>
      </c>
      <c r="I471" s="126" t="s">
        <v>777</v>
      </c>
      <c r="J471" s="102" t="s">
        <v>778</v>
      </c>
      <c r="K471" s="102">
        <v>1</v>
      </c>
      <c r="L471" s="127">
        <v>43040</v>
      </c>
      <c r="M471" s="127">
        <v>43099</v>
      </c>
      <c r="N471" s="128">
        <f t="shared" si="145"/>
        <v>8.4285714285714288</v>
      </c>
      <c r="O471" s="91" t="s">
        <v>738</v>
      </c>
      <c r="P471" s="97">
        <v>1</v>
      </c>
      <c r="Q471" s="91" t="s">
        <v>2148</v>
      </c>
      <c r="R471" s="100">
        <f t="shared" si="141"/>
        <v>100</v>
      </c>
      <c r="S471" s="101">
        <f t="shared" si="142"/>
        <v>8.4285714285714288</v>
      </c>
      <c r="T471" s="101">
        <f t="shared" si="143"/>
        <v>8.4285714285714288</v>
      </c>
      <c r="U471" s="101">
        <f t="shared" si="144"/>
        <v>8.4285714285714288</v>
      </c>
      <c r="V471" s="102"/>
      <c r="W471" s="103" t="str">
        <f t="shared" si="137"/>
        <v>CUMPLIDO</v>
      </c>
      <c r="X471" s="103" t="str">
        <f t="shared" si="139"/>
        <v>CUMPLIDO</v>
      </c>
      <c r="Y471" s="104" t="s">
        <v>207</v>
      </c>
      <c r="Z471" s="153" t="str">
        <f t="shared" si="140"/>
        <v>H57R14</v>
      </c>
      <c r="AA471" s="153">
        <f t="shared" si="138"/>
        <v>1</v>
      </c>
      <c r="AB471" s="153" t="str">
        <f t="shared" si="132"/>
        <v>H57R14 - 1</v>
      </c>
      <c r="AC471" s="67">
        <f t="shared" si="133"/>
        <v>5</v>
      </c>
      <c r="AD471" s="67">
        <f t="shared" si="134"/>
        <v>5</v>
      </c>
      <c r="AE471" s="67" t="str">
        <f t="shared" si="135"/>
        <v>H57R14.</v>
      </c>
      <c r="AF471" s="67" t="str">
        <f t="shared" si="136"/>
        <v>H57R14</v>
      </c>
      <c r="AG471" s="71"/>
      <c r="AH471" s="71"/>
      <c r="AI471" s="71"/>
      <c r="AJ471" s="19"/>
      <c r="AK471" s="19"/>
      <c r="AL471" s="19"/>
      <c r="AM471" s="19"/>
      <c r="AN471" s="19"/>
      <c r="AO471" s="19"/>
      <c r="AP471" s="19"/>
    </row>
    <row r="472" spans="1:42" s="2" customFormat="1" ht="300" customHeight="1" x14ac:dyDescent="0.2">
      <c r="A472" s="91">
        <v>358</v>
      </c>
      <c r="B472" s="187">
        <v>471</v>
      </c>
      <c r="C472" s="102"/>
      <c r="D472" s="120" t="s">
        <v>1336</v>
      </c>
      <c r="E472" s="109" t="s">
        <v>29</v>
      </c>
      <c r="F472" s="107" t="s">
        <v>1375</v>
      </c>
      <c r="G472" s="126" t="s">
        <v>75</v>
      </c>
      <c r="H472" s="126" t="s">
        <v>2159</v>
      </c>
      <c r="I472" s="126" t="s">
        <v>2140</v>
      </c>
      <c r="J472" s="102" t="s">
        <v>2088</v>
      </c>
      <c r="K472" s="102">
        <v>1</v>
      </c>
      <c r="L472" s="127">
        <v>43862</v>
      </c>
      <c r="M472" s="127">
        <v>43979</v>
      </c>
      <c r="N472" s="128">
        <f t="shared" si="145"/>
        <v>16.714285714285715</v>
      </c>
      <c r="O472" s="91" t="s">
        <v>1159</v>
      </c>
      <c r="P472" s="97">
        <v>0</v>
      </c>
      <c r="Q472" s="91" t="s">
        <v>2148</v>
      </c>
      <c r="R472" s="100">
        <f t="shared" si="141"/>
        <v>0</v>
      </c>
      <c r="S472" s="101">
        <f t="shared" si="142"/>
        <v>0</v>
      </c>
      <c r="T472" s="101">
        <f t="shared" si="143"/>
        <v>0</v>
      </c>
      <c r="U472" s="101">
        <f t="shared" si="144"/>
        <v>16.714285714285715</v>
      </c>
      <c r="V472" s="102"/>
      <c r="W472" s="103" t="str">
        <f t="shared" si="137"/>
        <v>VENCIDO</v>
      </c>
      <c r="X472" s="103" t="str">
        <f t="shared" si="139"/>
        <v>VENCIDO</v>
      </c>
      <c r="Y472" s="104" t="s">
        <v>207</v>
      </c>
      <c r="Z472" s="153" t="str">
        <f t="shared" si="140"/>
        <v>H59R14</v>
      </c>
      <c r="AA472" s="153">
        <f t="shared" si="138"/>
        <v>1</v>
      </c>
      <c r="AB472" s="153" t="str">
        <f t="shared" si="132"/>
        <v>H59R14 - 1</v>
      </c>
      <c r="AC472" s="67">
        <f t="shared" si="133"/>
        <v>1</v>
      </c>
      <c r="AD472" s="67">
        <f t="shared" si="134"/>
        <v>1</v>
      </c>
      <c r="AE472" s="67" t="str">
        <f t="shared" si="135"/>
        <v>H59R14.</v>
      </c>
      <c r="AF472" s="67" t="str">
        <f t="shared" si="136"/>
        <v>H59R14</v>
      </c>
      <c r="AG472" s="71"/>
      <c r="AH472" s="71"/>
      <c r="AI472" s="71"/>
      <c r="AJ472" s="19"/>
      <c r="AK472" s="19"/>
      <c r="AL472" s="19"/>
      <c r="AM472" s="19"/>
      <c r="AN472" s="19"/>
      <c r="AO472" s="19"/>
      <c r="AP472" s="19"/>
    </row>
    <row r="473" spans="1:42" s="2" customFormat="1" ht="300" customHeight="1" x14ac:dyDescent="0.2">
      <c r="A473" s="91">
        <v>359</v>
      </c>
      <c r="B473" s="187">
        <v>472</v>
      </c>
      <c r="C473" s="102"/>
      <c r="D473" s="120" t="s">
        <v>1376</v>
      </c>
      <c r="E473" s="109" t="s">
        <v>37</v>
      </c>
      <c r="F473" s="107" t="s">
        <v>1377</v>
      </c>
      <c r="G473" s="126" t="s">
        <v>76</v>
      </c>
      <c r="H473" s="126" t="s">
        <v>2171</v>
      </c>
      <c r="I473" s="126" t="s">
        <v>2145</v>
      </c>
      <c r="J473" s="102" t="s">
        <v>2146</v>
      </c>
      <c r="K473" s="102">
        <v>12</v>
      </c>
      <c r="L473" s="127">
        <v>43858</v>
      </c>
      <c r="M473" s="127">
        <v>44196</v>
      </c>
      <c r="N473" s="128">
        <f t="shared" si="145"/>
        <v>48.285714285714285</v>
      </c>
      <c r="O473" s="91" t="s">
        <v>1159</v>
      </c>
      <c r="P473" s="97">
        <v>0</v>
      </c>
      <c r="Q473" s="91" t="s">
        <v>2148</v>
      </c>
      <c r="R473" s="100">
        <f t="shared" si="141"/>
        <v>0</v>
      </c>
      <c r="S473" s="101">
        <f t="shared" si="142"/>
        <v>0</v>
      </c>
      <c r="T473" s="101">
        <f t="shared" si="143"/>
        <v>0</v>
      </c>
      <c r="U473" s="101">
        <f t="shared" si="144"/>
        <v>0</v>
      </c>
      <c r="V473" s="102"/>
      <c r="W473" s="103" t="str">
        <f t="shared" si="137"/>
        <v>EN TERMINO</v>
      </c>
      <c r="X473" s="103" t="str">
        <f t="shared" si="139"/>
        <v>EN TERMINO</v>
      </c>
      <c r="Y473" s="104" t="s">
        <v>207</v>
      </c>
      <c r="Z473" s="153" t="str">
        <f t="shared" si="140"/>
        <v>H64R14</v>
      </c>
      <c r="AA473" s="153">
        <f t="shared" si="138"/>
        <v>1</v>
      </c>
      <c r="AB473" s="153" t="str">
        <f t="shared" si="132"/>
        <v>H64R14 - 1</v>
      </c>
      <c r="AC473" s="67">
        <f t="shared" si="133"/>
        <v>3</v>
      </c>
      <c r="AD473" s="67">
        <f t="shared" si="134"/>
        <v>3</v>
      </c>
      <c r="AE473" s="67" t="str">
        <f t="shared" si="135"/>
        <v>H64R14.</v>
      </c>
      <c r="AF473" s="67" t="str">
        <f t="shared" si="136"/>
        <v>H64R14</v>
      </c>
      <c r="AG473" s="71"/>
      <c r="AH473" s="71"/>
      <c r="AI473" s="71"/>
      <c r="AJ473" s="19"/>
      <c r="AK473" s="19"/>
      <c r="AL473" s="19"/>
      <c r="AM473" s="19"/>
      <c r="AN473" s="19"/>
      <c r="AO473" s="19"/>
      <c r="AP473" s="19"/>
    </row>
    <row r="474" spans="1:42" s="2" customFormat="1" ht="300" customHeight="1" x14ac:dyDescent="0.2">
      <c r="A474" s="91">
        <v>360</v>
      </c>
      <c r="B474" s="187">
        <v>473</v>
      </c>
      <c r="C474" s="102"/>
      <c r="D474" s="120" t="s">
        <v>1335</v>
      </c>
      <c r="E474" s="109" t="s">
        <v>29</v>
      </c>
      <c r="F474" s="107" t="s">
        <v>1414</v>
      </c>
      <c r="G474" s="126" t="s">
        <v>77</v>
      </c>
      <c r="H474" s="126" t="s">
        <v>779</v>
      </c>
      <c r="I474" s="126" t="s">
        <v>780</v>
      </c>
      <c r="J474" s="102" t="s">
        <v>637</v>
      </c>
      <c r="K474" s="102">
        <v>1</v>
      </c>
      <c r="L474" s="127">
        <v>43040</v>
      </c>
      <c r="M474" s="127">
        <v>43189</v>
      </c>
      <c r="N474" s="128">
        <f t="shared" si="145"/>
        <v>21.285714285714285</v>
      </c>
      <c r="O474" s="91" t="s">
        <v>738</v>
      </c>
      <c r="P474" s="97">
        <v>1</v>
      </c>
      <c r="Q474" s="91" t="s">
        <v>2148</v>
      </c>
      <c r="R474" s="100">
        <f t="shared" si="141"/>
        <v>100</v>
      </c>
      <c r="S474" s="101">
        <f t="shared" si="142"/>
        <v>21.285714285714285</v>
      </c>
      <c r="T474" s="101">
        <f t="shared" si="143"/>
        <v>21.285714285714285</v>
      </c>
      <c r="U474" s="101">
        <f t="shared" si="144"/>
        <v>21.285714285714285</v>
      </c>
      <c r="V474" s="102"/>
      <c r="W474" s="103" t="str">
        <f t="shared" si="137"/>
        <v>CUMPLIDO</v>
      </c>
      <c r="X474" s="103" t="str">
        <f t="shared" si="139"/>
        <v>CUMPLIDO</v>
      </c>
      <c r="Y474" s="104" t="s">
        <v>207</v>
      </c>
      <c r="Z474" s="153" t="str">
        <f t="shared" si="140"/>
        <v>H65R14</v>
      </c>
      <c r="AA474" s="153">
        <f t="shared" si="138"/>
        <v>1</v>
      </c>
      <c r="AB474" s="153" t="str">
        <f t="shared" si="132"/>
        <v>H65R14 - 1</v>
      </c>
      <c r="AC474" s="67">
        <f t="shared" si="133"/>
        <v>5</v>
      </c>
      <c r="AD474" s="67">
        <f t="shared" si="134"/>
        <v>5</v>
      </c>
      <c r="AE474" s="67" t="str">
        <f t="shared" si="135"/>
        <v>H65R14.</v>
      </c>
      <c r="AF474" s="67" t="str">
        <f t="shared" si="136"/>
        <v>H65R14</v>
      </c>
      <c r="AG474" s="71"/>
      <c r="AH474" s="71"/>
      <c r="AI474" s="71"/>
      <c r="AJ474" s="19"/>
      <c r="AK474" s="19"/>
      <c r="AL474" s="19"/>
      <c r="AM474" s="19"/>
      <c r="AN474" s="19"/>
      <c r="AO474" s="19"/>
      <c r="AP474" s="19"/>
    </row>
    <row r="475" spans="1:42" s="2" customFormat="1" ht="300" customHeight="1" x14ac:dyDescent="0.2">
      <c r="A475" s="91">
        <v>361</v>
      </c>
      <c r="B475" s="187">
        <v>474</v>
      </c>
      <c r="C475" s="102"/>
      <c r="D475" s="120" t="s">
        <v>1335</v>
      </c>
      <c r="E475" s="109" t="s">
        <v>29</v>
      </c>
      <c r="F475" s="107" t="s">
        <v>1577</v>
      </c>
      <c r="G475" s="126" t="s">
        <v>78</v>
      </c>
      <c r="H475" s="126" t="s">
        <v>781</v>
      </c>
      <c r="I475" s="126" t="s">
        <v>1055</v>
      </c>
      <c r="J475" s="102" t="s">
        <v>782</v>
      </c>
      <c r="K475" s="102">
        <v>1</v>
      </c>
      <c r="L475" s="127">
        <v>43040</v>
      </c>
      <c r="M475" s="127">
        <v>43099</v>
      </c>
      <c r="N475" s="128">
        <f t="shared" si="145"/>
        <v>8.4285714285714288</v>
      </c>
      <c r="O475" s="91" t="s">
        <v>738</v>
      </c>
      <c r="P475" s="97">
        <v>1</v>
      </c>
      <c r="Q475" s="91" t="s">
        <v>2148</v>
      </c>
      <c r="R475" s="100">
        <f t="shared" si="141"/>
        <v>100</v>
      </c>
      <c r="S475" s="101">
        <f t="shared" si="142"/>
        <v>8.4285714285714288</v>
      </c>
      <c r="T475" s="101">
        <f t="shared" si="143"/>
        <v>8.4285714285714288</v>
      </c>
      <c r="U475" s="101">
        <f t="shared" si="144"/>
        <v>8.4285714285714288</v>
      </c>
      <c r="V475" s="102"/>
      <c r="W475" s="103" t="str">
        <f t="shared" si="137"/>
        <v>CUMPLIDO</v>
      </c>
      <c r="X475" s="103" t="str">
        <f t="shared" si="139"/>
        <v>CUMPLIDO</v>
      </c>
      <c r="Y475" s="104" t="s">
        <v>207</v>
      </c>
      <c r="Z475" s="153" t="str">
        <f t="shared" si="140"/>
        <v>H66R14</v>
      </c>
      <c r="AA475" s="153">
        <f t="shared" si="138"/>
        <v>1</v>
      </c>
      <c r="AB475" s="153" t="str">
        <f t="shared" si="132"/>
        <v>H66R14 - 1</v>
      </c>
      <c r="AC475" s="67">
        <f t="shared" si="133"/>
        <v>5</v>
      </c>
      <c r="AD475" s="67">
        <f t="shared" si="134"/>
        <v>5</v>
      </c>
      <c r="AE475" s="67" t="str">
        <f t="shared" si="135"/>
        <v>H66R14.</v>
      </c>
      <c r="AF475" s="67" t="str">
        <f t="shared" si="136"/>
        <v>H66R14</v>
      </c>
      <c r="AG475" s="71"/>
      <c r="AH475" s="71"/>
      <c r="AI475" s="71"/>
      <c r="AJ475" s="19"/>
      <c r="AK475" s="19"/>
      <c r="AL475" s="19"/>
      <c r="AM475" s="19"/>
      <c r="AN475" s="19"/>
      <c r="AO475" s="19"/>
      <c r="AP475" s="19"/>
    </row>
    <row r="476" spans="1:42" s="2" customFormat="1" ht="300" customHeight="1" x14ac:dyDescent="0.2">
      <c r="A476" s="91">
        <v>362</v>
      </c>
      <c r="B476" s="187">
        <v>475</v>
      </c>
      <c r="C476" s="102"/>
      <c r="D476" s="120" t="s">
        <v>1336</v>
      </c>
      <c r="E476" s="109" t="s">
        <v>29</v>
      </c>
      <c r="F476" s="107" t="s">
        <v>725</v>
      </c>
      <c r="G476" s="126" t="s">
        <v>79</v>
      </c>
      <c r="H476" s="126" t="s">
        <v>726</v>
      </c>
      <c r="I476" s="126" t="s">
        <v>727</v>
      </c>
      <c r="J476" s="102" t="s">
        <v>728</v>
      </c>
      <c r="K476" s="102">
        <v>1</v>
      </c>
      <c r="L476" s="127">
        <v>43040</v>
      </c>
      <c r="M476" s="127">
        <v>43099</v>
      </c>
      <c r="N476" s="128">
        <f t="shared" si="145"/>
        <v>8.4285714285714288</v>
      </c>
      <c r="O476" s="91" t="s">
        <v>696</v>
      </c>
      <c r="P476" s="97">
        <v>1</v>
      </c>
      <c r="Q476" s="91" t="s">
        <v>2148</v>
      </c>
      <c r="R476" s="100">
        <f t="shared" si="141"/>
        <v>100</v>
      </c>
      <c r="S476" s="101">
        <f t="shared" si="142"/>
        <v>8.4285714285714288</v>
      </c>
      <c r="T476" s="101">
        <f t="shared" si="143"/>
        <v>8.4285714285714288</v>
      </c>
      <c r="U476" s="101">
        <f t="shared" si="144"/>
        <v>8.4285714285714288</v>
      </c>
      <c r="V476" s="102"/>
      <c r="W476" s="103" t="str">
        <f t="shared" si="137"/>
        <v>CUMPLIDO</v>
      </c>
      <c r="X476" s="103" t="str">
        <f t="shared" si="139"/>
        <v>CUMPLIDO</v>
      </c>
      <c r="Y476" s="104" t="s">
        <v>207</v>
      </c>
      <c r="Z476" s="153" t="str">
        <f t="shared" si="140"/>
        <v>H69R14</v>
      </c>
      <c r="AA476" s="153">
        <f t="shared" si="138"/>
        <v>1</v>
      </c>
      <c r="AB476" s="153" t="str">
        <f t="shared" si="132"/>
        <v>H69R14 - 1</v>
      </c>
      <c r="AC476" s="67">
        <f t="shared" si="133"/>
        <v>5</v>
      </c>
      <c r="AD476" s="67">
        <f t="shared" si="134"/>
        <v>5</v>
      </c>
      <c r="AE476" s="67" t="str">
        <f t="shared" si="135"/>
        <v>H69R14.</v>
      </c>
      <c r="AF476" s="67" t="str">
        <f t="shared" si="136"/>
        <v>H69R14</v>
      </c>
      <c r="AG476" s="71"/>
      <c r="AH476" s="71"/>
      <c r="AI476" s="71"/>
      <c r="AJ476" s="19"/>
      <c r="AK476" s="19"/>
      <c r="AL476" s="19"/>
      <c r="AM476" s="19"/>
      <c r="AN476" s="19"/>
      <c r="AO476" s="19"/>
      <c r="AP476" s="19"/>
    </row>
    <row r="477" spans="1:42" s="2" customFormat="1" ht="300" customHeight="1" x14ac:dyDescent="0.2">
      <c r="A477" s="91">
        <v>363</v>
      </c>
      <c r="B477" s="187">
        <v>476</v>
      </c>
      <c r="C477" s="102"/>
      <c r="D477" s="120" t="s">
        <v>1335</v>
      </c>
      <c r="E477" s="109" t="s">
        <v>29</v>
      </c>
      <c r="F477" s="107" t="s">
        <v>730</v>
      </c>
      <c r="G477" s="126" t="s">
        <v>731</v>
      </c>
      <c r="H477" s="126" t="s">
        <v>729</v>
      </c>
      <c r="I477" s="126" t="s">
        <v>732</v>
      </c>
      <c r="J477" s="102" t="s">
        <v>733</v>
      </c>
      <c r="K477" s="102">
        <v>5</v>
      </c>
      <c r="L477" s="127">
        <v>43040</v>
      </c>
      <c r="M477" s="127">
        <v>43403</v>
      </c>
      <c r="N477" s="128">
        <f t="shared" si="145"/>
        <v>51.857142857142854</v>
      </c>
      <c r="O477" s="91" t="s">
        <v>696</v>
      </c>
      <c r="P477" s="97">
        <v>5</v>
      </c>
      <c r="Q477" s="91" t="s">
        <v>2148</v>
      </c>
      <c r="R477" s="100">
        <f t="shared" si="141"/>
        <v>100</v>
      </c>
      <c r="S477" s="101">
        <f t="shared" si="142"/>
        <v>51.857142857142854</v>
      </c>
      <c r="T477" s="101">
        <f t="shared" si="143"/>
        <v>51.857142857142854</v>
      </c>
      <c r="U477" s="101">
        <f t="shared" si="144"/>
        <v>51.857142857142854</v>
      </c>
      <c r="V477" s="102"/>
      <c r="W477" s="103" t="str">
        <f t="shared" si="137"/>
        <v>CUMPLIDO</v>
      </c>
      <c r="X477" s="103" t="str">
        <f t="shared" si="139"/>
        <v>CUMPLIDO</v>
      </c>
      <c r="Y477" s="104" t="s">
        <v>207</v>
      </c>
      <c r="Z477" s="153" t="str">
        <f t="shared" si="140"/>
        <v>H70R14</v>
      </c>
      <c r="AA477" s="153">
        <f t="shared" si="138"/>
        <v>1</v>
      </c>
      <c r="AB477" s="153" t="str">
        <f t="shared" si="132"/>
        <v>H70R14 - 1</v>
      </c>
      <c r="AC477" s="67">
        <f t="shared" si="133"/>
        <v>5</v>
      </c>
      <c r="AD477" s="67">
        <f t="shared" si="134"/>
        <v>5</v>
      </c>
      <c r="AE477" s="67" t="str">
        <f t="shared" si="135"/>
        <v>H70R14.</v>
      </c>
      <c r="AF477" s="67" t="str">
        <f t="shared" si="136"/>
        <v>H70R14</v>
      </c>
      <c r="AG477" s="71"/>
      <c r="AH477" s="71"/>
      <c r="AI477" s="71"/>
      <c r="AJ477" s="19"/>
      <c r="AK477" s="19"/>
      <c r="AL477" s="19"/>
      <c r="AM477" s="19"/>
      <c r="AN477" s="19"/>
      <c r="AO477" s="19"/>
      <c r="AP477" s="19"/>
    </row>
    <row r="478" spans="1:42" s="2" customFormat="1" ht="300" customHeight="1" x14ac:dyDescent="0.2">
      <c r="A478" s="91">
        <v>364</v>
      </c>
      <c r="B478" s="187">
        <v>477</v>
      </c>
      <c r="C478" s="102"/>
      <c r="D478" s="120" t="s">
        <v>1335</v>
      </c>
      <c r="E478" s="109" t="s">
        <v>34</v>
      </c>
      <c r="F478" s="107" t="s">
        <v>915</v>
      </c>
      <c r="G478" s="126" t="s">
        <v>80</v>
      </c>
      <c r="H478" s="126" t="s">
        <v>913</v>
      </c>
      <c r="I478" s="126" t="s">
        <v>914</v>
      </c>
      <c r="J478" s="102" t="s">
        <v>8</v>
      </c>
      <c r="K478" s="102">
        <v>1</v>
      </c>
      <c r="L478" s="127">
        <v>43040</v>
      </c>
      <c r="M478" s="127">
        <v>43281</v>
      </c>
      <c r="N478" s="128">
        <f t="shared" si="145"/>
        <v>34.428571428571431</v>
      </c>
      <c r="O478" s="91" t="s">
        <v>856</v>
      </c>
      <c r="P478" s="97">
        <v>0.3</v>
      </c>
      <c r="Q478" s="91" t="s">
        <v>2148</v>
      </c>
      <c r="R478" s="100">
        <f t="shared" si="141"/>
        <v>30</v>
      </c>
      <c r="S478" s="101">
        <f t="shared" si="142"/>
        <v>10.328571428571429</v>
      </c>
      <c r="T478" s="101">
        <f t="shared" si="143"/>
        <v>10.328571428571429</v>
      </c>
      <c r="U478" s="101">
        <f t="shared" si="144"/>
        <v>34.428571428571431</v>
      </c>
      <c r="V478" s="102"/>
      <c r="W478" s="103" t="str">
        <f t="shared" si="137"/>
        <v>VENCIDO</v>
      </c>
      <c r="X478" s="103" t="str">
        <f t="shared" si="139"/>
        <v>VENCIDO</v>
      </c>
      <c r="Y478" s="104" t="s">
        <v>207</v>
      </c>
      <c r="Z478" s="153" t="str">
        <f t="shared" si="140"/>
        <v>H71R14</v>
      </c>
      <c r="AA478" s="153">
        <f t="shared" si="138"/>
        <v>1</v>
      </c>
      <c r="AB478" s="153" t="str">
        <f t="shared" si="132"/>
        <v>H71R14 - 1</v>
      </c>
      <c r="AC478" s="67">
        <f t="shared" si="133"/>
        <v>1</v>
      </c>
      <c r="AD478" s="67">
        <f t="shared" si="134"/>
        <v>1</v>
      </c>
      <c r="AE478" s="67" t="str">
        <f t="shared" si="135"/>
        <v>H71R14.</v>
      </c>
      <c r="AF478" s="67" t="str">
        <f t="shared" si="136"/>
        <v>H71R14</v>
      </c>
      <c r="AG478" s="71"/>
      <c r="AH478" s="71"/>
      <c r="AI478" s="71"/>
      <c r="AJ478" s="19"/>
      <c r="AK478" s="19"/>
      <c r="AL478" s="19"/>
      <c r="AM478" s="19"/>
      <c r="AN478" s="19"/>
      <c r="AO478" s="19"/>
      <c r="AP478" s="19"/>
    </row>
    <row r="479" spans="1:42" s="2" customFormat="1" ht="300" customHeight="1" x14ac:dyDescent="0.2">
      <c r="A479" s="91">
        <v>365</v>
      </c>
      <c r="B479" s="187">
        <v>478</v>
      </c>
      <c r="C479" s="102"/>
      <c r="D479" s="120" t="s">
        <v>1337</v>
      </c>
      <c r="E479" s="109" t="s">
        <v>29</v>
      </c>
      <c r="F479" s="107" t="s">
        <v>1578</v>
      </c>
      <c r="G479" s="126" t="s">
        <v>81</v>
      </c>
      <c r="H479" s="126" t="s">
        <v>916</v>
      </c>
      <c r="I479" s="126" t="s">
        <v>917</v>
      </c>
      <c r="J479" s="102" t="s">
        <v>918</v>
      </c>
      <c r="K479" s="102">
        <v>1</v>
      </c>
      <c r="L479" s="127">
        <v>43040</v>
      </c>
      <c r="M479" s="127">
        <v>43099</v>
      </c>
      <c r="N479" s="128">
        <f t="shared" si="145"/>
        <v>8.4285714285714288</v>
      </c>
      <c r="O479" s="91" t="s">
        <v>856</v>
      </c>
      <c r="P479" s="97">
        <v>1</v>
      </c>
      <c r="Q479" s="91" t="s">
        <v>2148</v>
      </c>
      <c r="R479" s="100">
        <f t="shared" si="141"/>
        <v>100</v>
      </c>
      <c r="S479" s="101">
        <f t="shared" si="142"/>
        <v>8.4285714285714288</v>
      </c>
      <c r="T479" s="101">
        <f t="shared" si="143"/>
        <v>8.4285714285714288</v>
      </c>
      <c r="U479" s="101">
        <f t="shared" si="144"/>
        <v>8.4285714285714288</v>
      </c>
      <c r="V479" s="102"/>
      <c r="W479" s="103" t="str">
        <f t="shared" si="137"/>
        <v>CUMPLIDO</v>
      </c>
      <c r="X479" s="103" t="str">
        <f t="shared" si="139"/>
        <v>CUMPLIDO</v>
      </c>
      <c r="Y479" s="104" t="s">
        <v>207</v>
      </c>
      <c r="Z479" s="153" t="str">
        <f t="shared" si="140"/>
        <v>H74R14</v>
      </c>
      <c r="AA479" s="153">
        <f t="shared" si="138"/>
        <v>1</v>
      </c>
      <c r="AB479" s="153" t="str">
        <f t="shared" si="132"/>
        <v>H74R14 - 1</v>
      </c>
      <c r="AC479" s="67">
        <f t="shared" si="133"/>
        <v>5</v>
      </c>
      <c r="AD479" s="67">
        <f t="shared" si="134"/>
        <v>5</v>
      </c>
      <c r="AE479" s="67" t="str">
        <f t="shared" si="135"/>
        <v>H74R14.</v>
      </c>
      <c r="AF479" s="67" t="str">
        <f t="shared" si="136"/>
        <v>H74R14</v>
      </c>
      <c r="AG479" s="71"/>
      <c r="AH479" s="71"/>
      <c r="AI479" s="71"/>
      <c r="AJ479" s="19"/>
      <c r="AK479" s="19"/>
      <c r="AL479" s="19"/>
      <c r="AM479" s="19"/>
      <c r="AN479" s="19"/>
      <c r="AO479" s="19"/>
      <c r="AP479" s="19"/>
    </row>
    <row r="480" spans="1:42" s="2" customFormat="1" ht="300" customHeight="1" x14ac:dyDescent="0.2">
      <c r="A480" s="91">
        <v>366</v>
      </c>
      <c r="B480" s="187">
        <v>479</v>
      </c>
      <c r="C480" s="102"/>
      <c r="D480" s="120" t="s">
        <v>1335</v>
      </c>
      <c r="E480" s="109" t="s">
        <v>42</v>
      </c>
      <c r="F480" s="107" t="s">
        <v>1411</v>
      </c>
      <c r="G480" s="126" t="s">
        <v>82</v>
      </c>
      <c r="H480" s="114" t="s">
        <v>2209</v>
      </c>
      <c r="I480" s="114" t="s">
        <v>335</v>
      </c>
      <c r="J480" s="139" t="s">
        <v>55</v>
      </c>
      <c r="K480" s="139">
        <v>3</v>
      </c>
      <c r="L480" s="121">
        <v>43040</v>
      </c>
      <c r="M480" s="121">
        <v>43342</v>
      </c>
      <c r="N480" s="128">
        <f t="shared" si="145"/>
        <v>43.142857142857146</v>
      </c>
      <c r="O480" s="139" t="s">
        <v>19</v>
      </c>
      <c r="P480" s="97">
        <v>3</v>
      </c>
      <c r="Q480" s="91" t="s">
        <v>2148</v>
      </c>
      <c r="R480" s="100">
        <f t="shared" si="141"/>
        <v>100</v>
      </c>
      <c r="S480" s="101">
        <f t="shared" si="142"/>
        <v>43.142857142857146</v>
      </c>
      <c r="T480" s="101">
        <f t="shared" si="143"/>
        <v>43.142857142857146</v>
      </c>
      <c r="U480" s="101">
        <f t="shared" si="144"/>
        <v>43.142857142857146</v>
      </c>
      <c r="V480" s="102"/>
      <c r="W480" s="103" t="str">
        <f t="shared" si="137"/>
        <v>CUMPLIDO</v>
      </c>
      <c r="X480" s="103" t="str">
        <f t="shared" si="139"/>
        <v>CUMPLIDO</v>
      </c>
      <c r="Y480" s="104" t="s">
        <v>207</v>
      </c>
      <c r="Z480" s="153" t="str">
        <f t="shared" si="140"/>
        <v>H79R14</v>
      </c>
      <c r="AA480" s="153">
        <f t="shared" si="138"/>
        <v>1</v>
      </c>
      <c r="AB480" s="153" t="str">
        <f t="shared" si="132"/>
        <v>H79R14 - 1</v>
      </c>
      <c r="AC480" s="67">
        <f t="shared" si="133"/>
        <v>5</v>
      </c>
      <c r="AD480" s="67">
        <f t="shared" si="134"/>
        <v>5</v>
      </c>
      <c r="AE480" s="67" t="str">
        <f t="shared" si="135"/>
        <v>H79R14.</v>
      </c>
      <c r="AF480" s="67" t="str">
        <f t="shared" si="136"/>
        <v>H79R14</v>
      </c>
      <c r="AG480" s="71"/>
      <c r="AH480" s="71"/>
      <c r="AI480" s="71"/>
      <c r="AJ480" s="19"/>
      <c r="AK480" s="19"/>
      <c r="AL480" s="19"/>
      <c r="AM480" s="19"/>
      <c r="AN480" s="19"/>
      <c r="AO480" s="19"/>
      <c r="AP480" s="19"/>
    </row>
    <row r="481" spans="1:42" s="2" customFormat="1" ht="300" customHeight="1" x14ac:dyDescent="0.2">
      <c r="A481" s="91">
        <v>367</v>
      </c>
      <c r="B481" s="187">
        <v>480</v>
      </c>
      <c r="C481" s="102"/>
      <c r="D481" s="120" t="s">
        <v>1335</v>
      </c>
      <c r="E481" s="109" t="s">
        <v>21</v>
      </c>
      <c r="F481" s="107" t="s">
        <v>1579</v>
      </c>
      <c r="G481" s="126" t="s">
        <v>83</v>
      </c>
      <c r="H481" s="114" t="s">
        <v>2210</v>
      </c>
      <c r="I481" s="114" t="s">
        <v>336</v>
      </c>
      <c r="J481" s="139" t="s">
        <v>55</v>
      </c>
      <c r="K481" s="139">
        <v>3</v>
      </c>
      <c r="L481" s="121">
        <v>43040</v>
      </c>
      <c r="M481" s="121">
        <v>43342</v>
      </c>
      <c r="N481" s="128">
        <f t="shared" si="145"/>
        <v>43.142857142857146</v>
      </c>
      <c r="O481" s="91" t="s">
        <v>19</v>
      </c>
      <c r="P481" s="97">
        <v>3</v>
      </c>
      <c r="Q481" s="91" t="s">
        <v>2148</v>
      </c>
      <c r="R481" s="100">
        <f t="shared" si="141"/>
        <v>100</v>
      </c>
      <c r="S481" s="101">
        <f t="shared" si="142"/>
        <v>43.142857142857146</v>
      </c>
      <c r="T481" s="101">
        <f t="shared" si="143"/>
        <v>43.142857142857146</v>
      </c>
      <c r="U481" s="101">
        <f t="shared" si="144"/>
        <v>43.142857142857146</v>
      </c>
      <c r="V481" s="102"/>
      <c r="W481" s="103" t="str">
        <f t="shared" si="137"/>
        <v>CUMPLIDO</v>
      </c>
      <c r="X481" s="103" t="str">
        <f t="shared" si="139"/>
        <v>CUMPLIDO</v>
      </c>
      <c r="Y481" s="104" t="s">
        <v>207</v>
      </c>
      <c r="Z481" s="153" t="str">
        <f t="shared" si="140"/>
        <v>H80R14</v>
      </c>
      <c r="AA481" s="153">
        <f t="shared" si="138"/>
        <v>1</v>
      </c>
      <c r="AB481" s="153" t="str">
        <f t="shared" si="132"/>
        <v>H80R14 - 1</v>
      </c>
      <c r="AC481" s="67">
        <f t="shared" si="133"/>
        <v>5</v>
      </c>
      <c r="AD481" s="67">
        <f t="shared" si="134"/>
        <v>5</v>
      </c>
      <c r="AE481" s="67" t="str">
        <f t="shared" si="135"/>
        <v>H80R14.</v>
      </c>
      <c r="AF481" s="67" t="str">
        <f t="shared" si="136"/>
        <v>H80R14</v>
      </c>
      <c r="AG481" s="71"/>
      <c r="AH481" s="71"/>
      <c r="AI481" s="71"/>
      <c r="AJ481" s="19"/>
      <c r="AK481" s="19"/>
      <c r="AL481" s="19"/>
      <c r="AM481" s="19"/>
      <c r="AN481" s="19"/>
      <c r="AO481" s="19"/>
      <c r="AP481" s="19"/>
    </row>
    <row r="482" spans="1:42" s="2" customFormat="1" ht="300" customHeight="1" x14ac:dyDescent="0.2">
      <c r="A482" s="91">
        <v>368</v>
      </c>
      <c r="B482" s="187">
        <v>481</v>
      </c>
      <c r="C482" s="102"/>
      <c r="D482" s="120" t="s">
        <v>1335</v>
      </c>
      <c r="E482" s="105" t="s">
        <v>29</v>
      </c>
      <c r="F482" s="107" t="s">
        <v>1378</v>
      </c>
      <c r="G482" s="107" t="s">
        <v>241</v>
      </c>
      <c r="H482" s="114" t="s">
        <v>337</v>
      </c>
      <c r="I482" s="114" t="s">
        <v>336</v>
      </c>
      <c r="J482" s="139" t="s">
        <v>55</v>
      </c>
      <c r="K482" s="139">
        <v>3</v>
      </c>
      <c r="L482" s="121">
        <v>43040</v>
      </c>
      <c r="M482" s="121">
        <v>43342</v>
      </c>
      <c r="N482" s="128">
        <f t="shared" si="145"/>
        <v>43.142857142857146</v>
      </c>
      <c r="O482" s="91" t="s">
        <v>19</v>
      </c>
      <c r="P482" s="97">
        <v>3</v>
      </c>
      <c r="Q482" s="91" t="s">
        <v>2148</v>
      </c>
      <c r="R482" s="100">
        <f t="shared" si="141"/>
        <v>100</v>
      </c>
      <c r="S482" s="101">
        <f t="shared" si="142"/>
        <v>43.142857142857146</v>
      </c>
      <c r="T482" s="101">
        <f t="shared" si="143"/>
        <v>43.142857142857146</v>
      </c>
      <c r="U482" s="101">
        <f t="shared" si="144"/>
        <v>43.142857142857146</v>
      </c>
      <c r="V482" s="102"/>
      <c r="W482" s="103" t="str">
        <f t="shared" si="137"/>
        <v>CUMPLIDO</v>
      </c>
      <c r="X482" s="103" t="str">
        <f t="shared" si="139"/>
        <v>CUMPLIDO</v>
      </c>
      <c r="Y482" s="104" t="s">
        <v>207</v>
      </c>
      <c r="Z482" s="153" t="str">
        <f t="shared" si="140"/>
        <v>H81R14</v>
      </c>
      <c r="AA482" s="153">
        <f t="shared" si="138"/>
        <v>1</v>
      </c>
      <c r="AB482" s="153" t="str">
        <f t="shared" si="132"/>
        <v>H81R14 - 1</v>
      </c>
      <c r="AC482" s="67">
        <f t="shared" si="133"/>
        <v>5</v>
      </c>
      <c r="AD482" s="67">
        <f t="shared" si="134"/>
        <v>5</v>
      </c>
      <c r="AE482" s="67" t="str">
        <f t="shared" si="135"/>
        <v>H81R14.</v>
      </c>
      <c r="AF482" s="67" t="str">
        <f t="shared" si="136"/>
        <v>H81R14</v>
      </c>
      <c r="AG482" s="71"/>
      <c r="AH482" s="71"/>
      <c r="AI482" s="71"/>
      <c r="AJ482" s="19"/>
      <c r="AK482" s="19"/>
      <c r="AL482" s="19"/>
      <c r="AM482" s="19"/>
      <c r="AN482" s="19"/>
      <c r="AO482" s="19"/>
      <c r="AP482" s="19"/>
    </row>
    <row r="483" spans="1:42" s="2" customFormat="1" ht="300" customHeight="1" x14ac:dyDescent="0.2">
      <c r="A483" s="91">
        <v>369</v>
      </c>
      <c r="B483" s="187">
        <v>482</v>
      </c>
      <c r="C483" s="102"/>
      <c r="D483" s="120" t="s">
        <v>1336</v>
      </c>
      <c r="E483" s="105" t="s">
        <v>29</v>
      </c>
      <c r="F483" s="107" t="s">
        <v>1410</v>
      </c>
      <c r="G483" s="107" t="s">
        <v>73</v>
      </c>
      <c r="H483" s="114" t="s">
        <v>338</v>
      </c>
      <c r="I483" s="114" t="s">
        <v>336</v>
      </c>
      <c r="J483" s="139" t="s">
        <v>55</v>
      </c>
      <c r="K483" s="139">
        <v>3</v>
      </c>
      <c r="L483" s="121">
        <v>43040</v>
      </c>
      <c r="M483" s="121">
        <v>43342</v>
      </c>
      <c r="N483" s="128">
        <f t="shared" si="145"/>
        <v>43.142857142857146</v>
      </c>
      <c r="O483" s="91" t="s">
        <v>19</v>
      </c>
      <c r="P483" s="97">
        <v>3</v>
      </c>
      <c r="Q483" s="91" t="s">
        <v>2148</v>
      </c>
      <c r="R483" s="100">
        <f t="shared" si="141"/>
        <v>100</v>
      </c>
      <c r="S483" s="101">
        <f t="shared" si="142"/>
        <v>43.142857142857146</v>
      </c>
      <c r="T483" s="101">
        <f t="shared" si="143"/>
        <v>43.142857142857146</v>
      </c>
      <c r="U483" s="101">
        <f t="shared" si="144"/>
        <v>43.142857142857146</v>
      </c>
      <c r="V483" s="102"/>
      <c r="W483" s="103" t="str">
        <f t="shared" si="137"/>
        <v>CUMPLIDO</v>
      </c>
      <c r="X483" s="103" t="str">
        <f t="shared" si="139"/>
        <v>CUMPLIDO</v>
      </c>
      <c r="Y483" s="104" t="s">
        <v>207</v>
      </c>
      <c r="Z483" s="153" t="str">
        <f t="shared" si="140"/>
        <v>H83R14</v>
      </c>
      <c r="AA483" s="153">
        <f t="shared" si="138"/>
        <v>1</v>
      </c>
      <c r="AB483" s="153" t="str">
        <f t="shared" si="132"/>
        <v>H83R14 - 1</v>
      </c>
      <c r="AC483" s="67">
        <f t="shared" si="133"/>
        <v>5</v>
      </c>
      <c r="AD483" s="67">
        <f t="shared" si="134"/>
        <v>5</v>
      </c>
      <c r="AE483" s="67" t="str">
        <f t="shared" si="135"/>
        <v>H83R14.</v>
      </c>
      <c r="AF483" s="67" t="str">
        <f t="shared" si="136"/>
        <v>H83R14</v>
      </c>
      <c r="AG483" s="71"/>
      <c r="AH483" s="71"/>
      <c r="AI483" s="71"/>
      <c r="AJ483" s="19"/>
      <c r="AK483" s="19"/>
      <c r="AL483" s="19"/>
      <c r="AM483" s="19"/>
      <c r="AN483" s="19"/>
      <c r="AO483" s="19"/>
      <c r="AP483" s="19"/>
    </row>
    <row r="484" spans="1:42" s="2" customFormat="1" ht="300" customHeight="1" x14ac:dyDescent="0.2">
      <c r="A484" s="91">
        <v>370</v>
      </c>
      <c r="B484" s="187">
        <v>483</v>
      </c>
      <c r="C484" s="102"/>
      <c r="D484" s="120" t="s">
        <v>1336</v>
      </c>
      <c r="E484" s="105" t="s">
        <v>42</v>
      </c>
      <c r="F484" s="107" t="s">
        <v>1580</v>
      </c>
      <c r="G484" s="107" t="s">
        <v>84</v>
      </c>
      <c r="H484" s="114" t="s">
        <v>339</v>
      </c>
      <c r="I484" s="114" t="s">
        <v>336</v>
      </c>
      <c r="J484" s="139" t="s">
        <v>55</v>
      </c>
      <c r="K484" s="139">
        <v>3</v>
      </c>
      <c r="L484" s="121">
        <v>43040</v>
      </c>
      <c r="M484" s="121">
        <v>43342</v>
      </c>
      <c r="N484" s="128">
        <f t="shared" si="145"/>
        <v>43.142857142857146</v>
      </c>
      <c r="O484" s="91" t="s">
        <v>19</v>
      </c>
      <c r="P484" s="97">
        <v>3</v>
      </c>
      <c r="Q484" s="91" t="s">
        <v>2148</v>
      </c>
      <c r="R484" s="100">
        <f t="shared" si="141"/>
        <v>100</v>
      </c>
      <c r="S484" s="101">
        <f t="shared" si="142"/>
        <v>43.142857142857146</v>
      </c>
      <c r="T484" s="101">
        <f t="shared" si="143"/>
        <v>43.142857142857146</v>
      </c>
      <c r="U484" s="101">
        <f t="shared" si="144"/>
        <v>43.142857142857146</v>
      </c>
      <c r="V484" s="102"/>
      <c r="W484" s="103" t="str">
        <f t="shared" si="137"/>
        <v>CUMPLIDO</v>
      </c>
      <c r="X484" s="103" t="str">
        <f t="shared" si="139"/>
        <v>CUMPLIDO</v>
      </c>
      <c r="Y484" s="104" t="s">
        <v>207</v>
      </c>
      <c r="Z484" s="153" t="str">
        <f t="shared" si="140"/>
        <v>H84R14</v>
      </c>
      <c r="AA484" s="153">
        <f t="shared" si="138"/>
        <v>1</v>
      </c>
      <c r="AB484" s="153" t="str">
        <f t="shared" si="132"/>
        <v>H84R14 - 1</v>
      </c>
      <c r="AC484" s="67">
        <f t="shared" si="133"/>
        <v>5</v>
      </c>
      <c r="AD484" s="67">
        <f t="shared" si="134"/>
        <v>5</v>
      </c>
      <c r="AE484" s="67" t="str">
        <f t="shared" si="135"/>
        <v>H84R14.</v>
      </c>
      <c r="AF484" s="67" t="str">
        <f t="shared" si="136"/>
        <v>H84R14</v>
      </c>
      <c r="AG484" s="71"/>
      <c r="AH484" s="71"/>
      <c r="AI484" s="71"/>
      <c r="AJ484" s="19"/>
      <c r="AK484" s="19"/>
      <c r="AL484" s="19"/>
      <c r="AM484" s="19"/>
      <c r="AN484" s="19"/>
      <c r="AO484" s="19"/>
      <c r="AP484" s="19"/>
    </row>
    <row r="485" spans="1:42" s="2" customFormat="1" ht="300" customHeight="1" x14ac:dyDescent="0.2">
      <c r="A485" s="91">
        <v>371</v>
      </c>
      <c r="B485" s="187">
        <v>484</v>
      </c>
      <c r="C485" s="102"/>
      <c r="D485" s="120" t="s">
        <v>1336</v>
      </c>
      <c r="E485" s="105" t="s">
        <v>29</v>
      </c>
      <c r="F485" s="107" t="s">
        <v>1581</v>
      </c>
      <c r="G485" s="107" t="s">
        <v>85</v>
      </c>
      <c r="H485" s="114" t="s">
        <v>340</v>
      </c>
      <c r="I485" s="114" t="s">
        <v>336</v>
      </c>
      <c r="J485" s="139" t="s">
        <v>55</v>
      </c>
      <c r="K485" s="139">
        <v>3</v>
      </c>
      <c r="L485" s="121">
        <v>43040</v>
      </c>
      <c r="M485" s="121">
        <v>43342</v>
      </c>
      <c r="N485" s="128">
        <f t="shared" si="145"/>
        <v>43.142857142857146</v>
      </c>
      <c r="O485" s="91" t="s">
        <v>19</v>
      </c>
      <c r="P485" s="97">
        <v>3</v>
      </c>
      <c r="Q485" s="91" t="s">
        <v>2148</v>
      </c>
      <c r="R485" s="100">
        <f t="shared" si="141"/>
        <v>100</v>
      </c>
      <c r="S485" s="101">
        <f t="shared" si="142"/>
        <v>43.142857142857146</v>
      </c>
      <c r="T485" s="101">
        <f t="shared" si="143"/>
        <v>43.142857142857146</v>
      </c>
      <c r="U485" s="101">
        <f t="shared" si="144"/>
        <v>43.142857142857146</v>
      </c>
      <c r="V485" s="102"/>
      <c r="W485" s="103" t="str">
        <f t="shared" si="137"/>
        <v>CUMPLIDO</v>
      </c>
      <c r="X485" s="103" t="str">
        <f t="shared" si="139"/>
        <v>CUMPLIDO</v>
      </c>
      <c r="Y485" s="104" t="s">
        <v>207</v>
      </c>
      <c r="Z485" s="153" t="str">
        <f t="shared" si="140"/>
        <v>H85R14</v>
      </c>
      <c r="AA485" s="153">
        <f t="shared" si="138"/>
        <v>1</v>
      </c>
      <c r="AB485" s="153" t="str">
        <f t="shared" si="132"/>
        <v>H85R14 - 1</v>
      </c>
      <c r="AC485" s="67">
        <f t="shared" si="133"/>
        <v>5</v>
      </c>
      <c r="AD485" s="67">
        <f t="shared" si="134"/>
        <v>5</v>
      </c>
      <c r="AE485" s="67" t="str">
        <f t="shared" si="135"/>
        <v>H85R14.</v>
      </c>
      <c r="AF485" s="67" t="str">
        <f t="shared" si="136"/>
        <v>H85R14</v>
      </c>
      <c r="AG485" s="71"/>
      <c r="AH485" s="71"/>
      <c r="AI485" s="71"/>
      <c r="AJ485" s="19"/>
      <c r="AK485" s="19"/>
      <c r="AL485" s="19"/>
      <c r="AM485" s="19"/>
      <c r="AN485" s="19"/>
      <c r="AO485" s="19"/>
      <c r="AP485" s="19"/>
    </row>
    <row r="486" spans="1:42" s="2" customFormat="1" ht="300" customHeight="1" x14ac:dyDescent="0.2">
      <c r="A486" s="91">
        <v>372</v>
      </c>
      <c r="B486" s="187">
        <v>485</v>
      </c>
      <c r="C486" s="102"/>
      <c r="D486" s="120" t="s">
        <v>1336</v>
      </c>
      <c r="E486" s="105" t="s">
        <v>42</v>
      </c>
      <c r="F486" s="107" t="s">
        <v>1582</v>
      </c>
      <c r="G486" s="107" t="s">
        <v>87</v>
      </c>
      <c r="H486" s="126" t="s">
        <v>919</v>
      </c>
      <c r="I486" s="126" t="s">
        <v>920</v>
      </c>
      <c r="J486" s="102" t="s">
        <v>9</v>
      </c>
      <c r="K486" s="102">
        <v>1</v>
      </c>
      <c r="L486" s="127">
        <v>43040</v>
      </c>
      <c r="M486" s="127">
        <v>43099</v>
      </c>
      <c r="N486" s="128">
        <f t="shared" ref="N486:N522" si="146">(+M486-L486)/7</f>
        <v>8.4285714285714288</v>
      </c>
      <c r="O486" s="91" t="s">
        <v>856</v>
      </c>
      <c r="P486" s="97">
        <v>1</v>
      </c>
      <c r="Q486" s="91" t="s">
        <v>2148</v>
      </c>
      <c r="R486" s="100">
        <f t="shared" si="141"/>
        <v>100</v>
      </c>
      <c r="S486" s="101">
        <f t="shared" si="142"/>
        <v>8.4285714285714288</v>
      </c>
      <c r="T486" s="101">
        <f t="shared" si="143"/>
        <v>8.4285714285714288</v>
      </c>
      <c r="U486" s="101">
        <f t="shared" si="144"/>
        <v>8.4285714285714288</v>
      </c>
      <c r="V486" s="102"/>
      <c r="W486" s="103" t="str">
        <f t="shared" si="137"/>
        <v>CUMPLIDO</v>
      </c>
      <c r="X486" s="103" t="str">
        <f t="shared" si="139"/>
        <v>CUMPLIDO</v>
      </c>
      <c r="Y486" s="104" t="s">
        <v>207</v>
      </c>
      <c r="Z486" s="153" t="str">
        <f t="shared" si="140"/>
        <v>H99R14</v>
      </c>
      <c r="AA486" s="153">
        <f t="shared" si="138"/>
        <v>1</v>
      </c>
      <c r="AB486" s="153" t="str">
        <f t="shared" si="132"/>
        <v>H99R14 - 1</v>
      </c>
      <c r="AC486" s="67">
        <f t="shared" si="133"/>
        <v>5</v>
      </c>
      <c r="AD486" s="67">
        <f t="shared" si="134"/>
        <v>5</v>
      </c>
      <c r="AE486" s="67" t="str">
        <f t="shared" si="135"/>
        <v>H99R14.</v>
      </c>
      <c r="AF486" s="67" t="str">
        <f t="shared" si="136"/>
        <v>H99R14</v>
      </c>
      <c r="AG486" s="71"/>
      <c r="AH486" s="71"/>
      <c r="AI486" s="71"/>
      <c r="AJ486" s="19"/>
      <c r="AK486" s="19"/>
      <c r="AL486" s="19"/>
      <c r="AM486" s="19"/>
      <c r="AN486" s="19"/>
      <c r="AO486" s="19"/>
      <c r="AP486" s="19"/>
    </row>
    <row r="487" spans="1:42" s="2" customFormat="1" ht="300" customHeight="1" x14ac:dyDescent="0.2">
      <c r="A487" s="91">
        <v>373</v>
      </c>
      <c r="B487" s="187">
        <v>486</v>
      </c>
      <c r="C487" s="102"/>
      <c r="D487" s="120" t="s">
        <v>1336</v>
      </c>
      <c r="E487" s="105" t="s">
        <v>42</v>
      </c>
      <c r="F487" s="107" t="s">
        <v>1379</v>
      </c>
      <c r="G487" s="107" t="s">
        <v>88</v>
      </c>
      <c r="H487" s="126" t="s">
        <v>921</v>
      </c>
      <c r="I487" s="126" t="s">
        <v>922</v>
      </c>
      <c r="J487" s="102" t="s">
        <v>885</v>
      </c>
      <c r="K487" s="102">
        <v>1</v>
      </c>
      <c r="L487" s="127">
        <v>43040</v>
      </c>
      <c r="M487" s="127">
        <v>43099</v>
      </c>
      <c r="N487" s="128">
        <f t="shared" si="146"/>
        <v>8.4285714285714288</v>
      </c>
      <c r="O487" s="91" t="s">
        <v>856</v>
      </c>
      <c r="P487" s="97">
        <v>1</v>
      </c>
      <c r="Q487" s="91" t="s">
        <v>2148</v>
      </c>
      <c r="R487" s="100">
        <f t="shared" si="141"/>
        <v>100</v>
      </c>
      <c r="S487" s="101">
        <f t="shared" si="142"/>
        <v>8.4285714285714288</v>
      </c>
      <c r="T487" s="101">
        <f t="shared" si="143"/>
        <v>8.4285714285714288</v>
      </c>
      <c r="U487" s="101">
        <f t="shared" si="144"/>
        <v>8.4285714285714288</v>
      </c>
      <c r="V487" s="102"/>
      <c r="W487" s="103" t="str">
        <f t="shared" si="137"/>
        <v>CUMPLIDO</v>
      </c>
      <c r="X487" s="103" t="str">
        <f t="shared" si="139"/>
        <v>CUMPLIDO</v>
      </c>
      <c r="Y487" s="104" t="s">
        <v>207</v>
      </c>
      <c r="Z487" s="153" t="str">
        <f t="shared" si="140"/>
        <v>H103R14</v>
      </c>
      <c r="AA487" s="153">
        <f t="shared" si="138"/>
        <v>1</v>
      </c>
      <c r="AB487" s="153" t="str">
        <f t="shared" si="132"/>
        <v>H103R14 - 1</v>
      </c>
      <c r="AC487" s="67">
        <f t="shared" si="133"/>
        <v>5</v>
      </c>
      <c r="AD487" s="67">
        <f t="shared" si="134"/>
        <v>5</v>
      </c>
      <c r="AE487" s="67" t="str">
        <f t="shared" si="135"/>
        <v>H103R14.</v>
      </c>
      <c r="AF487" s="67" t="str">
        <f t="shared" si="136"/>
        <v>H103R14</v>
      </c>
      <c r="AG487" s="71"/>
      <c r="AH487" s="71"/>
      <c r="AI487" s="71"/>
      <c r="AJ487" s="19"/>
      <c r="AK487" s="19"/>
      <c r="AL487" s="19"/>
      <c r="AM487" s="19"/>
      <c r="AN487" s="19"/>
      <c r="AO487" s="19"/>
      <c r="AP487" s="19"/>
    </row>
    <row r="488" spans="1:42" s="2" customFormat="1" ht="300" customHeight="1" x14ac:dyDescent="0.2">
      <c r="A488" s="91">
        <v>374</v>
      </c>
      <c r="B488" s="187">
        <v>487</v>
      </c>
      <c r="C488" s="102"/>
      <c r="D488" s="120" t="s">
        <v>1380</v>
      </c>
      <c r="E488" s="105" t="s">
        <v>45</v>
      </c>
      <c r="F488" s="107" t="s">
        <v>1381</v>
      </c>
      <c r="G488" s="107" t="s">
        <v>89</v>
      </c>
      <c r="H488" s="126" t="s">
        <v>921</v>
      </c>
      <c r="I488" s="126" t="s">
        <v>922</v>
      </c>
      <c r="J488" s="102" t="s">
        <v>885</v>
      </c>
      <c r="K488" s="102">
        <v>1</v>
      </c>
      <c r="L488" s="127">
        <v>43040</v>
      </c>
      <c r="M488" s="127">
        <v>43099</v>
      </c>
      <c r="N488" s="128">
        <f t="shared" si="146"/>
        <v>8.4285714285714288</v>
      </c>
      <c r="O488" s="91" t="s">
        <v>856</v>
      </c>
      <c r="P488" s="97">
        <v>1</v>
      </c>
      <c r="Q488" s="91" t="s">
        <v>2148</v>
      </c>
      <c r="R488" s="100">
        <f t="shared" si="141"/>
        <v>100</v>
      </c>
      <c r="S488" s="101">
        <f t="shared" si="142"/>
        <v>8.4285714285714288</v>
      </c>
      <c r="T488" s="101">
        <f t="shared" si="143"/>
        <v>8.4285714285714288</v>
      </c>
      <c r="U488" s="101">
        <f t="shared" si="144"/>
        <v>8.4285714285714288</v>
      </c>
      <c r="V488" s="102"/>
      <c r="W488" s="103" t="str">
        <f t="shared" si="137"/>
        <v>CUMPLIDO</v>
      </c>
      <c r="X488" s="103" t="str">
        <f t="shared" si="139"/>
        <v>CUMPLIDO</v>
      </c>
      <c r="Y488" s="104" t="s">
        <v>207</v>
      </c>
      <c r="Z488" s="153" t="str">
        <f t="shared" si="140"/>
        <v>H104R14</v>
      </c>
      <c r="AA488" s="153">
        <f t="shared" si="138"/>
        <v>1</v>
      </c>
      <c r="AB488" s="153" t="str">
        <f t="shared" si="132"/>
        <v>H104R14 - 1</v>
      </c>
      <c r="AC488" s="67">
        <f t="shared" si="133"/>
        <v>5</v>
      </c>
      <c r="AD488" s="67">
        <f t="shared" si="134"/>
        <v>5</v>
      </c>
      <c r="AE488" s="67" t="str">
        <f t="shared" si="135"/>
        <v>H104R14.</v>
      </c>
      <c r="AF488" s="67" t="str">
        <f t="shared" si="136"/>
        <v>H104R14</v>
      </c>
      <c r="AG488" s="71"/>
      <c r="AH488" s="71"/>
      <c r="AI488" s="71"/>
      <c r="AJ488" s="19"/>
      <c r="AK488" s="19"/>
      <c r="AL488" s="19"/>
      <c r="AM488" s="19"/>
      <c r="AN488" s="19"/>
      <c r="AO488" s="19"/>
      <c r="AP488" s="19"/>
    </row>
    <row r="489" spans="1:42" s="2" customFormat="1" ht="300" customHeight="1" x14ac:dyDescent="0.2">
      <c r="A489" s="91">
        <v>375</v>
      </c>
      <c r="B489" s="187">
        <v>488</v>
      </c>
      <c r="C489" s="102"/>
      <c r="D489" s="120" t="s">
        <v>1340</v>
      </c>
      <c r="E489" s="105" t="s">
        <v>29</v>
      </c>
      <c r="F489" s="107" t="s">
        <v>1382</v>
      </c>
      <c r="G489" s="107" t="s">
        <v>90</v>
      </c>
      <c r="H489" s="126" t="s">
        <v>923</v>
      </c>
      <c r="I489" s="126" t="s">
        <v>924</v>
      </c>
      <c r="J489" s="102" t="s">
        <v>86</v>
      </c>
      <c r="K489" s="102">
        <v>1</v>
      </c>
      <c r="L489" s="127">
        <v>43040</v>
      </c>
      <c r="M489" s="127">
        <v>43099</v>
      </c>
      <c r="N489" s="128">
        <f t="shared" si="146"/>
        <v>8.4285714285714288</v>
      </c>
      <c r="O489" s="91" t="s">
        <v>856</v>
      </c>
      <c r="P489" s="97">
        <v>1</v>
      </c>
      <c r="Q489" s="91" t="s">
        <v>2148</v>
      </c>
      <c r="R489" s="100">
        <f t="shared" si="141"/>
        <v>100</v>
      </c>
      <c r="S489" s="101">
        <f t="shared" si="142"/>
        <v>8.4285714285714288</v>
      </c>
      <c r="T489" s="101">
        <f t="shared" si="143"/>
        <v>8.4285714285714288</v>
      </c>
      <c r="U489" s="101">
        <f t="shared" si="144"/>
        <v>8.4285714285714288</v>
      </c>
      <c r="V489" s="102"/>
      <c r="W489" s="103" t="str">
        <f t="shared" si="137"/>
        <v>CUMPLIDO</v>
      </c>
      <c r="X489" s="103" t="str">
        <f t="shared" si="139"/>
        <v>CUMPLIDO</v>
      </c>
      <c r="Y489" s="104" t="s">
        <v>207</v>
      </c>
      <c r="Z489" s="153" t="str">
        <f t="shared" si="140"/>
        <v>H108R14</v>
      </c>
      <c r="AA489" s="153">
        <f t="shared" si="138"/>
        <v>1</v>
      </c>
      <c r="AB489" s="153" t="str">
        <f t="shared" si="132"/>
        <v>H108R14 - 1</v>
      </c>
      <c r="AC489" s="67">
        <f t="shared" si="133"/>
        <v>5</v>
      </c>
      <c r="AD489" s="67">
        <f t="shared" si="134"/>
        <v>5</v>
      </c>
      <c r="AE489" s="67" t="str">
        <f t="shared" si="135"/>
        <v>H108R14.</v>
      </c>
      <c r="AF489" s="67" t="str">
        <f t="shared" si="136"/>
        <v>H108R14</v>
      </c>
      <c r="AG489" s="71"/>
      <c r="AH489" s="71"/>
      <c r="AI489" s="71"/>
      <c r="AJ489" s="19"/>
      <c r="AK489" s="19"/>
      <c r="AL489" s="19"/>
      <c r="AM489" s="19"/>
      <c r="AN489" s="19"/>
      <c r="AO489" s="19"/>
      <c r="AP489" s="19"/>
    </row>
    <row r="490" spans="1:42" s="2" customFormat="1" ht="300" customHeight="1" x14ac:dyDescent="0.2">
      <c r="A490" s="91">
        <v>376</v>
      </c>
      <c r="B490" s="187">
        <v>489</v>
      </c>
      <c r="C490" s="102"/>
      <c r="D490" s="120" t="s">
        <v>1335</v>
      </c>
      <c r="E490" s="105" t="s">
        <v>22</v>
      </c>
      <c r="F490" s="107" t="s">
        <v>463</v>
      </c>
      <c r="G490" s="107" t="s">
        <v>91</v>
      </c>
      <c r="H490" s="126" t="s">
        <v>460</v>
      </c>
      <c r="I490" s="126" t="s">
        <v>461</v>
      </c>
      <c r="J490" s="102" t="s">
        <v>462</v>
      </c>
      <c r="K490" s="102">
        <v>2</v>
      </c>
      <c r="L490" s="127">
        <v>43040</v>
      </c>
      <c r="M490" s="127">
        <v>43311</v>
      </c>
      <c r="N490" s="128">
        <f t="shared" si="146"/>
        <v>38.714285714285715</v>
      </c>
      <c r="O490" s="91" t="s">
        <v>555</v>
      </c>
      <c r="P490" s="119">
        <v>0.24</v>
      </c>
      <c r="Q490" s="91" t="s">
        <v>2152</v>
      </c>
      <c r="R490" s="100">
        <f t="shared" si="141"/>
        <v>12</v>
      </c>
      <c r="S490" s="101">
        <f t="shared" si="142"/>
        <v>4.6457142857142859</v>
      </c>
      <c r="T490" s="101">
        <f t="shared" si="143"/>
        <v>4.6457142857142859</v>
      </c>
      <c r="U490" s="101">
        <f t="shared" si="144"/>
        <v>38.714285714285715</v>
      </c>
      <c r="V490" s="102"/>
      <c r="W490" s="103" t="str">
        <f t="shared" si="137"/>
        <v>VENCIDO</v>
      </c>
      <c r="X490" s="103" t="str">
        <f t="shared" si="139"/>
        <v>VENCIDO</v>
      </c>
      <c r="Y490" s="104" t="s">
        <v>207</v>
      </c>
      <c r="Z490" s="153" t="str">
        <f t="shared" si="140"/>
        <v>H112R14</v>
      </c>
      <c r="AA490" s="153">
        <f t="shared" si="138"/>
        <v>1</v>
      </c>
      <c r="AB490" s="153" t="str">
        <f t="shared" si="132"/>
        <v>H112R14 - 1</v>
      </c>
      <c r="AC490" s="67">
        <f t="shared" si="133"/>
        <v>1</v>
      </c>
      <c r="AD490" s="67">
        <f t="shared" si="134"/>
        <v>1</v>
      </c>
      <c r="AE490" s="67" t="str">
        <f t="shared" si="135"/>
        <v>H112R14.</v>
      </c>
      <c r="AF490" s="67" t="str">
        <f t="shared" si="136"/>
        <v>H112R14</v>
      </c>
      <c r="AG490" s="71"/>
      <c r="AH490" s="71"/>
      <c r="AI490" s="71"/>
      <c r="AJ490" s="19"/>
      <c r="AK490" s="19"/>
      <c r="AL490" s="19"/>
      <c r="AM490" s="19"/>
      <c r="AN490" s="19"/>
      <c r="AO490" s="19"/>
      <c r="AP490" s="19"/>
    </row>
    <row r="491" spans="1:42" s="2" customFormat="1" ht="300" customHeight="1" x14ac:dyDescent="0.2">
      <c r="A491" s="91">
        <v>377</v>
      </c>
      <c r="B491" s="187">
        <v>490</v>
      </c>
      <c r="C491" s="102"/>
      <c r="D491" s="120" t="s">
        <v>1335</v>
      </c>
      <c r="E491" s="105" t="s">
        <v>92</v>
      </c>
      <c r="F491" s="107" t="s">
        <v>975</v>
      </c>
      <c r="G491" s="107" t="s">
        <v>612</v>
      </c>
      <c r="H491" s="126" t="s">
        <v>976</v>
      </c>
      <c r="I491" s="126" t="s">
        <v>614</v>
      </c>
      <c r="J491" s="102" t="s">
        <v>613</v>
      </c>
      <c r="K491" s="102">
        <v>2</v>
      </c>
      <c r="L491" s="127">
        <v>43040</v>
      </c>
      <c r="M491" s="127">
        <v>43403</v>
      </c>
      <c r="N491" s="128">
        <f t="shared" si="146"/>
        <v>51.857142857142854</v>
      </c>
      <c r="O491" s="91" t="s">
        <v>555</v>
      </c>
      <c r="P491" s="97">
        <v>1</v>
      </c>
      <c r="Q491" s="91" t="s">
        <v>2148</v>
      </c>
      <c r="R491" s="100">
        <f t="shared" si="141"/>
        <v>50</v>
      </c>
      <c r="S491" s="101">
        <f t="shared" si="142"/>
        <v>25.928571428571427</v>
      </c>
      <c r="T491" s="101">
        <f t="shared" si="143"/>
        <v>25.928571428571427</v>
      </c>
      <c r="U491" s="101">
        <f t="shared" si="144"/>
        <v>51.857142857142854</v>
      </c>
      <c r="V491" s="102"/>
      <c r="W491" s="103" t="str">
        <f t="shared" si="137"/>
        <v>VENCIDO</v>
      </c>
      <c r="X491" s="103" t="str">
        <f t="shared" si="139"/>
        <v>VENCIDO</v>
      </c>
      <c r="Y491" s="104" t="s">
        <v>207</v>
      </c>
      <c r="Z491" s="153" t="str">
        <f t="shared" si="140"/>
        <v>H113R14</v>
      </c>
      <c r="AA491" s="153">
        <f t="shared" si="138"/>
        <v>1</v>
      </c>
      <c r="AB491" s="153" t="str">
        <f t="shared" si="132"/>
        <v>H113R14 - 1</v>
      </c>
      <c r="AC491" s="67">
        <f t="shared" si="133"/>
        <v>1</v>
      </c>
      <c r="AD491" s="67">
        <f t="shared" si="134"/>
        <v>1</v>
      </c>
      <c r="AE491" s="67" t="str">
        <f t="shared" si="135"/>
        <v>H113R14.</v>
      </c>
      <c r="AF491" s="67" t="str">
        <f t="shared" si="136"/>
        <v>H113R14</v>
      </c>
      <c r="AG491" s="71"/>
      <c r="AH491" s="71"/>
      <c r="AI491" s="71"/>
      <c r="AJ491" s="19"/>
      <c r="AK491" s="19"/>
      <c r="AL491" s="19"/>
      <c r="AM491" s="19"/>
      <c r="AN491" s="19"/>
      <c r="AO491" s="19"/>
      <c r="AP491" s="19"/>
    </row>
    <row r="492" spans="1:42" s="2" customFormat="1" ht="300" customHeight="1" x14ac:dyDescent="0.2">
      <c r="A492" s="91">
        <v>378</v>
      </c>
      <c r="B492" s="187">
        <v>491</v>
      </c>
      <c r="C492" s="102"/>
      <c r="D492" s="120" t="s">
        <v>1336</v>
      </c>
      <c r="E492" s="105" t="s">
        <v>92</v>
      </c>
      <c r="F492" s="107" t="s">
        <v>617</v>
      </c>
      <c r="G492" s="107" t="s">
        <v>93</v>
      </c>
      <c r="H492" s="126" t="s">
        <v>1056</v>
      </c>
      <c r="I492" s="126" t="s">
        <v>1057</v>
      </c>
      <c r="J492" s="102" t="s">
        <v>464</v>
      </c>
      <c r="K492" s="102">
        <v>26</v>
      </c>
      <c r="L492" s="127">
        <v>43040</v>
      </c>
      <c r="M492" s="127">
        <v>43099</v>
      </c>
      <c r="N492" s="128">
        <f t="shared" si="146"/>
        <v>8.4285714285714288</v>
      </c>
      <c r="O492" s="91" t="s">
        <v>450</v>
      </c>
      <c r="P492" s="97">
        <v>26</v>
      </c>
      <c r="Q492" s="91" t="s">
        <v>2148</v>
      </c>
      <c r="R492" s="100">
        <f t="shared" si="141"/>
        <v>100</v>
      </c>
      <c r="S492" s="101">
        <f t="shared" si="142"/>
        <v>8.4285714285714288</v>
      </c>
      <c r="T492" s="101">
        <f t="shared" si="143"/>
        <v>8.4285714285714288</v>
      </c>
      <c r="U492" s="101">
        <f t="shared" si="144"/>
        <v>8.4285714285714288</v>
      </c>
      <c r="V492" s="102"/>
      <c r="W492" s="103" t="str">
        <f t="shared" si="137"/>
        <v>CUMPLIDO</v>
      </c>
      <c r="X492" s="103" t="str">
        <f t="shared" si="139"/>
        <v>VENCIDO</v>
      </c>
      <c r="Y492" s="104" t="s">
        <v>207</v>
      </c>
      <c r="Z492" s="153" t="str">
        <f t="shared" si="140"/>
        <v>H114R14</v>
      </c>
      <c r="AA492" s="153">
        <f t="shared" si="138"/>
        <v>1</v>
      </c>
      <c r="AB492" s="153" t="str">
        <f t="shared" si="132"/>
        <v>H114R14 - 1</v>
      </c>
      <c r="AC492" s="67">
        <f t="shared" si="133"/>
        <v>5</v>
      </c>
      <c r="AD492" s="67">
        <f t="shared" si="134"/>
        <v>1</v>
      </c>
      <c r="AE492" s="67" t="str">
        <f t="shared" si="135"/>
        <v>H114R14.</v>
      </c>
      <c r="AF492" s="67" t="str">
        <f t="shared" si="136"/>
        <v>H114R14</v>
      </c>
      <c r="AG492" s="71"/>
      <c r="AH492" s="71"/>
      <c r="AI492" s="71"/>
      <c r="AJ492" s="19"/>
      <c r="AK492" s="19"/>
      <c r="AL492" s="19"/>
      <c r="AM492" s="19"/>
      <c r="AN492" s="19"/>
      <c r="AO492" s="19"/>
      <c r="AP492" s="19"/>
    </row>
    <row r="493" spans="1:42" s="19" customFormat="1" ht="300" customHeight="1" x14ac:dyDescent="0.2">
      <c r="A493" s="91"/>
      <c r="B493" s="187">
        <v>492</v>
      </c>
      <c r="C493" s="102"/>
      <c r="D493" s="120"/>
      <c r="E493" s="109" t="s">
        <v>92</v>
      </c>
      <c r="F493" s="107" t="s">
        <v>618</v>
      </c>
      <c r="G493" s="114" t="s">
        <v>94</v>
      </c>
      <c r="H493" s="115" t="s">
        <v>619</v>
      </c>
      <c r="I493" s="115" t="s">
        <v>615</v>
      </c>
      <c r="J493" s="91" t="s">
        <v>616</v>
      </c>
      <c r="K493" s="91">
        <v>2</v>
      </c>
      <c r="L493" s="98">
        <v>43040</v>
      </c>
      <c r="M493" s="98">
        <v>43281</v>
      </c>
      <c r="N493" s="99">
        <f t="shared" si="146"/>
        <v>34.428571428571431</v>
      </c>
      <c r="O493" s="91" t="s">
        <v>555</v>
      </c>
      <c r="P493" s="97">
        <v>1</v>
      </c>
      <c r="Q493" s="91" t="s">
        <v>2148</v>
      </c>
      <c r="R493" s="100">
        <f t="shared" si="141"/>
        <v>50</v>
      </c>
      <c r="S493" s="101">
        <f t="shared" si="142"/>
        <v>17.214285714285715</v>
      </c>
      <c r="T493" s="101">
        <f t="shared" si="143"/>
        <v>17.214285714285715</v>
      </c>
      <c r="U493" s="101">
        <f t="shared" si="144"/>
        <v>34.428571428571431</v>
      </c>
      <c r="V493" s="102"/>
      <c r="W493" s="103" t="str">
        <f t="shared" si="137"/>
        <v>VENCIDO</v>
      </c>
      <c r="X493" s="103" t="str">
        <f t="shared" si="139"/>
        <v/>
      </c>
      <c r="Y493" s="130" t="s">
        <v>207</v>
      </c>
      <c r="Z493" s="153" t="str">
        <f t="shared" si="140"/>
        <v>H114R14</v>
      </c>
      <c r="AA493" s="153">
        <f t="shared" si="138"/>
        <v>2</v>
      </c>
      <c r="AB493" s="153" t="str">
        <f t="shared" si="132"/>
        <v>H114R14 - 2</v>
      </c>
      <c r="AC493" s="67">
        <f t="shared" si="133"/>
        <v>1</v>
      </c>
      <c r="AD493" s="67">
        <f t="shared" si="134"/>
        <v>1</v>
      </c>
      <c r="AE493" s="67" t="str">
        <f t="shared" si="135"/>
        <v>H114R14.</v>
      </c>
      <c r="AF493" s="67" t="str">
        <f t="shared" si="136"/>
        <v>H114R14</v>
      </c>
      <c r="AG493" s="71"/>
      <c r="AH493" s="71"/>
      <c r="AI493" s="71"/>
    </row>
    <row r="494" spans="1:42" s="2" customFormat="1" ht="300" customHeight="1" x14ac:dyDescent="0.2">
      <c r="A494" s="91">
        <v>379</v>
      </c>
      <c r="B494" s="187">
        <v>493</v>
      </c>
      <c r="C494" s="102"/>
      <c r="D494" s="120" t="s">
        <v>1336</v>
      </c>
      <c r="E494" s="105" t="s">
        <v>22</v>
      </c>
      <c r="F494" s="107" t="s">
        <v>623</v>
      </c>
      <c r="G494" s="107" t="s">
        <v>96</v>
      </c>
      <c r="H494" s="126" t="s">
        <v>620</v>
      </c>
      <c r="I494" s="126" t="s">
        <v>621</v>
      </c>
      <c r="J494" s="102" t="s">
        <v>622</v>
      </c>
      <c r="K494" s="102">
        <v>2</v>
      </c>
      <c r="L494" s="127">
        <v>43040</v>
      </c>
      <c r="M494" s="127">
        <v>43403</v>
      </c>
      <c r="N494" s="128">
        <f t="shared" si="146"/>
        <v>51.857142857142854</v>
      </c>
      <c r="O494" s="91" t="s">
        <v>555</v>
      </c>
      <c r="P494" s="97">
        <v>0</v>
      </c>
      <c r="Q494" s="91" t="s">
        <v>2148</v>
      </c>
      <c r="R494" s="100">
        <f t="shared" si="141"/>
        <v>0</v>
      </c>
      <c r="S494" s="101">
        <f t="shared" si="142"/>
        <v>0</v>
      </c>
      <c r="T494" s="101">
        <f t="shared" si="143"/>
        <v>0</v>
      </c>
      <c r="U494" s="101">
        <f t="shared" si="144"/>
        <v>51.857142857142854</v>
      </c>
      <c r="V494" s="102"/>
      <c r="W494" s="103" t="str">
        <f t="shared" si="137"/>
        <v>VENCIDO</v>
      </c>
      <c r="X494" s="103" t="str">
        <f t="shared" si="139"/>
        <v>VENCIDO</v>
      </c>
      <c r="Y494" s="104" t="s">
        <v>207</v>
      </c>
      <c r="Z494" s="153" t="str">
        <f t="shared" si="140"/>
        <v>H116R14</v>
      </c>
      <c r="AA494" s="153">
        <f t="shared" si="138"/>
        <v>1</v>
      </c>
      <c r="AB494" s="153" t="str">
        <f t="shared" si="132"/>
        <v>H116R14 - 1</v>
      </c>
      <c r="AC494" s="67">
        <f t="shared" si="133"/>
        <v>1</v>
      </c>
      <c r="AD494" s="67">
        <f t="shared" si="134"/>
        <v>1</v>
      </c>
      <c r="AE494" s="67" t="str">
        <f t="shared" si="135"/>
        <v>H116R14.</v>
      </c>
      <c r="AF494" s="67" t="str">
        <f t="shared" si="136"/>
        <v>H116R14</v>
      </c>
      <c r="AG494" s="71"/>
      <c r="AH494" s="71"/>
      <c r="AI494" s="71"/>
      <c r="AJ494" s="19"/>
      <c r="AK494" s="19"/>
      <c r="AL494" s="19"/>
      <c r="AM494" s="19"/>
      <c r="AN494" s="19"/>
      <c r="AO494" s="19"/>
      <c r="AP494" s="19"/>
    </row>
    <row r="495" spans="1:42" s="2" customFormat="1" ht="300" customHeight="1" x14ac:dyDescent="0.2">
      <c r="A495" s="91">
        <v>380</v>
      </c>
      <c r="B495" s="187">
        <v>494</v>
      </c>
      <c r="C495" s="102"/>
      <c r="D495" s="120" t="s">
        <v>1336</v>
      </c>
      <c r="E495" s="105" t="s">
        <v>95</v>
      </c>
      <c r="F495" s="107" t="s">
        <v>465</v>
      </c>
      <c r="G495" s="107" t="s">
        <v>96</v>
      </c>
      <c r="H495" s="126" t="s">
        <v>624</v>
      </c>
      <c r="I495" s="126" t="s">
        <v>2211</v>
      </c>
      <c r="J495" s="102" t="s">
        <v>625</v>
      </c>
      <c r="K495" s="102">
        <v>3</v>
      </c>
      <c r="L495" s="127">
        <v>43040</v>
      </c>
      <c r="M495" s="127">
        <v>43403</v>
      </c>
      <c r="N495" s="128">
        <f t="shared" si="146"/>
        <v>51.857142857142854</v>
      </c>
      <c r="O495" s="91" t="s">
        <v>555</v>
      </c>
      <c r="P495" s="97">
        <v>0</v>
      </c>
      <c r="Q495" s="91" t="s">
        <v>2148</v>
      </c>
      <c r="R495" s="100">
        <f t="shared" si="141"/>
        <v>0</v>
      </c>
      <c r="S495" s="101">
        <f t="shared" si="142"/>
        <v>0</v>
      </c>
      <c r="T495" s="101">
        <f t="shared" si="143"/>
        <v>0</v>
      </c>
      <c r="U495" s="101">
        <f t="shared" si="144"/>
        <v>51.857142857142854</v>
      </c>
      <c r="V495" s="102"/>
      <c r="W495" s="103" t="str">
        <f t="shared" si="137"/>
        <v>VENCIDO</v>
      </c>
      <c r="X495" s="103" t="str">
        <f t="shared" si="139"/>
        <v>VENCIDO</v>
      </c>
      <c r="Y495" s="104" t="s">
        <v>207</v>
      </c>
      <c r="Z495" s="153" t="str">
        <f t="shared" si="140"/>
        <v>H118R14</v>
      </c>
      <c r="AA495" s="153">
        <f t="shared" si="138"/>
        <v>1</v>
      </c>
      <c r="AB495" s="153" t="str">
        <f t="shared" si="132"/>
        <v>H118R14 - 1</v>
      </c>
      <c r="AC495" s="67">
        <f t="shared" si="133"/>
        <v>1</v>
      </c>
      <c r="AD495" s="67">
        <f t="shared" si="134"/>
        <v>1</v>
      </c>
      <c r="AE495" s="67" t="str">
        <f t="shared" si="135"/>
        <v>H118R14.</v>
      </c>
      <c r="AF495" s="67" t="str">
        <f t="shared" si="136"/>
        <v>H118R14</v>
      </c>
      <c r="AG495" s="71"/>
      <c r="AH495" s="71"/>
      <c r="AI495" s="71"/>
      <c r="AJ495" s="19"/>
      <c r="AK495" s="19"/>
      <c r="AL495" s="19"/>
      <c r="AM495" s="19"/>
      <c r="AN495" s="19"/>
      <c r="AO495" s="19"/>
      <c r="AP495" s="19"/>
    </row>
    <row r="496" spans="1:42" s="2" customFormat="1" ht="325.5" customHeight="1" x14ac:dyDescent="0.2">
      <c r="A496" s="91">
        <v>381</v>
      </c>
      <c r="B496" s="187">
        <v>495</v>
      </c>
      <c r="C496" s="102"/>
      <c r="D496" s="120" t="s">
        <v>1336</v>
      </c>
      <c r="E496" s="105" t="s">
        <v>22</v>
      </c>
      <c r="F496" s="107" t="s">
        <v>467</v>
      </c>
      <c r="G496" s="107" t="s">
        <v>97</v>
      </c>
      <c r="H496" s="126" t="s">
        <v>2038</v>
      </c>
      <c r="I496" s="126" t="s">
        <v>2082</v>
      </c>
      <c r="J496" s="102" t="s">
        <v>23</v>
      </c>
      <c r="K496" s="102">
        <v>4</v>
      </c>
      <c r="L496" s="127">
        <v>43709</v>
      </c>
      <c r="M496" s="127">
        <v>44073</v>
      </c>
      <c r="N496" s="128">
        <f t="shared" si="146"/>
        <v>52</v>
      </c>
      <c r="O496" s="91" t="s">
        <v>2153</v>
      </c>
      <c r="P496" s="97"/>
      <c r="Q496" s="91" t="s">
        <v>2148</v>
      </c>
      <c r="R496" s="100">
        <f t="shared" si="141"/>
        <v>0</v>
      </c>
      <c r="S496" s="101">
        <f t="shared" si="142"/>
        <v>0</v>
      </c>
      <c r="T496" s="101">
        <f t="shared" si="143"/>
        <v>0</v>
      </c>
      <c r="U496" s="101">
        <f t="shared" si="144"/>
        <v>0</v>
      </c>
      <c r="V496" s="102"/>
      <c r="W496" s="103" t="str">
        <f t="shared" si="137"/>
        <v>EN TERMINO</v>
      </c>
      <c r="X496" s="103" t="str">
        <f t="shared" si="139"/>
        <v>EN TERMINO</v>
      </c>
      <c r="Y496" s="104" t="s">
        <v>207</v>
      </c>
      <c r="Z496" s="153" t="str">
        <f t="shared" si="140"/>
        <v>H119R14</v>
      </c>
      <c r="AA496" s="153">
        <f t="shared" si="138"/>
        <v>1</v>
      </c>
      <c r="AB496" s="153" t="str">
        <f t="shared" si="132"/>
        <v>H119R14 - 1</v>
      </c>
      <c r="AC496" s="67">
        <f t="shared" si="133"/>
        <v>3</v>
      </c>
      <c r="AD496" s="67">
        <f t="shared" si="134"/>
        <v>3</v>
      </c>
      <c r="AE496" s="67" t="str">
        <f t="shared" si="135"/>
        <v>H119R14.</v>
      </c>
      <c r="AF496" s="67" t="str">
        <f t="shared" si="136"/>
        <v>H119R14</v>
      </c>
      <c r="AG496" s="71"/>
      <c r="AH496" s="71"/>
      <c r="AI496" s="71"/>
      <c r="AJ496" s="19"/>
      <c r="AK496" s="19"/>
      <c r="AL496" s="19"/>
      <c r="AM496" s="19"/>
      <c r="AN496" s="19"/>
      <c r="AO496" s="19"/>
      <c r="AP496" s="19"/>
    </row>
    <row r="497" spans="1:42" s="2" customFormat="1" ht="300" customHeight="1" x14ac:dyDescent="0.2">
      <c r="A497" s="91">
        <v>382</v>
      </c>
      <c r="B497" s="187">
        <v>496</v>
      </c>
      <c r="C497" s="102"/>
      <c r="D497" s="120" t="s">
        <v>1335</v>
      </c>
      <c r="E497" s="105" t="s">
        <v>22</v>
      </c>
      <c r="F497" s="107" t="s">
        <v>626</v>
      </c>
      <c r="G497" s="107" t="s">
        <v>98</v>
      </c>
      <c r="H497" s="126" t="s">
        <v>627</v>
      </c>
      <c r="I497" s="126" t="s">
        <v>628</v>
      </c>
      <c r="J497" s="102" t="s">
        <v>622</v>
      </c>
      <c r="K497" s="102">
        <v>2</v>
      </c>
      <c r="L497" s="127">
        <v>43040</v>
      </c>
      <c r="M497" s="127">
        <v>43403</v>
      </c>
      <c r="N497" s="128">
        <f t="shared" si="146"/>
        <v>51.857142857142854</v>
      </c>
      <c r="O497" s="91" t="s">
        <v>555</v>
      </c>
      <c r="P497" s="97">
        <v>0</v>
      </c>
      <c r="Q497" s="91" t="s">
        <v>2148</v>
      </c>
      <c r="R497" s="100">
        <f t="shared" si="141"/>
        <v>0</v>
      </c>
      <c r="S497" s="101">
        <f t="shared" si="142"/>
        <v>0</v>
      </c>
      <c r="T497" s="101">
        <f t="shared" si="143"/>
        <v>0</v>
      </c>
      <c r="U497" s="101">
        <f t="shared" si="144"/>
        <v>51.857142857142854</v>
      </c>
      <c r="V497" s="102"/>
      <c r="W497" s="103" t="str">
        <f t="shared" si="137"/>
        <v>VENCIDO</v>
      </c>
      <c r="X497" s="103" t="str">
        <f t="shared" si="139"/>
        <v>VENCIDO</v>
      </c>
      <c r="Y497" s="104" t="s">
        <v>207</v>
      </c>
      <c r="Z497" s="153" t="str">
        <f t="shared" si="140"/>
        <v>H120R14</v>
      </c>
      <c r="AA497" s="153">
        <f t="shared" si="138"/>
        <v>1</v>
      </c>
      <c r="AB497" s="153" t="str">
        <f t="shared" si="132"/>
        <v>H120R14 - 1</v>
      </c>
      <c r="AC497" s="67">
        <f t="shared" si="133"/>
        <v>1</v>
      </c>
      <c r="AD497" s="67">
        <f t="shared" si="134"/>
        <v>1</v>
      </c>
      <c r="AE497" s="67" t="str">
        <f t="shared" si="135"/>
        <v>H120R14.</v>
      </c>
      <c r="AF497" s="67" t="str">
        <f t="shared" si="136"/>
        <v>H120R14</v>
      </c>
      <c r="AG497" s="71"/>
      <c r="AH497" s="71"/>
      <c r="AI497" s="71"/>
      <c r="AJ497" s="19"/>
      <c r="AK497" s="19"/>
      <c r="AL497" s="19"/>
      <c r="AM497" s="19"/>
      <c r="AN497" s="19"/>
      <c r="AO497" s="19"/>
      <c r="AP497" s="19"/>
    </row>
    <row r="498" spans="1:42" s="2" customFormat="1" ht="300" customHeight="1" x14ac:dyDescent="0.2">
      <c r="A498" s="91">
        <v>383</v>
      </c>
      <c r="B498" s="187">
        <v>497</v>
      </c>
      <c r="C498" s="102"/>
      <c r="D498" s="120" t="s">
        <v>1335</v>
      </c>
      <c r="E498" s="105" t="s">
        <v>22</v>
      </c>
      <c r="F498" s="107" t="s">
        <v>592</v>
      </c>
      <c r="G498" s="107" t="s">
        <v>591</v>
      </c>
      <c r="H498" s="126" t="s">
        <v>588</v>
      </c>
      <c r="I498" s="126" t="s">
        <v>589</v>
      </c>
      <c r="J498" s="102" t="s">
        <v>590</v>
      </c>
      <c r="K498" s="102">
        <v>1</v>
      </c>
      <c r="L498" s="127">
        <v>43040</v>
      </c>
      <c r="M498" s="127">
        <v>43281</v>
      </c>
      <c r="N498" s="128">
        <f t="shared" si="146"/>
        <v>34.428571428571431</v>
      </c>
      <c r="O498" s="91" t="s">
        <v>555</v>
      </c>
      <c r="P498" s="97">
        <v>0</v>
      </c>
      <c r="Q498" s="91" t="s">
        <v>2148</v>
      </c>
      <c r="R498" s="100">
        <f t="shared" si="141"/>
        <v>0</v>
      </c>
      <c r="S498" s="101">
        <f t="shared" si="142"/>
        <v>0</v>
      </c>
      <c r="T498" s="101">
        <f t="shared" si="143"/>
        <v>0</v>
      </c>
      <c r="U498" s="101">
        <f t="shared" si="144"/>
        <v>34.428571428571431</v>
      </c>
      <c r="V498" s="102"/>
      <c r="W498" s="103" t="str">
        <f t="shared" si="137"/>
        <v>VENCIDO</v>
      </c>
      <c r="X498" s="103" t="str">
        <f t="shared" si="139"/>
        <v>VENCIDO</v>
      </c>
      <c r="Y498" s="104" t="s">
        <v>207</v>
      </c>
      <c r="Z498" s="153" t="str">
        <f t="shared" si="140"/>
        <v>H121R14</v>
      </c>
      <c r="AA498" s="153">
        <f t="shared" si="138"/>
        <v>1</v>
      </c>
      <c r="AB498" s="153" t="str">
        <f t="shared" si="132"/>
        <v>H121R14 - 1</v>
      </c>
      <c r="AC498" s="67">
        <f t="shared" si="133"/>
        <v>1</v>
      </c>
      <c r="AD498" s="67">
        <f t="shared" si="134"/>
        <v>1</v>
      </c>
      <c r="AE498" s="67" t="str">
        <f t="shared" si="135"/>
        <v>H121R14.</v>
      </c>
      <c r="AF498" s="67" t="str">
        <f t="shared" si="136"/>
        <v>H121R14</v>
      </c>
      <c r="AG498" s="71"/>
      <c r="AH498" s="71"/>
      <c r="AI498" s="71"/>
      <c r="AJ498" s="19"/>
      <c r="AK498" s="19"/>
      <c r="AL498" s="19"/>
      <c r="AM498" s="19"/>
      <c r="AN498" s="19"/>
      <c r="AO498" s="19"/>
      <c r="AP498" s="19"/>
    </row>
    <row r="499" spans="1:42" s="2" customFormat="1" ht="300" customHeight="1" x14ac:dyDescent="0.2">
      <c r="A499" s="91">
        <v>384</v>
      </c>
      <c r="B499" s="187">
        <v>498</v>
      </c>
      <c r="C499" s="102"/>
      <c r="D499" s="135" t="s">
        <v>1336</v>
      </c>
      <c r="E499" s="105" t="s">
        <v>22</v>
      </c>
      <c r="F499" s="107" t="s">
        <v>1583</v>
      </c>
      <c r="G499" s="107" t="s">
        <v>591</v>
      </c>
      <c r="H499" s="126" t="s">
        <v>1023</v>
      </c>
      <c r="I499" s="126" t="s">
        <v>1024</v>
      </c>
      <c r="J499" s="102" t="s">
        <v>995</v>
      </c>
      <c r="K499" s="102">
        <v>1</v>
      </c>
      <c r="L499" s="127">
        <v>43040</v>
      </c>
      <c r="M499" s="127">
        <v>43159</v>
      </c>
      <c r="N499" s="128">
        <f t="shared" si="146"/>
        <v>17</v>
      </c>
      <c r="O499" s="102" t="s">
        <v>555</v>
      </c>
      <c r="P499" s="97">
        <v>0.24</v>
      </c>
      <c r="Q499" s="102" t="s">
        <v>2148</v>
      </c>
      <c r="R499" s="100">
        <f t="shared" si="141"/>
        <v>24</v>
      </c>
      <c r="S499" s="101">
        <f t="shared" si="142"/>
        <v>4.08</v>
      </c>
      <c r="T499" s="101">
        <f t="shared" si="143"/>
        <v>4.08</v>
      </c>
      <c r="U499" s="101">
        <f t="shared" si="144"/>
        <v>17</v>
      </c>
      <c r="V499" s="102"/>
      <c r="W499" s="103" t="str">
        <f t="shared" si="137"/>
        <v>VENCIDO</v>
      </c>
      <c r="X499" s="103" t="str">
        <f t="shared" si="139"/>
        <v>VENCIDO</v>
      </c>
      <c r="Y499" s="104" t="s">
        <v>207</v>
      </c>
      <c r="Z499" s="153" t="str">
        <f t="shared" si="140"/>
        <v>H122R14</v>
      </c>
      <c r="AA499" s="153">
        <f t="shared" si="138"/>
        <v>1</v>
      </c>
      <c r="AB499" s="153" t="str">
        <f t="shared" si="132"/>
        <v>H122R14 - 1</v>
      </c>
      <c r="AC499" s="67">
        <f t="shared" si="133"/>
        <v>1</v>
      </c>
      <c r="AD499" s="67">
        <f t="shared" si="134"/>
        <v>1</v>
      </c>
      <c r="AE499" s="67" t="str">
        <f t="shared" si="135"/>
        <v>H122R14.</v>
      </c>
      <c r="AF499" s="67" t="str">
        <f t="shared" si="136"/>
        <v>H122R14</v>
      </c>
      <c r="AG499" s="72"/>
      <c r="AH499" s="72"/>
      <c r="AI499" s="72"/>
    </row>
    <row r="500" spans="1:42" s="2" customFormat="1" ht="300" customHeight="1" x14ac:dyDescent="0.2">
      <c r="A500" s="91">
        <v>385</v>
      </c>
      <c r="B500" s="187">
        <v>499</v>
      </c>
      <c r="C500" s="102"/>
      <c r="D500" s="120" t="s">
        <v>1335</v>
      </c>
      <c r="E500" s="105" t="s">
        <v>100</v>
      </c>
      <c r="F500" s="107" t="s">
        <v>509</v>
      </c>
      <c r="G500" s="107" t="s">
        <v>468</v>
      </c>
      <c r="H500" s="126" t="s">
        <v>977</v>
      </c>
      <c r="I500" s="126" t="s">
        <v>456</v>
      </c>
      <c r="J500" s="102" t="s">
        <v>55</v>
      </c>
      <c r="K500" s="102">
        <v>4</v>
      </c>
      <c r="L500" s="127">
        <v>43040</v>
      </c>
      <c r="M500" s="127">
        <v>43403</v>
      </c>
      <c r="N500" s="128">
        <f t="shared" si="146"/>
        <v>51.857142857142854</v>
      </c>
      <c r="O500" s="91" t="s">
        <v>450</v>
      </c>
      <c r="P500" s="97">
        <v>4</v>
      </c>
      <c r="Q500" s="91" t="s">
        <v>1395</v>
      </c>
      <c r="R500" s="100">
        <f t="shared" si="141"/>
        <v>100</v>
      </c>
      <c r="S500" s="101">
        <f t="shared" si="142"/>
        <v>51.857142857142854</v>
      </c>
      <c r="T500" s="101">
        <f t="shared" si="143"/>
        <v>51.857142857142854</v>
      </c>
      <c r="U500" s="101">
        <f t="shared" si="144"/>
        <v>51.857142857142854</v>
      </c>
      <c r="V500" s="102"/>
      <c r="W500" s="103" t="str">
        <f t="shared" si="137"/>
        <v>CUMPLIDO</v>
      </c>
      <c r="X500" s="103" t="str">
        <f t="shared" si="139"/>
        <v>VENCIDO</v>
      </c>
      <c r="Y500" s="104" t="s">
        <v>207</v>
      </c>
      <c r="Z500" s="153" t="str">
        <f t="shared" si="140"/>
        <v>H123R14</v>
      </c>
      <c r="AA500" s="153">
        <f t="shared" si="138"/>
        <v>1</v>
      </c>
      <c r="AB500" s="153" t="str">
        <f t="shared" si="132"/>
        <v>H123R14 - 1</v>
      </c>
      <c r="AC500" s="67">
        <f t="shared" si="133"/>
        <v>5</v>
      </c>
      <c r="AD500" s="67">
        <f t="shared" si="134"/>
        <v>1</v>
      </c>
      <c r="AE500" s="67" t="str">
        <f t="shared" si="135"/>
        <v>H123R14.</v>
      </c>
      <c r="AF500" s="67" t="str">
        <f t="shared" si="136"/>
        <v>H123R14</v>
      </c>
      <c r="AG500" s="71"/>
      <c r="AH500" s="71"/>
      <c r="AI500" s="71"/>
      <c r="AJ500" s="19"/>
      <c r="AK500" s="19"/>
      <c r="AL500" s="19"/>
      <c r="AM500" s="19"/>
      <c r="AN500" s="19"/>
      <c r="AO500" s="19"/>
      <c r="AP500" s="19"/>
    </row>
    <row r="501" spans="1:42" s="2" customFormat="1" ht="300" customHeight="1" x14ac:dyDescent="0.2">
      <c r="A501" s="91"/>
      <c r="B501" s="187">
        <v>500</v>
      </c>
      <c r="C501" s="102"/>
      <c r="D501" s="120"/>
      <c r="E501" s="105" t="s">
        <v>100</v>
      </c>
      <c r="F501" s="107" t="s">
        <v>510</v>
      </c>
      <c r="G501" s="107" t="s">
        <v>468</v>
      </c>
      <c r="H501" s="126" t="s">
        <v>2075</v>
      </c>
      <c r="I501" s="129" t="s">
        <v>2052</v>
      </c>
      <c r="J501" s="102" t="s">
        <v>2053</v>
      </c>
      <c r="K501" s="102">
        <v>1</v>
      </c>
      <c r="L501" s="127">
        <v>43859</v>
      </c>
      <c r="M501" s="127">
        <v>43921</v>
      </c>
      <c r="N501" s="128">
        <f t="shared" si="146"/>
        <v>8.8571428571428577</v>
      </c>
      <c r="O501" s="91" t="s">
        <v>488</v>
      </c>
      <c r="P501" s="97">
        <v>1</v>
      </c>
      <c r="Q501" s="91" t="s">
        <v>2148</v>
      </c>
      <c r="R501" s="100">
        <f t="shared" si="141"/>
        <v>100</v>
      </c>
      <c r="S501" s="101">
        <f t="shared" si="142"/>
        <v>8.8571428571428577</v>
      </c>
      <c r="T501" s="101">
        <f t="shared" si="143"/>
        <v>8.8571428571428577</v>
      </c>
      <c r="U501" s="101">
        <f t="shared" si="144"/>
        <v>8.8571428571428577</v>
      </c>
      <c r="V501" s="102"/>
      <c r="W501" s="103" t="str">
        <f t="shared" si="137"/>
        <v>CUMPLIDO</v>
      </c>
      <c r="X501" s="103" t="str">
        <f t="shared" si="139"/>
        <v/>
      </c>
      <c r="Y501" s="104" t="s">
        <v>207</v>
      </c>
      <c r="Z501" s="153" t="str">
        <f t="shared" si="140"/>
        <v>H123R14</v>
      </c>
      <c r="AA501" s="153">
        <f t="shared" si="138"/>
        <v>2</v>
      </c>
      <c r="AB501" s="153" t="str">
        <f t="shared" si="132"/>
        <v>H123R14 - 2</v>
      </c>
      <c r="AC501" s="67">
        <f t="shared" si="133"/>
        <v>5</v>
      </c>
      <c r="AD501" s="67">
        <f t="shared" si="134"/>
        <v>1</v>
      </c>
      <c r="AE501" s="67" t="str">
        <f t="shared" si="135"/>
        <v>H123R14.</v>
      </c>
      <c r="AF501" s="67" t="str">
        <f t="shared" si="136"/>
        <v>H123R14</v>
      </c>
      <c r="AG501" s="71"/>
      <c r="AH501" s="71"/>
      <c r="AI501" s="71"/>
      <c r="AJ501" s="19"/>
      <c r="AK501" s="19"/>
      <c r="AL501" s="19"/>
      <c r="AM501" s="19"/>
      <c r="AN501" s="19"/>
      <c r="AO501" s="19"/>
      <c r="AP501" s="19"/>
    </row>
    <row r="502" spans="1:42" s="2" customFormat="1" ht="300" customHeight="1" x14ac:dyDescent="0.2">
      <c r="A502" s="91"/>
      <c r="B502" s="187">
        <v>501</v>
      </c>
      <c r="C502" s="102"/>
      <c r="D502" s="120"/>
      <c r="E502" s="105" t="s">
        <v>100</v>
      </c>
      <c r="F502" s="107" t="s">
        <v>593</v>
      </c>
      <c r="G502" s="107" t="s">
        <v>468</v>
      </c>
      <c r="H502" s="126" t="s">
        <v>978</v>
      </c>
      <c r="I502" s="126" t="s">
        <v>594</v>
      </c>
      <c r="J502" s="102" t="s">
        <v>198</v>
      </c>
      <c r="K502" s="102">
        <v>2</v>
      </c>
      <c r="L502" s="127">
        <v>43040</v>
      </c>
      <c r="M502" s="127">
        <v>43403</v>
      </c>
      <c r="N502" s="128">
        <f t="shared" si="146"/>
        <v>51.857142857142854</v>
      </c>
      <c r="O502" s="91" t="s">
        <v>555</v>
      </c>
      <c r="P502" s="97">
        <v>1</v>
      </c>
      <c r="Q502" s="91" t="s">
        <v>2148</v>
      </c>
      <c r="R502" s="100">
        <f t="shared" si="141"/>
        <v>50</v>
      </c>
      <c r="S502" s="101">
        <f t="shared" si="142"/>
        <v>25.928571428571427</v>
      </c>
      <c r="T502" s="101">
        <f t="shared" si="143"/>
        <v>25.928571428571427</v>
      </c>
      <c r="U502" s="101">
        <f t="shared" si="144"/>
        <v>51.857142857142854</v>
      </c>
      <c r="V502" s="102"/>
      <c r="W502" s="103" t="str">
        <f t="shared" si="137"/>
        <v>VENCIDO</v>
      </c>
      <c r="X502" s="103" t="str">
        <f t="shared" si="139"/>
        <v/>
      </c>
      <c r="Y502" s="104" t="s">
        <v>207</v>
      </c>
      <c r="Z502" s="153" t="str">
        <f t="shared" si="140"/>
        <v>H123R14</v>
      </c>
      <c r="AA502" s="153">
        <f t="shared" si="138"/>
        <v>3</v>
      </c>
      <c r="AB502" s="153" t="str">
        <f t="shared" si="132"/>
        <v>H123R14 - 3</v>
      </c>
      <c r="AC502" s="67">
        <f t="shared" si="133"/>
        <v>1</v>
      </c>
      <c r="AD502" s="67">
        <f t="shared" si="134"/>
        <v>1</v>
      </c>
      <c r="AE502" s="67" t="str">
        <f t="shared" si="135"/>
        <v>H123R14.</v>
      </c>
      <c r="AF502" s="67" t="str">
        <f t="shared" si="136"/>
        <v>H123R14</v>
      </c>
      <c r="AG502" s="71"/>
      <c r="AH502" s="71"/>
      <c r="AI502" s="71"/>
      <c r="AJ502" s="19"/>
      <c r="AK502" s="19"/>
      <c r="AL502" s="19"/>
      <c r="AM502" s="19"/>
      <c r="AN502" s="19"/>
      <c r="AO502" s="19"/>
      <c r="AP502" s="19"/>
    </row>
    <row r="503" spans="1:42" s="2" customFormat="1" ht="300" customHeight="1" x14ac:dyDescent="0.2">
      <c r="A503" s="91">
        <v>386</v>
      </c>
      <c r="B503" s="187">
        <v>502</v>
      </c>
      <c r="C503" s="102"/>
      <c r="D503" s="120" t="s">
        <v>1336</v>
      </c>
      <c r="E503" s="105" t="s">
        <v>100</v>
      </c>
      <c r="F503" s="107" t="s">
        <v>629</v>
      </c>
      <c r="G503" s="107" t="s">
        <v>630</v>
      </c>
      <c r="H503" s="126" t="s">
        <v>631</v>
      </c>
      <c r="I503" s="126" t="s">
        <v>1565</v>
      </c>
      <c r="J503" s="102" t="s">
        <v>632</v>
      </c>
      <c r="K503" s="102">
        <v>2</v>
      </c>
      <c r="L503" s="127">
        <v>43040</v>
      </c>
      <c r="M503" s="127">
        <v>43403</v>
      </c>
      <c r="N503" s="128">
        <f t="shared" si="146"/>
        <v>51.857142857142854</v>
      </c>
      <c r="O503" s="91" t="s">
        <v>555</v>
      </c>
      <c r="P503" s="97">
        <v>0</v>
      </c>
      <c r="Q503" s="91" t="s">
        <v>2148</v>
      </c>
      <c r="R503" s="100">
        <f t="shared" si="141"/>
        <v>0</v>
      </c>
      <c r="S503" s="101">
        <f t="shared" si="142"/>
        <v>0</v>
      </c>
      <c r="T503" s="101">
        <f t="shared" si="143"/>
        <v>0</v>
      </c>
      <c r="U503" s="101">
        <f t="shared" si="144"/>
        <v>51.857142857142854</v>
      </c>
      <c r="V503" s="102"/>
      <c r="W503" s="103" t="str">
        <f t="shared" si="137"/>
        <v>VENCIDO</v>
      </c>
      <c r="X503" s="103" t="str">
        <f t="shared" si="139"/>
        <v>VENCIDO</v>
      </c>
      <c r="Y503" s="104" t="s">
        <v>207</v>
      </c>
      <c r="Z503" s="153" t="str">
        <f t="shared" si="140"/>
        <v>H124R14</v>
      </c>
      <c r="AA503" s="153">
        <f t="shared" si="138"/>
        <v>1</v>
      </c>
      <c r="AB503" s="153" t="str">
        <f t="shared" si="132"/>
        <v>H124R14 - 1</v>
      </c>
      <c r="AC503" s="67">
        <f t="shared" si="133"/>
        <v>1</v>
      </c>
      <c r="AD503" s="67">
        <f t="shared" si="134"/>
        <v>1</v>
      </c>
      <c r="AE503" s="67" t="str">
        <f t="shared" si="135"/>
        <v>H124R14.</v>
      </c>
      <c r="AF503" s="67" t="str">
        <f t="shared" si="136"/>
        <v>H124R14</v>
      </c>
      <c r="AG503" s="71"/>
      <c r="AH503" s="71"/>
      <c r="AI503" s="71"/>
      <c r="AJ503" s="19"/>
      <c r="AK503" s="19"/>
      <c r="AL503" s="19"/>
      <c r="AM503" s="19"/>
      <c r="AN503" s="19"/>
      <c r="AO503" s="19"/>
      <c r="AP503" s="19"/>
    </row>
    <row r="504" spans="1:42" s="2" customFormat="1" ht="300" customHeight="1" x14ac:dyDescent="0.2">
      <c r="A504" s="91">
        <v>387</v>
      </c>
      <c r="B504" s="187">
        <v>503</v>
      </c>
      <c r="C504" s="102"/>
      <c r="D504" s="120" t="s">
        <v>1335</v>
      </c>
      <c r="E504" s="105" t="s">
        <v>22</v>
      </c>
      <c r="F504" s="107" t="s">
        <v>2108</v>
      </c>
      <c r="G504" s="107" t="s">
        <v>99</v>
      </c>
      <c r="H504" s="114" t="s">
        <v>2091</v>
      </c>
      <c r="I504" s="114" t="s">
        <v>2092</v>
      </c>
      <c r="J504" s="139" t="s">
        <v>2093</v>
      </c>
      <c r="K504" s="139">
        <v>4</v>
      </c>
      <c r="L504" s="121">
        <v>43858</v>
      </c>
      <c r="M504" s="121">
        <v>44165</v>
      </c>
      <c r="N504" s="128">
        <f t="shared" si="146"/>
        <v>43.857142857142854</v>
      </c>
      <c r="O504" s="91" t="s">
        <v>19</v>
      </c>
      <c r="P504" s="97"/>
      <c r="Q504" s="91" t="s">
        <v>2148</v>
      </c>
      <c r="R504" s="100">
        <f t="shared" si="141"/>
        <v>0</v>
      </c>
      <c r="S504" s="101">
        <f t="shared" si="142"/>
        <v>0</v>
      </c>
      <c r="T504" s="101">
        <f t="shared" si="143"/>
        <v>0</v>
      </c>
      <c r="U504" s="101">
        <f t="shared" si="144"/>
        <v>0</v>
      </c>
      <c r="V504" s="102"/>
      <c r="W504" s="103" t="str">
        <f t="shared" si="137"/>
        <v>EN TERMINO</v>
      </c>
      <c r="X504" s="103" t="str">
        <f t="shared" si="139"/>
        <v>EN TERMINO</v>
      </c>
      <c r="Y504" s="104" t="s">
        <v>207</v>
      </c>
      <c r="Z504" s="153" t="str">
        <f t="shared" si="140"/>
        <v>H126R14</v>
      </c>
      <c r="AA504" s="153">
        <f t="shared" si="138"/>
        <v>1</v>
      </c>
      <c r="AB504" s="153" t="str">
        <f t="shared" si="132"/>
        <v>H126R14 - 1</v>
      </c>
      <c r="AC504" s="67">
        <f t="shared" si="133"/>
        <v>3</v>
      </c>
      <c r="AD504" s="67">
        <f t="shared" si="134"/>
        <v>3</v>
      </c>
      <c r="AE504" s="67" t="str">
        <f t="shared" si="135"/>
        <v>H126R14.</v>
      </c>
      <c r="AF504" s="67" t="str">
        <f t="shared" si="136"/>
        <v>H126R14</v>
      </c>
      <c r="AG504" s="71"/>
      <c r="AH504" s="71"/>
      <c r="AI504" s="71"/>
      <c r="AJ504" s="19"/>
      <c r="AK504" s="19"/>
      <c r="AL504" s="19"/>
      <c r="AM504" s="19"/>
      <c r="AN504" s="19"/>
      <c r="AO504" s="19"/>
      <c r="AP504" s="19"/>
    </row>
    <row r="505" spans="1:42" s="2" customFormat="1" ht="300" customHeight="1" x14ac:dyDescent="0.2">
      <c r="A505" s="91"/>
      <c r="B505" s="187">
        <v>504</v>
      </c>
      <c r="C505" s="102"/>
      <c r="D505" s="120" t="s">
        <v>1335</v>
      </c>
      <c r="E505" s="105" t="s">
        <v>22</v>
      </c>
      <c r="F505" s="107" t="s">
        <v>2109</v>
      </c>
      <c r="G505" s="107" t="s">
        <v>99</v>
      </c>
      <c r="H505" s="114" t="s">
        <v>2091</v>
      </c>
      <c r="I505" s="114" t="s">
        <v>2095</v>
      </c>
      <c r="J505" s="91" t="s">
        <v>2100</v>
      </c>
      <c r="K505" s="139">
        <v>5</v>
      </c>
      <c r="L505" s="121">
        <v>43858</v>
      </c>
      <c r="M505" s="121">
        <v>44165</v>
      </c>
      <c r="N505" s="128">
        <f t="shared" ref="N505" si="147">(+M505-L505)/7</f>
        <v>43.857142857142854</v>
      </c>
      <c r="O505" s="91" t="s">
        <v>19</v>
      </c>
      <c r="P505" s="97"/>
      <c r="Q505" s="91" t="s">
        <v>2148</v>
      </c>
      <c r="R505" s="100">
        <f t="shared" si="141"/>
        <v>0</v>
      </c>
      <c r="S505" s="101">
        <f t="shared" si="142"/>
        <v>0</v>
      </c>
      <c r="T505" s="101">
        <f t="shared" si="143"/>
        <v>0</v>
      </c>
      <c r="U505" s="101">
        <f t="shared" si="144"/>
        <v>0</v>
      </c>
      <c r="V505" s="102"/>
      <c r="W505" s="103" t="str">
        <f t="shared" si="137"/>
        <v>EN TERMINO</v>
      </c>
      <c r="X505" s="103" t="str">
        <f t="shared" si="139"/>
        <v/>
      </c>
      <c r="Y505" s="104" t="s">
        <v>207</v>
      </c>
      <c r="Z505" s="153" t="str">
        <f t="shared" si="140"/>
        <v>H126R14</v>
      </c>
      <c r="AA505" s="153">
        <f t="shared" si="138"/>
        <v>2</v>
      </c>
      <c r="AB505" s="153" t="str">
        <f t="shared" si="132"/>
        <v>H126R14 - 2</v>
      </c>
      <c r="AC505" s="194">
        <f t="shared" si="133"/>
        <v>3</v>
      </c>
      <c r="AD505" s="194">
        <f t="shared" si="134"/>
        <v>3</v>
      </c>
      <c r="AE505" s="194" t="str">
        <f t="shared" si="135"/>
        <v>H126R14.</v>
      </c>
      <c r="AF505" s="194" t="str">
        <f t="shared" si="136"/>
        <v>H126R14</v>
      </c>
      <c r="AG505" s="71"/>
      <c r="AH505" s="71"/>
      <c r="AI505" s="71"/>
      <c r="AJ505" s="19"/>
      <c r="AK505" s="19"/>
      <c r="AL505" s="19"/>
      <c r="AM505" s="19"/>
      <c r="AN505" s="19"/>
      <c r="AO505" s="19"/>
      <c r="AP505" s="19"/>
    </row>
    <row r="506" spans="1:42" s="2" customFormat="1" ht="300" customHeight="1" x14ac:dyDescent="0.2">
      <c r="A506" s="91">
        <v>388</v>
      </c>
      <c r="B506" s="187">
        <v>505</v>
      </c>
      <c r="C506" s="102"/>
      <c r="D506" s="120" t="s">
        <v>1336</v>
      </c>
      <c r="E506" s="105" t="s">
        <v>22</v>
      </c>
      <c r="F506" s="107" t="s">
        <v>981</v>
      </c>
      <c r="G506" s="107" t="s">
        <v>101</v>
      </c>
      <c r="H506" s="126" t="s">
        <v>979</v>
      </c>
      <c r="I506" s="126" t="s">
        <v>459</v>
      </c>
      <c r="J506" s="102" t="s">
        <v>511</v>
      </c>
      <c r="K506" s="102">
        <v>4</v>
      </c>
      <c r="L506" s="127">
        <v>43040</v>
      </c>
      <c r="M506" s="127">
        <v>43403</v>
      </c>
      <c r="N506" s="128">
        <f t="shared" si="146"/>
        <v>51.857142857142854</v>
      </c>
      <c r="O506" s="91" t="s">
        <v>989</v>
      </c>
      <c r="P506" s="97">
        <v>4</v>
      </c>
      <c r="Q506" s="91" t="s">
        <v>2148</v>
      </c>
      <c r="R506" s="100">
        <f t="shared" si="141"/>
        <v>100</v>
      </c>
      <c r="S506" s="101">
        <f t="shared" si="142"/>
        <v>51.857142857142854</v>
      </c>
      <c r="T506" s="101">
        <f t="shared" si="143"/>
        <v>51.857142857142854</v>
      </c>
      <c r="U506" s="101">
        <f t="shared" si="144"/>
        <v>51.857142857142854</v>
      </c>
      <c r="V506" s="102"/>
      <c r="W506" s="103" t="str">
        <f t="shared" si="137"/>
        <v>CUMPLIDO</v>
      </c>
      <c r="X506" s="103" t="str">
        <f t="shared" si="139"/>
        <v>VENCIDO</v>
      </c>
      <c r="Y506" s="104" t="s">
        <v>207</v>
      </c>
      <c r="Z506" s="153" t="str">
        <f t="shared" si="140"/>
        <v>H127R14</v>
      </c>
      <c r="AA506" s="153">
        <f t="shared" si="138"/>
        <v>1</v>
      </c>
      <c r="AB506" s="153" t="str">
        <f t="shared" si="132"/>
        <v>H127R14 - 1</v>
      </c>
      <c r="AC506" s="67">
        <f t="shared" si="133"/>
        <v>5</v>
      </c>
      <c r="AD506" s="67">
        <f t="shared" si="134"/>
        <v>1</v>
      </c>
      <c r="AE506" s="67" t="str">
        <f t="shared" si="135"/>
        <v>H127R14.</v>
      </c>
      <c r="AF506" s="67" t="str">
        <f t="shared" si="136"/>
        <v>H127R14</v>
      </c>
      <c r="AG506" s="71"/>
      <c r="AH506" s="71"/>
      <c r="AI506" s="71"/>
      <c r="AJ506" s="19"/>
      <c r="AK506" s="19"/>
      <c r="AL506" s="19"/>
      <c r="AM506" s="19"/>
      <c r="AN506" s="19"/>
      <c r="AO506" s="19"/>
      <c r="AP506" s="19"/>
    </row>
    <row r="507" spans="1:42" s="2" customFormat="1" ht="300" customHeight="1" x14ac:dyDescent="0.2">
      <c r="A507" s="91"/>
      <c r="B507" s="187">
        <v>506</v>
      </c>
      <c r="C507" s="102"/>
      <c r="D507" s="120"/>
      <c r="E507" s="105" t="s">
        <v>22</v>
      </c>
      <c r="F507" s="107" t="s">
        <v>982</v>
      </c>
      <c r="G507" s="107" t="s">
        <v>101</v>
      </c>
      <c r="H507" s="126" t="s">
        <v>980</v>
      </c>
      <c r="I507" s="126" t="s">
        <v>595</v>
      </c>
      <c r="J507" s="102" t="s">
        <v>198</v>
      </c>
      <c r="K507" s="102">
        <v>2</v>
      </c>
      <c r="L507" s="127">
        <v>43040</v>
      </c>
      <c r="M507" s="127">
        <v>43434</v>
      </c>
      <c r="N507" s="128">
        <f t="shared" si="146"/>
        <v>56.285714285714285</v>
      </c>
      <c r="O507" s="91" t="s">
        <v>555</v>
      </c>
      <c r="P507" s="97">
        <v>0.25</v>
      </c>
      <c r="Q507" s="91" t="s">
        <v>2148</v>
      </c>
      <c r="R507" s="100">
        <f t="shared" si="141"/>
        <v>12.5</v>
      </c>
      <c r="S507" s="101">
        <f t="shared" si="142"/>
        <v>7.0357142857142856</v>
      </c>
      <c r="T507" s="101">
        <f t="shared" si="143"/>
        <v>7.0357142857142856</v>
      </c>
      <c r="U507" s="101">
        <f t="shared" si="144"/>
        <v>56.285714285714285</v>
      </c>
      <c r="V507" s="102"/>
      <c r="W507" s="103" t="str">
        <f t="shared" si="137"/>
        <v>VENCIDO</v>
      </c>
      <c r="X507" s="103" t="str">
        <f t="shared" si="139"/>
        <v/>
      </c>
      <c r="Y507" s="104" t="s">
        <v>207</v>
      </c>
      <c r="Z507" s="153" t="str">
        <f t="shared" si="140"/>
        <v>H127R14</v>
      </c>
      <c r="AA507" s="153">
        <f t="shared" si="138"/>
        <v>2</v>
      </c>
      <c r="AB507" s="153" t="str">
        <f t="shared" si="132"/>
        <v>H127R14 - 2</v>
      </c>
      <c r="AC507" s="67">
        <f t="shared" si="133"/>
        <v>1</v>
      </c>
      <c r="AD507" s="67">
        <f t="shared" si="134"/>
        <v>1</v>
      </c>
      <c r="AE507" s="67" t="str">
        <f t="shared" si="135"/>
        <v>H127R14.</v>
      </c>
      <c r="AF507" s="67" t="str">
        <f t="shared" si="136"/>
        <v>H127R14</v>
      </c>
      <c r="AG507" s="71"/>
      <c r="AH507" s="71"/>
      <c r="AI507" s="71"/>
      <c r="AJ507" s="19"/>
      <c r="AK507" s="19"/>
      <c r="AL507" s="19"/>
      <c r="AM507" s="19"/>
      <c r="AN507" s="19"/>
      <c r="AO507" s="19"/>
      <c r="AP507" s="19"/>
    </row>
    <row r="508" spans="1:42" s="2" customFormat="1" ht="300" customHeight="1" x14ac:dyDescent="0.2">
      <c r="A508" s="91">
        <v>389</v>
      </c>
      <c r="B508" s="187">
        <v>507</v>
      </c>
      <c r="C508" s="102"/>
      <c r="D508" s="120" t="s">
        <v>1336</v>
      </c>
      <c r="E508" s="105" t="s">
        <v>35</v>
      </c>
      <c r="F508" s="107" t="s">
        <v>1383</v>
      </c>
      <c r="G508" s="107" t="s">
        <v>102</v>
      </c>
      <c r="H508" s="126" t="s">
        <v>925</v>
      </c>
      <c r="I508" s="126" t="s">
        <v>926</v>
      </c>
      <c r="J508" s="102" t="s">
        <v>927</v>
      </c>
      <c r="K508" s="102">
        <v>3</v>
      </c>
      <c r="L508" s="127">
        <v>43040</v>
      </c>
      <c r="M508" s="127">
        <v>43342</v>
      </c>
      <c r="N508" s="128">
        <f t="shared" si="146"/>
        <v>43.142857142857146</v>
      </c>
      <c r="O508" s="91" t="s">
        <v>856</v>
      </c>
      <c r="P508" s="97">
        <v>0</v>
      </c>
      <c r="Q508" s="91" t="s">
        <v>2148</v>
      </c>
      <c r="R508" s="100">
        <f t="shared" si="141"/>
        <v>0</v>
      </c>
      <c r="S508" s="101">
        <f t="shared" si="142"/>
        <v>0</v>
      </c>
      <c r="T508" s="101">
        <f t="shared" si="143"/>
        <v>0</v>
      </c>
      <c r="U508" s="101">
        <f t="shared" si="144"/>
        <v>43.142857142857146</v>
      </c>
      <c r="V508" s="102"/>
      <c r="W508" s="103" t="str">
        <f t="shared" si="137"/>
        <v>VENCIDO</v>
      </c>
      <c r="X508" s="103" t="str">
        <f t="shared" si="139"/>
        <v>VENCIDO</v>
      </c>
      <c r="Y508" s="104" t="s">
        <v>207</v>
      </c>
      <c r="Z508" s="153" t="str">
        <f t="shared" si="140"/>
        <v>H130R14</v>
      </c>
      <c r="AA508" s="153">
        <f t="shared" si="138"/>
        <v>1</v>
      </c>
      <c r="AB508" s="153" t="str">
        <f t="shared" si="132"/>
        <v>H130R14 - 1</v>
      </c>
      <c r="AC508" s="67">
        <f t="shared" si="133"/>
        <v>1</v>
      </c>
      <c r="AD508" s="67">
        <f t="shared" si="134"/>
        <v>1</v>
      </c>
      <c r="AE508" s="67" t="str">
        <f t="shared" si="135"/>
        <v>H130R14.</v>
      </c>
      <c r="AF508" s="67" t="str">
        <f t="shared" si="136"/>
        <v>H130R14</v>
      </c>
      <c r="AG508" s="71"/>
      <c r="AH508" s="71"/>
      <c r="AI508" s="71"/>
      <c r="AJ508" s="19"/>
      <c r="AK508" s="19"/>
      <c r="AL508" s="19"/>
      <c r="AM508" s="19"/>
      <c r="AN508" s="19"/>
      <c r="AO508" s="19"/>
      <c r="AP508" s="19"/>
    </row>
    <row r="509" spans="1:42" s="2" customFormat="1" ht="300" customHeight="1" x14ac:dyDescent="0.2">
      <c r="A509" s="91">
        <v>390</v>
      </c>
      <c r="B509" s="187">
        <v>508</v>
      </c>
      <c r="C509" s="102"/>
      <c r="D509" s="120" t="s">
        <v>1336</v>
      </c>
      <c r="E509" s="105" t="s">
        <v>22</v>
      </c>
      <c r="F509" s="107" t="s">
        <v>596</v>
      </c>
      <c r="G509" s="107" t="s">
        <v>469</v>
      </c>
      <c r="H509" s="126" t="s">
        <v>2083</v>
      </c>
      <c r="I509" s="126" t="s">
        <v>2172</v>
      </c>
      <c r="J509" s="102" t="s">
        <v>466</v>
      </c>
      <c r="K509" s="102">
        <v>3</v>
      </c>
      <c r="L509" s="127">
        <v>43709</v>
      </c>
      <c r="M509" s="127">
        <v>44073</v>
      </c>
      <c r="N509" s="128">
        <f t="shared" si="146"/>
        <v>52</v>
      </c>
      <c r="O509" s="91" t="s">
        <v>450</v>
      </c>
      <c r="P509" s="97">
        <v>3</v>
      </c>
      <c r="Q509" s="91" t="s">
        <v>2148</v>
      </c>
      <c r="R509" s="100">
        <f t="shared" si="141"/>
        <v>100</v>
      </c>
      <c r="S509" s="101">
        <f t="shared" si="142"/>
        <v>52</v>
      </c>
      <c r="T509" s="101">
        <f t="shared" si="143"/>
        <v>0</v>
      </c>
      <c r="U509" s="101">
        <f t="shared" si="144"/>
        <v>0</v>
      </c>
      <c r="V509" s="102"/>
      <c r="W509" s="103" t="str">
        <f t="shared" si="137"/>
        <v>CUMPLIDO</v>
      </c>
      <c r="X509" s="103" t="str">
        <f t="shared" si="139"/>
        <v>VENCIDO</v>
      </c>
      <c r="Y509" s="104" t="s">
        <v>207</v>
      </c>
      <c r="Z509" s="153" t="str">
        <f t="shared" si="140"/>
        <v>H131R14</v>
      </c>
      <c r="AA509" s="153">
        <f t="shared" si="138"/>
        <v>1</v>
      </c>
      <c r="AB509" s="153" t="str">
        <f t="shared" si="132"/>
        <v>H131R14 - 1</v>
      </c>
      <c r="AC509" s="67">
        <f t="shared" si="133"/>
        <v>5</v>
      </c>
      <c r="AD509" s="67">
        <f t="shared" si="134"/>
        <v>1</v>
      </c>
      <c r="AE509" s="67" t="str">
        <f t="shared" si="135"/>
        <v>H131R14.</v>
      </c>
      <c r="AF509" s="67" t="str">
        <f t="shared" si="136"/>
        <v>H131R14</v>
      </c>
      <c r="AG509" s="71"/>
      <c r="AH509" s="71"/>
      <c r="AI509" s="71"/>
      <c r="AJ509" s="19"/>
      <c r="AK509" s="19"/>
      <c r="AL509" s="19"/>
      <c r="AM509" s="19"/>
      <c r="AN509" s="19"/>
      <c r="AO509" s="19"/>
      <c r="AP509" s="19"/>
    </row>
    <row r="510" spans="1:42" s="2" customFormat="1" ht="300" customHeight="1" x14ac:dyDescent="0.2">
      <c r="A510" s="91"/>
      <c r="B510" s="187">
        <v>509</v>
      </c>
      <c r="C510" s="102"/>
      <c r="D510" s="120"/>
      <c r="E510" s="105" t="s">
        <v>22</v>
      </c>
      <c r="F510" s="107" t="s">
        <v>597</v>
      </c>
      <c r="G510" s="107" t="s">
        <v>469</v>
      </c>
      <c r="H510" s="126" t="s">
        <v>983</v>
      </c>
      <c r="I510" s="126" t="s">
        <v>598</v>
      </c>
      <c r="J510" s="102" t="s">
        <v>599</v>
      </c>
      <c r="K510" s="102">
        <v>3</v>
      </c>
      <c r="L510" s="127">
        <v>43069</v>
      </c>
      <c r="M510" s="127">
        <v>43403</v>
      </c>
      <c r="N510" s="128">
        <f t="shared" si="146"/>
        <v>47.714285714285715</v>
      </c>
      <c r="O510" s="91" t="s">
        <v>555</v>
      </c>
      <c r="P510" s="97">
        <v>1.5</v>
      </c>
      <c r="Q510" s="91" t="s">
        <v>2148</v>
      </c>
      <c r="R510" s="100">
        <f t="shared" si="141"/>
        <v>50</v>
      </c>
      <c r="S510" s="101">
        <f t="shared" si="142"/>
        <v>23.857142857142858</v>
      </c>
      <c r="T510" s="101">
        <f t="shared" si="143"/>
        <v>23.857142857142858</v>
      </c>
      <c r="U510" s="101">
        <f t="shared" si="144"/>
        <v>47.714285714285715</v>
      </c>
      <c r="V510" s="102"/>
      <c r="W510" s="103" t="str">
        <f t="shared" si="137"/>
        <v>VENCIDO</v>
      </c>
      <c r="X510" s="103" t="str">
        <f t="shared" si="139"/>
        <v/>
      </c>
      <c r="Y510" s="104" t="s">
        <v>207</v>
      </c>
      <c r="Z510" s="153" t="str">
        <f t="shared" si="140"/>
        <v>H131R14</v>
      </c>
      <c r="AA510" s="153">
        <f t="shared" si="138"/>
        <v>2</v>
      </c>
      <c r="AB510" s="153" t="str">
        <f t="shared" si="132"/>
        <v>H131R14 - 2</v>
      </c>
      <c r="AC510" s="67">
        <f t="shared" si="133"/>
        <v>1</v>
      </c>
      <c r="AD510" s="67">
        <f t="shared" si="134"/>
        <v>1</v>
      </c>
      <c r="AE510" s="67" t="str">
        <f t="shared" si="135"/>
        <v>H131R14.</v>
      </c>
      <c r="AF510" s="67" t="str">
        <f t="shared" si="136"/>
        <v>H131R14</v>
      </c>
      <c r="AG510" s="71"/>
      <c r="AH510" s="71"/>
      <c r="AI510" s="71"/>
      <c r="AJ510" s="19"/>
      <c r="AK510" s="19"/>
      <c r="AL510" s="19"/>
      <c r="AM510" s="19"/>
      <c r="AN510" s="19"/>
      <c r="AO510" s="19"/>
      <c r="AP510" s="19"/>
    </row>
    <row r="511" spans="1:42" s="2" customFormat="1" ht="300" customHeight="1" x14ac:dyDescent="0.2">
      <c r="A511" s="91">
        <v>391</v>
      </c>
      <c r="B511" s="187">
        <v>510</v>
      </c>
      <c r="C511" s="102"/>
      <c r="D511" s="120" t="s">
        <v>1336</v>
      </c>
      <c r="E511" s="105" t="s">
        <v>29</v>
      </c>
      <c r="F511" s="107" t="s">
        <v>1584</v>
      </c>
      <c r="G511" s="107" t="s">
        <v>103</v>
      </c>
      <c r="H511" s="114" t="s">
        <v>2159</v>
      </c>
      <c r="I511" s="114" t="s">
        <v>2087</v>
      </c>
      <c r="J511" s="139" t="s">
        <v>2088</v>
      </c>
      <c r="K511" s="139">
        <v>1</v>
      </c>
      <c r="L511" s="121">
        <v>43858</v>
      </c>
      <c r="M511" s="121">
        <v>44165</v>
      </c>
      <c r="N511" s="128">
        <f t="shared" si="146"/>
        <v>43.857142857142854</v>
      </c>
      <c r="O511" s="91" t="s">
        <v>19</v>
      </c>
      <c r="P511" s="97"/>
      <c r="Q511" s="91" t="s">
        <v>2148</v>
      </c>
      <c r="R511" s="100">
        <f t="shared" si="141"/>
        <v>0</v>
      </c>
      <c r="S511" s="101">
        <f t="shared" si="142"/>
        <v>0</v>
      </c>
      <c r="T511" s="101">
        <f t="shared" si="143"/>
        <v>0</v>
      </c>
      <c r="U511" s="101">
        <f t="shared" si="144"/>
        <v>0</v>
      </c>
      <c r="V511" s="102"/>
      <c r="W511" s="103" t="str">
        <f t="shared" si="137"/>
        <v>EN TERMINO</v>
      </c>
      <c r="X511" s="103" t="str">
        <f t="shared" si="139"/>
        <v>EN TERMINO</v>
      </c>
      <c r="Y511" s="104" t="s">
        <v>207</v>
      </c>
      <c r="Z511" s="153" t="str">
        <f t="shared" si="140"/>
        <v>H132R14</v>
      </c>
      <c r="AA511" s="153">
        <f t="shared" si="138"/>
        <v>1</v>
      </c>
      <c r="AB511" s="153" t="str">
        <f t="shared" si="132"/>
        <v>H132R14 - 1</v>
      </c>
      <c r="AC511" s="67">
        <f t="shared" si="133"/>
        <v>3</v>
      </c>
      <c r="AD511" s="67">
        <f t="shared" si="134"/>
        <v>3</v>
      </c>
      <c r="AE511" s="67" t="str">
        <f t="shared" si="135"/>
        <v>H132R14.</v>
      </c>
      <c r="AF511" s="67" t="str">
        <f t="shared" si="136"/>
        <v>H132R14</v>
      </c>
      <c r="AG511" s="71"/>
      <c r="AH511" s="71"/>
      <c r="AI511" s="71"/>
      <c r="AJ511" s="19"/>
      <c r="AK511" s="19"/>
      <c r="AL511" s="19"/>
      <c r="AM511" s="19"/>
      <c r="AN511" s="19"/>
      <c r="AO511" s="19"/>
      <c r="AP511" s="19"/>
    </row>
    <row r="512" spans="1:42" s="2" customFormat="1" ht="300" customHeight="1" x14ac:dyDescent="0.2">
      <c r="A512" s="91">
        <v>392</v>
      </c>
      <c r="B512" s="187">
        <v>511</v>
      </c>
      <c r="C512" s="102"/>
      <c r="D512" s="120" t="s">
        <v>1373</v>
      </c>
      <c r="E512" s="105" t="s">
        <v>29</v>
      </c>
      <c r="F512" s="107" t="s">
        <v>1384</v>
      </c>
      <c r="G512" s="107" t="s">
        <v>104</v>
      </c>
      <c r="H512" s="115" t="s">
        <v>341</v>
      </c>
      <c r="I512" s="114" t="s">
        <v>342</v>
      </c>
      <c r="J512" s="139" t="s">
        <v>9</v>
      </c>
      <c r="K512" s="139">
        <v>1</v>
      </c>
      <c r="L512" s="121">
        <v>43040</v>
      </c>
      <c r="M512" s="121">
        <v>43099</v>
      </c>
      <c r="N512" s="128">
        <f t="shared" si="146"/>
        <v>8.4285714285714288</v>
      </c>
      <c r="O512" s="91" t="s">
        <v>19</v>
      </c>
      <c r="P512" s="91">
        <v>1</v>
      </c>
      <c r="Q512" s="91" t="s">
        <v>2148</v>
      </c>
      <c r="R512" s="100">
        <f t="shared" si="141"/>
        <v>100</v>
      </c>
      <c r="S512" s="101">
        <f t="shared" si="142"/>
        <v>8.4285714285714288</v>
      </c>
      <c r="T512" s="101">
        <f t="shared" si="143"/>
        <v>8.4285714285714288</v>
      </c>
      <c r="U512" s="101">
        <f t="shared" si="144"/>
        <v>8.4285714285714288</v>
      </c>
      <c r="V512" s="102"/>
      <c r="W512" s="103" t="str">
        <f t="shared" si="137"/>
        <v>CUMPLIDO</v>
      </c>
      <c r="X512" s="103" t="str">
        <f t="shared" si="139"/>
        <v>CUMPLIDO</v>
      </c>
      <c r="Y512" s="104" t="s">
        <v>207</v>
      </c>
      <c r="Z512" s="153" t="str">
        <f t="shared" si="140"/>
        <v>H134R14</v>
      </c>
      <c r="AA512" s="153">
        <f t="shared" si="138"/>
        <v>1</v>
      </c>
      <c r="AB512" s="153" t="str">
        <f t="shared" si="132"/>
        <v>H134R14 - 1</v>
      </c>
      <c r="AC512" s="67">
        <f t="shared" si="133"/>
        <v>5</v>
      </c>
      <c r="AD512" s="67">
        <f t="shared" si="134"/>
        <v>5</v>
      </c>
      <c r="AE512" s="67" t="str">
        <f t="shared" si="135"/>
        <v>H134R14.</v>
      </c>
      <c r="AF512" s="67" t="str">
        <f t="shared" si="136"/>
        <v>H134R14</v>
      </c>
      <c r="AG512" s="71"/>
      <c r="AH512" s="71"/>
      <c r="AI512" s="71"/>
      <c r="AJ512" s="19"/>
      <c r="AK512" s="19"/>
      <c r="AL512" s="19"/>
      <c r="AM512" s="19"/>
      <c r="AN512" s="19"/>
      <c r="AO512" s="19"/>
      <c r="AP512" s="19"/>
    </row>
    <row r="513" spans="1:42" s="2" customFormat="1" ht="300" customHeight="1" x14ac:dyDescent="0.2">
      <c r="A513" s="91">
        <v>393</v>
      </c>
      <c r="B513" s="187">
        <v>512</v>
      </c>
      <c r="C513" s="102"/>
      <c r="D513" s="120" t="s">
        <v>1380</v>
      </c>
      <c r="E513" s="105" t="s">
        <v>29</v>
      </c>
      <c r="F513" s="107" t="s">
        <v>2110</v>
      </c>
      <c r="G513" s="107" t="s">
        <v>343</v>
      </c>
      <c r="H513" s="115" t="s">
        <v>2173</v>
      </c>
      <c r="I513" s="114" t="s">
        <v>2174</v>
      </c>
      <c r="J513" s="139" t="s">
        <v>2165</v>
      </c>
      <c r="K513" s="139">
        <v>10</v>
      </c>
      <c r="L513" s="121">
        <v>43862</v>
      </c>
      <c r="M513" s="121">
        <v>44165</v>
      </c>
      <c r="N513" s="128">
        <f t="shared" si="146"/>
        <v>43.285714285714285</v>
      </c>
      <c r="O513" s="91" t="s">
        <v>1758</v>
      </c>
      <c r="P513" s="97">
        <v>0</v>
      </c>
      <c r="Q513" s="91" t="s">
        <v>2148</v>
      </c>
      <c r="R513" s="100">
        <f t="shared" si="141"/>
        <v>0</v>
      </c>
      <c r="S513" s="101">
        <f t="shared" si="142"/>
        <v>0</v>
      </c>
      <c r="T513" s="101">
        <f t="shared" si="143"/>
        <v>0</v>
      </c>
      <c r="U513" s="101">
        <f t="shared" si="144"/>
        <v>0</v>
      </c>
      <c r="V513" s="102"/>
      <c r="W513" s="103" t="str">
        <f t="shared" si="137"/>
        <v>EN TERMINO</v>
      </c>
      <c r="X513" s="103" t="str">
        <f t="shared" si="139"/>
        <v>EN TERMINO</v>
      </c>
      <c r="Y513" s="104" t="s">
        <v>207</v>
      </c>
      <c r="Z513" s="153" t="str">
        <f t="shared" si="140"/>
        <v>H135R14</v>
      </c>
      <c r="AA513" s="153">
        <f t="shared" si="138"/>
        <v>1</v>
      </c>
      <c r="AB513" s="153" t="str">
        <f t="shared" si="132"/>
        <v>H135R14 - 1</v>
      </c>
      <c r="AC513" s="67">
        <f t="shared" si="133"/>
        <v>3</v>
      </c>
      <c r="AD513" s="67">
        <f t="shared" si="134"/>
        <v>3</v>
      </c>
      <c r="AE513" s="67" t="str">
        <f t="shared" si="135"/>
        <v>H135R14.</v>
      </c>
      <c r="AF513" s="67" t="str">
        <f t="shared" si="136"/>
        <v>H135R14</v>
      </c>
      <c r="AG513" s="71"/>
      <c r="AH513" s="71"/>
      <c r="AI513" s="71"/>
      <c r="AJ513" s="19"/>
      <c r="AK513" s="19"/>
      <c r="AL513" s="19"/>
      <c r="AM513" s="19"/>
      <c r="AN513" s="19"/>
      <c r="AO513" s="19"/>
      <c r="AP513" s="19"/>
    </row>
    <row r="514" spans="1:42" s="2" customFormat="1" ht="300" customHeight="1" x14ac:dyDescent="0.2">
      <c r="A514" s="91">
        <v>394</v>
      </c>
      <c r="B514" s="187">
        <v>513</v>
      </c>
      <c r="C514" s="102"/>
      <c r="D514" s="120" t="s">
        <v>1336</v>
      </c>
      <c r="E514" s="105" t="s">
        <v>42</v>
      </c>
      <c r="F514" s="107" t="s">
        <v>2111</v>
      </c>
      <c r="G514" s="107" t="s">
        <v>105</v>
      </c>
      <c r="H514" s="115" t="s">
        <v>2112</v>
      </c>
      <c r="I514" s="114" t="s">
        <v>2084</v>
      </c>
      <c r="J514" s="91" t="s">
        <v>2156</v>
      </c>
      <c r="K514" s="139">
        <v>1</v>
      </c>
      <c r="L514" s="121">
        <v>43858</v>
      </c>
      <c r="M514" s="121">
        <v>44165</v>
      </c>
      <c r="N514" s="128">
        <f t="shared" si="146"/>
        <v>43.857142857142854</v>
      </c>
      <c r="O514" s="139" t="s">
        <v>19</v>
      </c>
      <c r="P514" s="97"/>
      <c r="Q514" s="91" t="s">
        <v>2148</v>
      </c>
      <c r="R514" s="100">
        <f t="shared" si="141"/>
        <v>0</v>
      </c>
      <c r="S514" s="101">
        <f t="shared" si="142"/>
        <v>0</v>
      </c>
      <c r="T514" s="101">
        <f t="shared" si="143"/>
        <v>0</v>
      </c>
      <c r="U514" s="101">
        <f t="shared" si="144"/>
        <v>0</v>
      </c>
      <c r="V514" s="102"/>
      <c r="W514" s="103" t="str">
        <f t="shared" si="137"/>
        <v>EN TERMINO</v>
      </c>
      <c r="X514" s="103" t="str">
        <f t="shared" si="139"/>
        <v>EN TERMINO</v>
      </c>
      <c r="Y514" s="104" t="s">
        <v>207</v>
      </c>
      <c r="Z514" s="153" t="str">
        <f t="shared" si="140"/>
        <v>H136R14</v>
      </c>
      <c r="AA514" s="153">
        <f t="shared" si="138"/>
        <v>1</v>
      </c>
      <c r="AB514" s="153" t="str">
        <f t="shared" si="132"/>
        <v>H136R14 - 1</v>
      </c>
      <c r="AC514" s="67">
        <f t="shared" si="133"/>
        <v>3</v>
      </c>
      <c r="AD514" s="67">
        <f t="shared" si="134"/>
        <v>3</v>
      </c>
      <c r="AE514" s="67" t="str">
        <f t="shared" si="135"/>
        <v>H136R14.</v>
      </c>
      <c r="AF514" s="67" t="str">
        <f t="shared" si="136"/>
        <v>H136R14</v>
      </c>
      <c r="AG514" s="71"/>
      <c r="AH514" s="71"/>
      <c r="AI514" s="71"/>
      <c r="AJ514" s="19"/>
      <c r="AK514" s="19"/>
      <c r="AL514" s="19"/>
      <c r="AM514" s="19"/>
      <c r="AN514" s="19"/>
      <c r="AO514" s="19"/>
      <c r="AP514" s="19"/>
    </row>
    <row r="515" spans="1:42" s="2" customFormat="1" ht="300" customHeight="1" x14ac:dyDescent="0.2">
      <c r="A515" s="91">
        <v>395</v>
      </c>
      <c r="B515" s="187">
        <v>514</v>
      </c>
      <c r="C515" s="102"/>
      <c r="D515" s="120" t="s">
        <v>1335</v>
      </c>
      <c r="E515" s="105" t="s">
        <v>29</v>
      </c>
      <c r="F515" s="107" t="s">
        <v>1585</v>
      </c>
      <c r="G515" s="107" t="s">
        <v>106</v>
      </c>
      <c r="H515" s="114" t="s">
        <v>2163</v>
      </c>
      <c r="I515" s="114" t="s">
        <v>2174</v>
      </c>
      <c r="J515" s="139" t="s">
        <v>2165</v>
      </c>
      <c r="K515" s="139">
        <v>10</v>
      </c>
      <c r="L515" s="121">
        <v>43862</v>
      </c>
      <c r="M515" s="121">
        <v>44165</v>
      </c>
      <c r="N515" s="128">
        <f t="shared" si="146"/>
        <v>43.285714285714285</v>
      </c>
      <c r="O515" s="139" t="s">
        <v>1758</v>
      </c>
      <c r="P515" s="119"/>
      <c r="Q515" s="91" t="s">
        <v>2148</v>
      </c>
      <c r="R515" s="100">
        <f t="shared" si="141"/>
        <v>0</v>
      </c>
      <c r="S515" s="101">
        <f t="shared" si="142"/>
        <v>0</v>
      </c>
      <c r="T515" s="101">
        <f t="shared" si="143"/>
        <v>0</v>
      </c>
      <c r="U515" s="101">
        <f t="shared" si="144"/>
        <v>0</v>
      </c>
      <c r="V515" s="102"/>
      <c r="W515" s="103" t="str">
        <f t="shared" si="137"/>
        <v>EN TERMINO</v>
      </c>
      <c r="X515" s="103" t="str">
        <f t="shared" si="139"/>
        <v>EN TERMINO</v>
      </c>
      <c r="Y515" s="104" t="s">
        <v>207</v>
      </c>
      <c r="Z515" s="153" t="str">
        <f t="shared" si="140"/>
        <v>H137R14</v>
      </c>
      <c r="AA515" s="153">
        <f t="shared" si="138"/>
        <v>1</v>
      </c>
      <c r="AB515" s="153" t="str">
        <f t="shared" ref="AB515:AB536" si="148">CONCATENATE(Z515," - ",AA515)</f>
        <v>H137R14 - 1</v>
      </c>
      <c r="AC515" s="67">
        <f t="shared" ref="AC515:AC536" si="149">IF(W515="VENCIDO",1,IF(W515="PRÓXIMO A VENCER",2,IF(W515="EN TERMINO",3,IF(W515="CON AVANCE",4,IF(W515="CUMPLIDO",5,)))))</f>
        <v>3</v>
      </c>
      <c r="AD515" s="67">
        <f t="shared" ref="AD515:AD536" si="150">IF(AA516=AA515+1,MIN(AC515,AD516),AC515)</f>
        <v>3</v>
      </c>
      <c r="AE515" s="67" t="str">
        <f t="shared" ref="AE515:AE536" si="151">IF(A515&lt;&gt;"",MID(F515,1,FIND(" ",F515,1)-1),AE514)</f>
        <v>H137R14.</v>
      </c>
      <c r="AF515" s="67" t="str">
        <f t="shared" ref="AF515:AF536" si="152">IFERROR(MID(AE515,1,FIND(".",AE515,1)-1),AE515)</f>
        <v>H137R14</v>
      </c>
      <c r="AG515" s="71"/>
      <c r="AH515" s="71"/>
      <c r="AI515" s="71"/>
      <c r="AJ515" s="19"/>
      <c r="AK515" s="19"/>
      <c r="AL515" s="19"/>
      <c r="AM515" s="19"/>
      <c r="AN515" s="19"/>
      <c r="AO515" s="19"/>
      <c r="AP515" s="19"/>
    </row>
    <row r="516" spans="1:42" s="2" customFormat="1" ht="300" customHeight="1" x14ac:dyDescent="0.2">
      <c r="A516" s="91">
        <v>396</v>
      </c>
      <c r="B516" s="187">
        <v>515</v>
      </c>
      <c r="C516" s="102"/>
      <c r="D516" s="135" t="s">
        <v>1335</v>
      </c>
      <c r="E516" s="105" t="s">
        <v>107</v>
      </c>
      <c r="F516" s="107" t="s">
        <v>984</v>
      </c>
      <c r="G516" s="107" t="s">
        <v>997</v>
      </c>
      <c r="H516" s="126" t="s">
        <v>1025</v>
      </c>
      <c r="I516" s="126" t="s">
        <v>1026</v>
      </c>
      <c r="J516" s="102" t="s">
        <v>493</v>
      </c>
      <c r="K516" s="102">
        <v>2</v>
      </c>
      <c r="L516" s="127">
        <v>43040</v>
      </c>
      <c r="M516" s="127">
        <v>43311</v>
      </c>
      <c r="N516" s="128">
        <f t="shared" si="146"/>
        <v>38.714285714285715</v>
      </c>
      <c r="O516" s="102" t="s">
        <v>970</v>
      </c>
      <c r="P516" s="97">
        <v>2</v>
      </c>
      <c r="Q516" s="102" t="s">
        <v>1387</v>
      </c>
      <c r="R516" s="100">
        <f t="shared" si="141"/>
        <v>100</v>
      </c>
      <c r="S516" s="101">
        <f t="shared" si="142"/>
        <v>38.714285714285715</v>
      </c>
      <c r="T516" s="101">
        <f t="shared" si="143"/>
        <v>38.714285714285715</v>
      </c>
      <c r="U516" s="101">
        <f t="shared" si="144"/>
        <v>38.714285714285715</v>
      </c>
      <c r="V516" s="102"/>
      <c r="W516" s="103" t="str">
        <f t="shared" ref="W516:W536" si="153">IF(R516=100,"CUMPLIDO",IF(M516-$AH$1&lt;0,"VENCIDO",IF(M516-$AH$1&lt;=30,"PRÓXIMO A VENCER",IF(R516&gt;0,"CON AVANCE","EN TERMINO"))))</f>
        <v>CUMPLIDO</v>
      </c>
      <c r="X516" s="103" t="str">
        <f t="shared" si="139"/>
        <v>CUMPLIDO</v>
      </c>
      <c r="Y516" s="104" t="s">
        <v>207</v>
      </c>
      <c r="Z516" s="153" t="str">
        <f t="shared" si="140"/>
        <v>H138R14</v>
      </c>
      <c r="AA516" s="153">
        <f t="shared" ref="AA516:AA536" si="154">IF(A516&lt;&gt;"",1,AA515+1)</f>
        <v>1</v>
      </c>
      <c r="AB516" s="153" t="str">
        <f t="shared" si="148"/>
        <v>H138R14 - 1</v>
      </c>
      <c r="AC516" s="67">
        <f t="shared" si="149"/>
        <v>5</v>
      </c>
      <c r="AD516" s="67">
        <f t="shared" si="150"/>
        <v>5</v>
      </c>
      <c r="AE516" s="67" t="str">
        <f t="shared" si="151"/>
        <v>H138R14.</v>
      </c>
      <c r="AF516" s="67" t="str">
        <f t="shared" si="152"/>
        <v>H138R14</v>
      </c>
      <c r="AG516" s="72"/>
      <c r="AH516" s="72"/>
      <c r="AI516" s="72"/>
    </row>
    <row r="517" spans="1:42" s="2" customFormat="1" ht="300" customHeight="1" x14ac:dyDescent="0.2">
      <c r="A517" s="91">
        <v>397</v>
      </c>
      <c r="B517" s="187">
        <v>516</v>
      </c>
      <c r="C517" s="102"/>
      <c r="D517" s="120" t="s">
        <v>1335</v>
      </c>
      <c r="E517" s="105" t="s">
        <v>29</v>
      </c>
      <c r="F517" s="107" t="s">
        <v>985</v>
      </c>
      <c r="G517" s="107" t="s">
        <v>109</v>
      </c>
      <c r="H517" s="126" t="s">
        <v>633</v>
      </c>
      <c r="I517" s="126" t="s">
        <v>634</v>
      </c>
      <c r="J517" s="102" t="s">
        <v>635</v>
      </c>
      <c r="K517" s="102">
        <v>3</v>
      </c>
      <c r="L517" s="127">
        <v>43040</v>
      </c>
      <c r="M517" s="127">
        <v>43403</v>
      </c>
      <c r="N517" s="128">
        <f t="shared" si="146"/>
        <v>51.857142857142854</v>
      </c>
      <c r="O517" s="91" t="s">
        <v>555</v>
      </c>
      <c r="P517" s="97">
        <v>0.45</v>
      </c>
      <c r="Q517" s="91" t="s">
        <v>2148</v>
      </c>
      <c r="R517" s="100">
        <f t="shared" si="141"/>
        <v>15</v>
      </c>
      <c r="S517" s="101">
        <f t="shared" si="142"/>
        <v>7.7785714285714276</v>
      </c>
      <c r="T517" s="101">
        <f t="shared" si="143"/>
        <v>7.7785714285714276</v>
      </c>
      <c r="U517" s="101">
        <f t="shared" si="144"/>
        <v>51.857142857142854</v>
      </c>
      <c r="V517" s="102"/>
      <c r="W517" s="103" t="str">
        <f t="shared" si="153"/>
        <v>VENCIDO</v>
      </c>
      <c r="X517" s="103" t="str">
        <f t="shared" ref="X517:X536" si="155">IF(A517&lt;&gt;"",IF(AD517=1,"VENCIDO",IF(AD517=2,"PRÓXIMO A VENCER",IF(AD517=3,"EN TERMINO",IF(AD517=4,"CON AVANCE",IF(AD517=5,"CUMPLIDO",))))),"")</f>
        <v>VENCIDO</v>
      </c>
      <c r="Y517" s="104" t="s">
        <v>207</v>
      </c>
      <c r="Z517" s="153" t="str">
        <f t="shared" ref="Z517:Z536" si="156">AF517</f>
        <v>H140R14</v>
      </c>
      <c r="AA517" s="153">
        <f t="shared" si="154"/>
        <v>1</v>
      </c>
      <c r="AB517" s="153" t="str">
        <f t="shared" si="148"/>
        <v>H140R14 - 1</v>
      </c>
      <c r="AC517" s="67">
        <f t="shared" si="149"/>
        <v>1</v>
      </c>
      <c r="AD517" s="67">
        <f t="shared" si="150"/>
        <v>1</v>
      </c>
      <c r="AE517" s="67" t="str">
        <f t="shared" si="151"/>
        <v>H140R14.</v>
      </c>
      <c r="AF517" s="67" t="str">
        <f t="shared" si="152"/>
        <v>H140R14</v>
      </c>
      <c r="AG517" s="71"/>
      <c r="AH517" s="71"/>
      <c r="AI517" s="71"/>
      <c r="AJ517" s="19"/>
      <c r="AK517" s="19"/>
      <c r="AL517" s="19"/>
      <c r="AM517" s="19"/>
      <c r="AN517" s="19"/>
      <c r="AO517" s="19"/>
      <c r="AP517" s="19"/>
    </row>
    <row r="518" spans="1:42" s="2" customFormat="1" ht="300" customHeight="1" x14ac:dyDescent="0.2">
      <c r="A518" s="91">
        <v>398</v>
      </c>
      <c r="B518" s="187">
        <v>517</v>
      </c>
      <c r="C518" s="102"/>
      <c r="D518" s="120" t="s">
        <v>1335</v>
      </c>
      <c r="E518" s="105" t="s">
        <v>110</v>
      </c>
      <c r="F518" s="107" t="s">
        <v>1586</v>
      </c>
      <c r="G518" s="107" t="s">
        <v>111</v>
      </c>
      <c r="H518" s="126" t="s">
        <v>1058</v>
      </c>
      <c r="I518" s="126" t="s">
        <v>1059</v>
      </c>
      <c r="J518" s="102" t="s">
        <v>420</v>
      </c>
      <c r="K518" s="102">
        <v>3</v>
      </c>
      <c r="L518" s="127">
        <v>43040</v>
      </c>
      <c r="M518" s="127">
        <v>43403</v>
      </c>
      <c r="N518" s="128">
        <f t="shared" si="146"/>
        <v>51.857142857142854</v>
      </c>
      <c r="O518" s="91" t="s">
        <v>406</v>
      </c>
      <c r="P518" s="97">
        <v>2</v>
      </c>
      <c r="Q518" s="91" t="s">
        <v>2148</v>
      </c>
      <c r="R518" s="100">
        <f t="shared" si="141"/>
        <v>66.666666666666657</v>
      </c>
      <c r="S518" s="101">
        <f t="shared" si="142"/>
        <v>34.571428571428562</v>
      </c>
      <c r="T518" s="101">
        <f t="shared" si="143"/>
        <v>34.571428571428562</v>
      </c>
      <c r="U518" s="101">
        <f t="shared" si="144"/>
        <v>51.857142857142854</v>
      </c>
      <c r="V518" s="102"/>
      <c r="W518" s="103" t="str">
        <f t="shared" si="153"/>
        <v>VENCIDO</v>
      </c>
      <c r="X518" s="103" t="str">
        <f t="shared" si="155"/>
        <v>VENCIDO</v>
      </c>
      <c r="Y518" s="104" t="s">
        <v>207</v>
      </c>
      <c r="Z518" s="153" t="str">
        <f t="shared" si="156"/>
        <v>H146R14</v>
      </c>
      <c r="AA518" s="153">
        <f t="shared" si="154"/>
        <v>1</v>
      </c>
      <c r="AB518" s="153" t="str">
        <f t="shared" si="148"/>
        <v>H146R14 - 1</v>
      </c>
      <c r="AC518" s="67">
        <f t="shared" si="149"/>
        <v>1</v>
      </c>
      <c r="AD518" s="67">
        <f t="shared" si="150"/>
        <v>1</v>
      </c>
      <c r="AE518" s="67" t="str">
        <f t="shared" si="151"/>
        <v>H146R14.</v>
      </c>
      <c r="AF518" s="67" t="str">
        <f t="shared" si="152"/>
        <v>H146R14</v>
      </c>
      <c r="AG518" s="71"/>
      <c r="AH518" s="71"/>
      <c r="AI518" s="71"/>
      <c r="AJ518" s="19"/>
      <c r="AK518" s="19"/>
      <c r="AL518" s="19"/>
      <c r="AM518" s="19"/>
      <c r="AN518" s="19"/>
      <c r="AO518" s="19"/>
      <c r="AP518" s="19"/>
    </row>
    <row r="519" spans="1:42" s="2" customFormat="1" ht="300" customHeight="1" x14ac:dyDescent="0.2">
      <c r="A519" s="91">
        <v>399</v>
      </c>
      <c r="B519" s="187">
        <v>518</v>
      </c>
      <c r="C519" s="102"/>
      <c r="D519" s="120" t="s">
        <v>1335</v>
      </c>
      <c r="E519" s="105" t="s">
        <v>34</v>
      </c>
      <c r="F519" s="107" t="s">
        <v>1587</v>
      </c>
      <c r="G519" s="107" t="s">
        <v>112</v>
      </c>
      <c r="H519" s="115" t="s">
        <v>858</v>
      </c>
      <c r="I519" s="115" t="s">
        <v>858</v>
      </c>
      <c r="J519" s="117" t="s">
        <v>55</v>
      </c>
      <c r="K519" s="117">
        <v>3</v>
      </c>
      <c r="L519" s="121">
        <v>43040</v>
      </c>
      <c r="M519" s="121">
        <v>43342</v>
      </c>
      <c r="N519" s="128">
        <f t="shared" si="146"/>
        <v>43.142857142857146</v>
      </c>
      <c r="O519" s="91" t="s">
        <v>19</v>
      </c>
      <c r="P519" s="119">
        <v>3</v>
      </c>
      <c r="Q519" s="91" t="s">
        <v>2148</v>
      </c>
      <c r="R519" s="100">
        <f t="shared" si="141"/>
        <v>100</v>
      </c>
      <c r="S519" s="101">
        <f t="shared" si="142"/>
        <v>43.142857142857146</v>
      </c>
      <c r="T519" s="101">
        <f t="shared" si="143"/>
        <v>43.142857142857146</v>
      </c>
      <c r="U519" s="101">
        <f t="shared" si="144"/>
        <v>43.142857142857146</v>
      </c>
      <c r="V519" s="102"/>
      <c r="W519" s="103" t="str">
        <f t="shared" si="153"/>
        <v>CUMPLIDO</v>
      </c>
      <c r="X519" s="103" t="str">
        <f t="shared" si="155"/>
        <v>CUMPLIDO</v>
      </c>
      <c r="Y519" s="104" t="s">
        <v>207</v>
      </c>
      <c r="Z519" s="153" t="str">
        <f t="shared" si="156"/>
        <v>H149R14</v>
      </c>
      <c r="AA519" s="153">
        <f t="shared" si="154"/>
        <v>1</v>
      </c>
      <c r="AB519" s="153" t="str">
        <f t="shared" si="148"/>
        <v>H149R14 - 1</v>
      </c>
      <c r="AC519" s="67">
        <f t="shared" si="149"/>
        <v>5</v>
      </c>
      <c r="AD519" s="67">
        <f t="shared" si="150"/>
        <v>5</v>
      </c>
      <c r="AE519" s="67" t="str">
        <f t="shared" si="151"/>
        <v>H149R14.</v>
      </c>
      <c r="AF519" s="67" t="str">
        <f t="shared" si="152"/>
        <v>H149R14</v>
      </c>
      <c r="AG519" s="71"/>
      <c r="AH519" s="71"/>
      <c r="AI519" s="71"/>
      <c r="AJ519" s="19"/>
      <c r="AK519" s="19"/>
      <c r="AL519" s="19"/>
      <c r="AM519" s="19"/>
      <c r="AN519" s="19"/>
      <c r="AO519" s="19"/>
      <c r="AP519" s="19"/>
    </row>
    <row r="520" spans="1:42" s="2" customFormat="1" ht="300" customHeight="1" x14ac:dyDescent="0.2">
      <c r="A520" s="91">
        <v>400</v>
      </c>
      <c r="B520" s="187">
        <v>519</v>
      </c>
      <c r="C520" s="102"/>
      <c r="D520" s="120" t="s">
        <v>1336</v>
      </c>
      <c r="E520" s="105" t="s">
        <v>26</v>
      </c>
      <c r="F520" s="107" t="s">
        <v>512</v>
      </c>
      <c r="G520" s="107" t="s">
        <v>513</v>
      </c>
      <c r="H520" s="115" t="s">
        <v>862</v>
      </c>
      <c r="I520" s="115" t="s">
        <v>862</v>
      </c>
      <c r="J520" s="117" t="s">
        <v>55</v>
      </c>
      <c r="K520" s="139">
        <v>3</v>
      </c>
      <c r="L520" s="121">
        <v>43040</v>
      </c>
      <c r="M520" s="121">
        <v>43342</v>
      </c>
      <c r="N520" s="128">
        <f t="shared" si="146"/>
        <v>43.142857142857146</v>
      </c>
      <c r="O520" s="91" t="s">
        <v>1159</v>
      </c>
      <c r="P520" s="119">
        <v>3</v>
      </c>
      <c r="Q520" s="91" t="s">
        <v>2148</v>
      </c>
      <c r="R520" s="100">
        <f t="shared" si="141"/>
        <v>100</v>
      </c>
      <c r="S520" s="101">
        <f t="shared" si="142"/>
        <v>43.142857142857146</v>
      </c>
      <c r="T520" s="101">
        <f t="shared" si="143"/>
        <v>43.142857142857146</v>
      </c>
      <c r="U520" s="101">
        <f t="shared" si="144"/>
        <v>43.142857142857146</v>
      </c>
      <c r="V520" s="102"/>
      <c r="W520" s="103" t="str">
        <f t="shared" si="153"/>
        <v>CUMPLIDO</v>
      </c>
      <c r="X520" s="103" t="str">
        <f t="shared" si="155"/>
        <v>CUMPLIDO</v>
      </c>
      <c r="Y520" s="104" t="s">
        <v>207</v>
      </c>
      <c r="Z520" s="153" t="str">
        <f t="shared" si="156"/>
        <v>H152R14</v>
      </c>
      <c r="AA520" s="153">
        <f t="shared" si="154"/>
        <v>1</v>
      </c>
      <c r="AB520" s="153" t="str">
        <f t="shared" si="148"/>
        <v>H152R14 - 1</v>
      </c>
      <c r="AC520" s="67">
        <f t="shared" si="149"/>
        <v>5</v>
      </c>
      <c r="AD520" s="67">
        <f t="shared" si="150"/>
        <v>5</v>
      </c>
      <c r="AE520" s="67" t="str">
        <f t="shared" si="151"/>
        <v>H152R14.</v>
      </c>
      <c r="AF520" s="67" t="str">
        <f t="shared" si="152"/>
        <v>H152R14</v>
      </c>
      <c r="AG520" s="71"/>
      <c r="AH520" s="71"/>
      <c r="AI520" s="71"/>
      <c r="AJ520" s="19"/>
      <c r="AK520" s="19"/>
      <c r="AL520" s="19"/>
      <c r="AM520" s="19"/>
      <c r="AN520" s="19"/>
      <c r="AO520" s="19"/>
      <c r="AP520" s="19"/>
    </row>
    <row r="521" spans="1:42" s="2" customFormat="1" ht="300" customHeight="1" x14ac:dyDescent="0.2">
      <c r="A521" s="91">
        <v>401</v>
      </c>
      <c r="B521" s="187">
        <v>520</v>
      </c>
      <c r="C521" s="102"/>
      <c r="D521" s="120" t="s">
        <v>1336</v>
      </c>
      <c r="E521" s="105" t="s">
        <v>39</v>
      </c>
      <c r="F521" s="107" t="s">
        <v>1361</v>
      </c>
      <c r="G521" s="107" t="s">
        <v>1362</v>
      </c>
      <c r="H521" s="126" t="s">
        <v>514</v>
      </c>
      <c r="I521" s="126" t="s">
        <v>515</v>
      </c>
      <c r="J521" s="102" t="s">
        <v>493</v>
      </c>
      <c r="K521" s="102">
        <v>2</v>
      </c>
      <c r="L521" s="127">
        <v>43040</v>
      </c>
      <c r="M521" s="127">
        <v>43403</v>
      </c>
      <c r="N521" s="128">
        <f t="shared" si="146"/>
        <v>51.857142857142854</v>
      </c>
      <c r="O521" s="91" t="s">
        <v>488</v>
      </c>
      <c r="P521" s="97">
        <v>2</v>
      </c>
      <c r="Q521" s="91" t="s">
        <v>2148</v>
      </c>
      <c r="R521" s="100">
        <f t="shared" si="141"/>
        <v>100</v>
      </c>
      <c r="S521" s="101">
        <f t="shared" si="142"/>
        <v>51.857142857142854</v>
      </c>
      <c r="T521" s="101">
        <f t="shared" si="143"/>
        <v>51.857142857142854</v>
      </c>
      <c r="U521" s="101">
        <f t="shared" si="144"/>
        <v>51.857142857142854</v>
      </c>
      <c r="V521" s="102"/>
      <c r="W521" s="103" t="str">
        <f t="shared" si="153"/>
        <v>CUMPLIDO</v>
      </c>
      <c r="X521" s="103" t="str">
        <f t="shared" si="155"/>
        <v>CUMPLIDO</v>
      </c>
      <c r="Y521" s="104" t="s">
        <v>207</v>
      </c>
      <c r="Z521" s="153" t="str">
        <f t="shared" si="156"/>
        <v>H153R14</v>
      </c>
      <c r="AA521" s="153">
        <f t="shared" si="154"/>
        <v>1</v>
      </c>
      <c r="AB521" s="153" t="str">
        <f t="shared" si="148"/>
        <v>H153R14 - 1</v>
      </c>
      <c r="AC521" s="67">
        <f t="shared" si="149"/>
        <v>5</v>
      </c>
      <c r="AD521" s="67">
        <f t="shared" si="150"/>
        <v>5</v>
      </c>
      <c r="AE521" s="67" t="str">
        <f t="shared" si="151"/>
        <v>H153R14.</v>
      </c>
      <c r="AF521" s="67" t="str">
        <f t="shared" si="152"/>
        <v>H153R14</v>
      </c>
      <c r="AG521" s="71"/>
      <c r="AH521" s="71"/>
      <c r="AI521" s="71"/>
      <c r="AJ521" s="19"/>
      <c r="AK521" s="19"/>
      <c r="AL521" s="19"/>
      <c r="AM521" s="19"/>
      <c r="AN521" s="19"/>
      <c r="AO521" s="19"/>
      <c r="AP521" s="19"/>
    </row>
    <row r="522" spans="1:42" s="2" customFormat="1" ht="300" customHeight="1" x14ac:dyDescent="0.2">
      <c r="A522" s="91">
        <v>402</v>
      </c>
      <c r="B522" s="187">
        <v>521</v>
      </c>
      <c r="C522" s="102"/>
      <c r="D522" s="120" t="s">
        <v>1335</v>
      </c>
      <c r="E522" s="105" t="s">
        <v>39</v>
      </c>
      <c r="F522" s="107" t="s">
        <v>1327</v>
      </c>
      <c r="G522" s="107" t="s">
        <v>113</v>
      </c>
      <c r="H522" s="126" t="s">
        <v>783</v>
      </c>
      <c r="I522" s="126" t="s">
        <v>1326</v>
      </c>
      <c r="J522" s="102" t="s">
        <v>784</v>
      </c>
      <c r="K522" s="102">
        <v>1</v>
      </c>
      <c r="L522" s="127">
        <v>43040</v>
      </c>
      <c r="M522" s="127">
        <v>43099</v>
      </c>
      <c r="N522" s="128">
        <f t="shared" si="146"/>
        <v>8.4285714285714288</v>
      </c>
      <c r="O522" s="91" t="s">
        <v>738</v>
      </c>
      <c r="P522" s="97">
        <v>1</v>
      </c>
      <c r="Q522" s="91" t="s">
        <v>2148</v>
      </c>
      <c r="R522" s="100">
        <f t="shared" si="141"/>
        <v>100</v>
      </c>
      <c r="S522" s="101">
        <f t="shared" si="142"/>
        <v>8.4285714285714288</v>
      </c>
      <c r="T522" s="101">
        <f t="shared" si="143"/>
        <v>8.4285714285714288</v>
      </c>
      <c r="U522" s="101">
        <f t="shared" si="144"/>
        <v>8.4285714285714288</v>
      </c>
      <c r="V522" s="102"/>
      <c r="W522" s="103" t="str">
        <f t="shared" si="153"/>
        <v>CUMPLIDO</v>
      </c>
      <c r="X522" s="103" t="str">
        <f t="shared" si="155"/>
        <v>CUMPLIDO</v>
      </c>
      <c r="Y522" s="104" t="s">
        <v>207</v>
      </c>
      <c r="Z522" s="153" t="str">
        <f t="shared" si="156"/>
        <v>H154R14</v>
      </c>
      <c r="AA522" s="153">
        <f t="shared" si="154"/>
        <v>1</v>
      </c>
      <c r="AB522" s="153" t="str">
        <f t="shared" si="148"/>
        <v>H154R14 - 1</v>
      </c>
      <c r="AC522" s="67">
        <f t="shared" si="149"/>
        <v>5</v>
      </c>
      <c r="AD522" s="67">
        <f t="shared" si="150"/>
        <v>5</v>
      </c>
      <c r="AE522" s="67" t="str">
        <f t="shared" si="151"/>
        <v>H154R14.</v>
      </c>
      <c r="AF522" s="67" t="str">
        <f t="shared" si="152"/>
        <v>H154R14</v>
      </c>
      <c r="AG522" s="71"/>
      <c r="AH522" s="71"/>
      <c r="AI522" s="71"/>
      <c r="AJ522" s="19"/>
      <c r="AK522" s="19"/>
      <c r="AL522" s="19"/>
      <c r="AM522" s="19"/>
      <c r="AN522" s="19"/>
      <c r="AO522" s="19"/>
      <c r="AP522" s="19"/>
    </row>
    <row r="523" spans="1:42" s="2" customFormat="1" ht="300" customHeight="1" x14ac:dyDescent="0.2">
      <c r="A523" s="91">
        <v>403</v>
      </c>
      <c r="B523" s="187">
        <v>522</v>
      </c>
      <c r="C523" s="102"/>
      <c r="D523" s="120" t="s">
        <v>1335</v>
      </c>
      <c r="E523" s="105" t="s">
        <v>26</v>
      </c>
      <c r="F523" s="107" t="s">
        <v>1588</v>
      </c>
      <c r="G523" s="107" t="s">
        <v>114</v>
      </c>
      <c r="H523" s="114" t="s">
        <v>865</v>
      </c>
      <c r="I523" s="115" t="s">
        <v>864</v>
      </c>
      <c r="J523" s="117" t="s">
        <v>8</v>
      </c>
      <c r="K523" s="139">
        <v>1</v>
      </c>
      <c r="L523" s="121">
        <v>43040</v>
      </c>
      <c r="M523" s="121">
        <v>43099</v>
      </c>
      <c r="N523" s="128">
        <f t="shared" ref="N523:N536" si="157">(+M523-L523)/7</f>
        <v>8.4285714285714288</v>
      </c>
      <c r="O523" s="139" t="s">
        <v>1160</v>
      </c>
      <c r="P523" s="97">
        <v>1</v>
      </c>
      <c r="Q523" s="91" t="s">
        <v>2148</v>
      </c>
      <c r="R523" s="100">
        <f t="shared" si="141"/>
        <v>100</v>
      </c>
      <c r="S523" s="101">
        <f t="shared" si="142"/>
        <v>8.4285714285714288</v>
      </c>
      <c r="T523" s="101">
        <f t="shared" si="143"/>
        <v>8.4285714285714288</v>
      </c>
      <c r="U523" s="101">
        <f t="shared" si="144"/>
        <v>8.4285714285714288</v>
      </c>
      <c r="V523" s="102"/>
      <c r="W523" s="103" t="str">
        <f t="shared" si="153"/>
        <v>CUMPLIDO</v>
      </c>
      <c r="X523" s="103" t="str">
        <f t="shared" si="155"/>
        <v>CUMPLIDO</v>
      </c>
      <c r="Y523" s="104" t="s">
        <v>207</v>
      </c>
      <c r="Z523" s="153" t="str">
        <f t="shared" si="156"/>
        <v>H155R14</v>
      </c>
      <c r="AA523" s="153">
        <f t="shared" si="154"/>
        <v>1</v>
      </c>
      <c r="AB523" s="153" t="str">
        <f t="shared" si="148"/>
        <v>H155R14 - 1</v>
      </c>
      <c r="AC523" s="67">
        <f t="shared" si="149"/>
        <v>5</v>
      </c>
      <c r="AD523" s="67">
        <f t="shared" si="150"/>
        <v>5</v>
      </c>
      <c r="AE523" s="67" t="str">
        <f t="shared" si="151"/>
        <v>H155R14.</v>
      </c>
      <c r="AF523" s="67" t="str">
        <f t="shared" si="152"/>
        <v>H155R14</v>
      </c>
      <c r="AG523" s="71"/>
      <c r="AH523" s="71"/>
      <c r="AI523" s="71"/>
      <c r="AJ523" s="19"/>
      <c r="AK523" s="19"/>
      <c r="AL523" s="19"/>
      <c r="AM523" s="19"/>
      <c r="AN523" s="19"/>
      <c r="AO523" s="19"/>
      <c r="AP523" s="19"/>
    </row>
    <row r="524" spans="1:42" s="2" customFormat="1" ht="300" customHeight="1" x14ac:dyDescent="0.2">
      <c r="A524" s="91">
        <v>404</v>
      </c>
      <c r="B524" s="187">
        <v>523</v>
      </c>
      <c r="C524" s="102"/>
      <c r="D524" s="120" t="s">
        <v>1336</v>
      </c>
      <c r="E524" s="105" t="s">
        <v>26</v>
      </c>
      <c r="F524" s="107" t="s">
        <v>1589</v>
      </c>
      <c r="G524" s="107" t="s">
        <v>115</v>
      </c>
      <c r="H524" s="114" t="s">
        <v>334</v>
      </c>
      <c r="I524" s="115" t="s">
        <v>858</v>
      </c>
      <c r="J524" s="139" t="s">
        <v>55</v>
      </c>
      <c r="K524" s="139">
        <v>3</v>
      </c>
      <c r="L524" s="121">
        <v>43040</v>
      </c>
      <c r="M524" s="121">
        <v>43342</v>
      </c>
      <c r="N524" s="128">
        <f t="shared" si="157"/>
        <v>43.142857142857146</v>
      </c>
      <c r="O524" s="139" t="s">
        <v>19</v>
      </c>
      <c r="P524" s="119">
        <v>3</v>
      </c>
      <c r="Q524" s="91" t="s">
        <v>2148</v>
      </c>
      <c r="R524" s="100">
        <f t="shared" si="141"/>
        <v>100</v>
      </c>
      <c r="S524" s="101">
        <f t="shared" si="142"/>
        <v>43.142857142857146</v>
      </c>
      <c r="T524" s="101">
        <f t="shared" si="143"/>
        <v>43.142857142857146</v>
      </c>
      <c r="U524" s="101">
        <f t="shared" si="144"/>
        <v>43.142857142857146</v>
      </c>
      <c r="V524" s="102"/>
      <c r="W524" s="103" t="str">
        <f t="shared" si="153"/>
        <v>CUMPLIDO</v>
      </c>
      <c r="X524" s="103" t="str">
        <f t="shared" si="155"/>
        <v>CUMPLIDO</v>
      </c>
      <c r="Y524" s="104" t="s">
        <v>207</v>
      </c>
      <c r="Z524" s="153" t="str">
        <f t="shared" si="156"/>
        <v>H156R14</v>
      </c>
      <c r="AA524" s="153">
        <f t="shared" si="154"/>
        <v>1</v>
      </c>
      <c r="AB524" s="153" t="str">
        <f t="shared" si="148"/>
        <v>H156R14 - 1</v>
      </c>
      <c r="AC524" s="67">
        <f t="shared" si="149"/>
        <v>5</v>
      </c>
      <c r="AD524" s="67">
        <f t="shared" si="150"/>
        <v>5</v>
      </c>
      <c r="AE524" s="67" t="str">
        <f t="shared" si="151"/>
        <v>H156R14.</v>
      </c>
      <c r="AF524" s="67" t="str">
        <f t="shared" si="152"/>
        <v>H156R14</v>
      </c>
      <c r="AG524" s="71"/>
      <c r="AH524" s="71"/>
      <c r="AI524" s="71"/>
      <c r="AJ524" s="19"/>
      <c r="AK524" s="19"/>
      <c r="AL524" s="19"/>
      <c r="AM524" s="19"/>
      <c r="AN524" s="19"/>
      <c r="AO524" s="19"/>
      <c r="AP524" s="19"/>
    </row>
    <row r="525" spans="1:42" s="2" customFormat="1" ht="300" customHeight="1" x14ac:dyDescent="0.2">
      <c r="A525" s="91">
        <v>405</v>
      </c>
      <c r="B525" s="187">
        <v>524</v>
      </c>
      <c r="C525" s="102"/>
      <c r="D525" s="120" t="s">
        <v>1335</v>
      </c>
      <c r="E525" s="105" t="s">
        <v>26</v>
      </c>
      <c r="F525" s="107" t="s">
        <v>1590</v>
      </c>
      <c r="G525" s="107" t="s">
        <v>116</v>
      </c>
      <c r="H525" s="114" t="s">
        <v>866</v>
      </c>
      <c r="I525" s="114" t="s">
        <v>867</v>
      </c>
      <c r="J525" s="139" t="s">
        <v>8</v>
      </c>
      <c r="K525" s="139">
        <v>1</v>
      </c>
      <c r="L525" s="121">
        <v>43040</v>
      </c>
      <c r="M525" s="121">
        <v>43189</v>
      </c>
      <c r="N525" s="128">
        <f t="shared" si="157"/>
        <v>21.285714285714285</v>
      </c>
      <c r="O525" s="139" t="s">
        <v>1159</v>
      </c>
      <c r="P525" s="97">
        <v>1</v>
      </c>
      <c r="Q525" s="91" t="s">
        <v>2148</v>
      </c>
      <c r="R525" s="100">
        <f t="shared" ref="R525:R536" si="158">IF(P525/K525&gt;1,100,+P525/K525*100)</f>
        <v>100</v>
      </c>
      <c r="S525" s="101">
        <f t="shared" ref="S525:S536" si="159">+N525*R525/100</f>
        <v>21.285714285714285</v>
      </c>
      <c r="T525" s="101">
        <f t="shared" ref="T525:T536" si="160">IF(M525&lt;=$AH$1,S525,0)</f>
        <v>21.285714285714285</v>
      </c>
      <c r="U525" s="101">
        <f t="shared" ref="U525:U536" si="161">IF($AH$1&gt;=M525,N525,0)</f>
        <v>21.285714285714285</v>
      </c>
      <c r="V525" s="102"/>
      <c r="W525" s="103" t="str">
        <f t="shared" si="153"/>
        <v>CUMPLIDO</v>
      </c>
      <c r="X525" s="103" t="str">
        <f t="shared" si="155"/>
        <v>CUMPLIDO</v>
      </c>
      <c r="Y525" s="104" t="s">
        <v>207</v>
      </c>
      <c r="Z525" s="153" t="str">
        <f t="shared" si="156"/>
        <v>H157R14</v>
      </c>
      <c r="AA525" s="153">
        <f t="shared" si="154"/>
        <v>1</v>
      </c>
      <c r="AB525" s="153" t="str">
        <f t="shared" si="148"/>
        <v>H157R14 - 1</v>
      </c>
      <c r="AC525" s="67">
        <f t="shared" si="149"/>
        <v>5</v>
      </c>
      <c r="AD525" s="67">
        <f t="shared" si="150"/>
        <v>5</v>
      </c>
      <c r="AE525" s="67" t="str">
        <f t="shared" si="151"/>
        <v>H157R14.</v>
      </c>
      <c r="AF525" s="67" t="str">
        <f t="shared" si="152"/>
        <v>H157R14</v>
      </c>
      <c r="AG525" s="71"/>
      <c r="AH525" s="71"/>
      <c r="AI525" s="71"/>
      <c r="AJ525" s="19"/>
      <c r="AK525" s="19"/>
      <c r="AL525" s="19"/>
      <c r="AM525" s="19"/>
      <c r="AN525" s="19"/>
      <c r="AO525" s="19"/>
      <c r="AP525" s="19"/>
    </row>
    <row r="526" spans="1:42" s="2" customFormat="1" ht="300" customHeight="1" x14ac:dyDescent="0.2">
      <c r="A526" s="91">
        <v>406</v>
      </c>
      <c r="B526" s="187">
        <v>525</v>
      </c>
      <c r="C526" s="102"/>
      <c r="D526" s="120" t="s">
        <v>1336</v>
      </c>
      <c r="E526" s="105" t="s">
        <v>28</v>
      </c>
      <c r="F526" s="107" t="s">
        <v>986</v>
      </c>
      <c r="G526" s="107" t="s">
        <v>117</v>
      </c>
      <c r="H526" s="126" t="s">
        <v>516</v>
      </c>
      <c r="I526" s="126" t="s">
        <v>491</v>
      </c>
      <c r="J526" s="102" t="s">
        <v>517</v>
      </c>
      <c r="K526" s="102">
        <v>1</v>
      </c>
      <c r="L526" s="127">
        <v>43040</v>
      </c>
      <c r="M526" s="127">
        <v>43069</v>
      </c>
      <c r="N526" s="128">
        <f t="shared" si="157"/>
        <v>4.1428571428571432</v>
      </c>
      <c r="O526" s="91" t="s">
        <v>488</v>
      </c>
      <c r="P526" s="91">
        <v>1</v>
      </c>
      <c r="Q526" s="91" t="s">
        <v>2148</v>
      </c>
      <c r="R526" s="100">
        <f t="shared" si="158"/>
        <v>100</v>
      </c>
      <c r="S526" s="101">
        <f t="shared" si="159"/>
        <v>4.1428571428571432</v>
      </c>
      <c r="T526" s="101">
        <f t="shared" si="160"/>
        <v>4.1428571428571432</v>
      </c>
      <c r="U526" s="101">
        <f t="shared" si="161"/>
        <v>4.1428571428571432</v>
      </c>
      <c r="V526" s="102"/>
      <c r="W526" s="103" t="str">
        <f t="shared" si="153"/>
        <v>CUMPLIDO</v>
      </c>
      <c r="X526" s="103" t="str">
        <f t="shared" si="155"/>
        <v>CUMPLIDO</v>
      </c>
      <c r="Y526" s="104" t="s">
        <v>207</v>
      </c>
      <c r="Z526" s="153" t="str">
        <f t="shared" si="156"/>
        <v>H158R14</v>
      </c>
      <c r="AA526" s="153">
        <f t="shared" si="154"/>
        <v>1</v>
      </c>
      <c r="AB526" s="153" t="str">
        <f t="shared" si="148"/>
        <v>H158R14 - 1</v>
      </c>
      <c r="AC526" s="67">
        <f t="shared" si="149"/>
        <v>5</v>
      </c>
      <c r="AD526" s="67">
        <f t="shared" si="150"/>
        <v>5</v>
      </c>
      <c r="AE526" s="67" t="str">
        <f t="shared" si="151"/>
        <v>H158R14.</v>
      </c>
      <c r="AF526" s="67" t="str">
        <f t="shared" si="152"/>
        <v>H158R14</v>
      </c>
      <c r="AG526" s="71"/>
      <c r="AH526" s="71"/>
      <c r="AI526" s="71"/>
      <c r="AJ526" s="19"/>
      <c r="AK526" s="19"/>
      <c r="AL526" s="19"/>
      <c r="AM526" s="19"/>
      <c r="AN526" s="19"/>
      <c r="AO526" s="19"/>
      <c r="AP526" s="19"/>
    </row>
    <row r="527" spans="1:42" s="2" customFormat="1" ht="300" customHeight="1" x14ac:dyDescent="0.2">
      <c r="A527" s="91">
        <v>407</v>
      </c>
      <c r="B527" s="187">
        <v>526</v>
      </c>
      <c r="C527" s="102"/>
      <c r="D527" s="120" t="s">
        <v>1336</v>
      </c>
      <c r="E527" s="105" t="s">
        <v>27</v>
      </c>
      <c r="F527" s="107" t="s">
        <v>518</v>
      </c>
      <c r="G527" s="107" t="s">
        <v>118</v>
      </c>
      <c r="H527" s="126" t="s">
        <v>519</v>
      </c>
      <c r="I527" s="126" t="s">
        <v>520</v>
      </c>
      <c r="J527" s="102" t="s">
        <v>521</v>
      </c>
      <c r="K527" s="102">
        <v>1</v>
      </c>
      <c r="L527" s="127">
        <v>43040</v>
      </c>
      <c r="M527" s="127">
        <v>43099</v>
      </c>
      <c r="N527" s="128">
        <f t="shared" si="157"/>
        <v>8.4285714285714288</v>
      </c>
      <c r="O527" s="91" t="s">
        <v>488</v>
      </c>
      <c r="P527" s="91">
        <v>1</v>
      </c>
      <c r="Q527" s="91" t="s">
        <v>2148</v>
      </c>
      <c r="R527" s="100">
        <f t="shared" si="158"/>
        <v>100</v>
      </c>
      <c r="S527" s="101">
        <f t="shared" si="159"/>
        <v>8.4285714285714288</v>
      </c>
      <c r="T527" s="101">
        <f t="shared" si="160"/>
        <v>8.4285714285714288</v>
      </c>
      <c r="U527" s="101">
        <f t="shared" si="161"/>
        <v>8.4285714285714288</v>
      </c>
      <c r="V527" s="102"/>
      <c r="W527" s="103" t="str">
        <f t="shared" si="153"/>
        <v>CUMPLIDO</v>
      </c>
      <c r="X527" s="103" t="str">
        <f t="shared" si="155"/>
        <v>CUMPLIDO</v>
      </c>
      <c r="Y527" s="104" t="s">
        <v>207</v>
      </c>
      <c r="Z527" s="153" t="str">
        <f t="shared" si="156"/>
        <v>H160R14</v>
      </c>
      <c r="AA527" s="153">
        <f t="shared" si="154"/>
        <v>1</v>
      </c>
      <c r="AB527" s="153" t="str">
        <f t="shared" si="148"/>
        <v>H160R14 - 1</v>
      </c>
      <c r="AC527" s="67">
        <f t="shared" si="149"/>
        <v>5</v>
      </c>
      <c r="AD527" s="67">
        <f t="shared" si="150"/>
        <v>5</v>
      </c>
      <c r="AE527" s="67" t="str">
        <f t="shared" si="151"/>
        <v>H160R14.</v>
      </c>
      <c r="AF527" s="67" t="str">
        <f t="shared" si="152"/>
        <v>H160R14</v>
      </c>
      <c r="AG527" s="71"/>
      <c r="AH527" s="71"/>
      <c r="AI527" s="71"/>
      <c r="AJ527" s="19"/>
      <c r="AK527" s="19"/>
      <c r="AL527" s="19"/>
      <c r="AM527" s="19"/>
      <c r="AN527" s="19"/>
      <c r="AO527" s="19"/>
      <c r="AP527" s="19"/>
    </row>
    <row r="528" spans="1:42" s="2" customFormat="1" ht="300" customHeight="1" x14ac:dyDescent="0.2">
      <c r="A528" s="91">
        <v>408</v>
      </c>
      <c r="B528" s="187">
        <v>527</v>
      </c>
      <c r="C528" s="102"/>
      <c r="D528" s="120" t="s">
        <v>1335</v>
      </c>
      <c r="E528" s="105" t="s">
        <v>41</v>
      </c>
      <c r="F528" s="107" t="s">
        <v>1591</v>
      </c>
      <c r="G528" s="107" t="s">
        <v>998</v>
      </c>
      <c r="H528" s="126" t="s">
        <v>994</v>
      </c>
      <c r="I528" s="126" t="s">
        <v>1018</v>
      </c>
      <c r="J528" s="102" t="s">
        <v>1019</v>
      </c>
      <c r="K528" s="102">
        <v>1</v>
      </c>
      <c r="L528" s="127">
        <v>43132</v>
      </c>
      <c r="M528" s="127">
        <v>43159</v>
      </c>
      <c r="N528" s="128">
        <v>8.1428571428571423</v>
      </c>
      <c r="O528" s="102" t="s">
        <v>856</v>
      </c>
      <c r="P528" s="97">
        <v>0.56999999999999995</v>
      </c>
      <c r="Q528" s="102" t="s">
        <v>2148</v>
      </c>
      <c r="R528" s="100">
        <f t="shared" si="158"/>
        <v>56.999999999999993</v>
      </c>
      <c r="S528" s="101">
        <f t="shared" si="159"/>
        <v>4.6414285714285706</v>
      </c>
      <c r="T528" s="101">
        <f t="shared" si="160"/>
        <v>4.6414285714285706</v>
      </c>
      <c r="U528" s="101">
        <f t="shared" si="161"/>
        <v>8.1428571428571423</v>
      </c>
      <c r="V528" s="102"/>
      <c r="W528" s="103" t="str">
        <f t="shared" si="153"/>
        <v>VENCIDO</v>
      </c>
      <c r="X528" s="103" t="str">
        <f t="shared" si="155"/>
        <v>VENCIDO</v>
      </c>
      <c r="Y528" s="104" t="s">
        <v>207</v>
      </c>
      <c r="Z528" s="153" t="str">
        <f t="shared" si="156"/>
        <v>H161R14</v>
      </c>
      <c r="AA528" s="153">
        <f t="shared" si="154"/>
        <v>1</v>
      </c>
      <c r="AB528" s="153" t="str">
        <f t="shared" si="148"/>
        <v>H161R14 - 1</v>
      </c>
      <c r="AC528" s="67">
        <f t="shared" si="149"/>
        <v>1</v>
      </c>
      <c r="AD528" s="67">
        <f t="shared" si="150"/>
        <v>1</v>
      </c>
      <c r="AE528" s="67" t="str">
        <f t="shared" si="151"/>
        <v>H161R14.</v>
      </c>
      <c r="AF528" s="67" t="str">
        <f t="shared" si="152"/>
        <v>H161R14</v>
      </c>
      <c r="AG528" s="72"/>
      <c r="AH528" s="72"/>
      <c r="AI528" s="72"/>
    </row>
    <row r="529" spans="1:42" s="2" customFormat="1" ht="300" customHeight="1" x14ac:dyDescent="0.2">
      <c r="A529" s="91">
        <v>409</v>
      </c>
      <c r="B529" s="187">
        <v>528</v>
      </c>
      <c r="C529" s="102"/>
      <c r="D529" s="120" t="s">
        <v>1335</v>
      </c>
      <c r="E529" s="105" t="s">
        <v>41</v>
      </c>
      <c r="F529" s="107" t="s">
        <v>1592</v>
      </c>
      <c r="G529" s="107" t="s">
        <v>119</v>
      </c>
      <c r="H529" s="126" t="s">
        <v>785</v>
      </c>
      <c r="I529" s="126" t="s">
        <v>786</v>
      </c>
      <c r="J529" s="102" t="s">
        <v>8</v>
      </c>
      <c r="K529" s="102">
        <v>1</v>
      </c>
      <c r="L529" s="127">
        <v>43040</v>
      </c>
      <c r="M529" s="127">
        <v>43099</v>
      </c>
      <c r="N529" s="128">
        <f t="shared" si="157"/>
        <v>8.4285714285714288</v>
      </c>
      <c r="O529" s="91" t="s">
        <v>787</v>
      </c>
      <c r="P529" s="97">
        <v>1</v>
      </c>
      <c r="Q529" s="91" t="s">
        <v>2148</v>
      </c>
      <c r="R529" s="100">
        <f t="shared" si="158"/>
        <v>100</v>
      </c>
      <c r="S529" s="101">
        <f t="shared" si="159"/>
        <v>8.4285714285714288</v>
      </c>
      <c r="T529" s="101">
        <f t="shared" si="160"/>
        <v>8.4285714285714288</v>
      </c>
      <c r="U529" s="101">
        <f t="shared" si="161"/>
        <v>8.4285714285714288</v>
      </c>
      <c r="V529" s="102"/>
      <c r="W529" s="103" t="str">
        <f t="shared" si="153"/>
        <v>CUMPLIDO</v>
      </c>
      <c r="X529" s="103" t="str">
        <f t="shared" si="155"/>
        <v>CUMPLIDO</v>
      </c>
      <c r="Y529" s="104" t="s">
        <v>207</v>
      </c>
      <c r="Z529" s="153" t="str">
        <f t="shared" si="156"/>
        <v>H162R14</v>
      </c>
      <c r="AA529" s="153">
        <f t="shared" si="154"/>
        <v>1</v>
      </c>
      <c r="AB529" s="153" t="str">
        <f t="shared" si="148"/>
        <v>H162R14 - 1</v>
      </c>
      <c r="AC529" s="67">
        <f t="shared" si="149"/>
        <v>5</v>
      </c>
      <c r="AD529" s="67">
        <f t="shared" si="150"/>
        <v>5</v>
      </c>
      <c r="AE529" s="67" t="str">
        <f t="shared" si="151"/>
        <v>H162R14.</v>
      </c>
      <c r="AF529" s="67" t="str">
        <f t="shared" si="152"/>
        <v>H162R14</v>
      </c>
      <c r="AG529" s="71"/>
      <c r="AH529" s="71"/>
      <c r="AI529" s="71"/>
      <c r="AJ529" s="19"/>
      <c r="AK529" s="19"/>
      <c r="AL529" s="19"/>
      <c r="AM529" s="19"/>
      <c r="AN529" s="19"/>
      <c r="AO529" s="19"/>
      <c r="AP529" s="19"/>
    </row>
    <row r="530" spans="1:42" s="2" customFormat="1" ht="300" customHeight="1" x14ac:dyDescent="0.2">
      <c r="A530" s="91">
        <v>410</v>
      </c>
      <c r="B530" s="187">
        <v>529</v>
      </c>
      <c r="C530" s="102"/>
      <c r="D530" s="120" t="s">
        <v>1335</v>
      </c>
      <c r="E530" s="105" t="s">
        <v>40</v>
      </c>
      <c r="F530" s="107" t="s">
        <v>1593</v>
      </c>
      <c r="G530" s="107" t="s">
        <v>120</v>
      </c>
      <c r="H530" s="126" t="s">
        <v>2175</v>
      </c>
      <c r="I530" s="126" t="s">
        <v>2147</v>
      </c>
      <c r="J530" s="102" t="s">
        <v>55</v>
      </c>
      <c r="K530" s="102">
        <v>4</v>
      </c>
      <c r="L530" s="127">
        <v>43853</v>
      </c>
      <c r="M530" s="127">
        <v>44188</v>
      </c>
      <c r="N530" s="128">
        <f t="shared" si="157"/>
        <v>47.857142857142854</v>
      </c>
      <c r="O530" s="91" t="s">
        <v>19</v>
      </c>
      <c r="P530" s="97"/>
      <c r="Q530" s="91" t="s">
        <v>2148</v>
      </c>
      <c r="R530" s="100">
        <f t="shared" si="158"/>
        <v>0</v>
      </c>
      <c r="S530" s="101">
        <f t="shared" si="159"/>
        <v>0</v>
      </c>
      <c r="T530" s="101">
        <f t="shared" si="160"/>
        <v>0</v>
      </c>
      <c r="U530" s="101">
        <f t="shared" si="161"/>
        <v>0</v>
      </c>
      <c r="V530" s="102"/>
      <c r="W530" s="103" t="str">
        <f t="shared" si="153"/>
        <v>EN TERMINO</v>
      </c>
      <c r="X530" s="103" t="str">
        <f t="shared" si="155"/>
        <v>EN TERMINO</v>
      </c>
      <c r="Y530" s="104" t="s">
        <v>207</v>
      </c>
      <c r="Z530" s="153" t="str">
        <f t="shared" si="156"/>
        <v>H163R14</v>
      </c>
      <c r="AA530" s="153">
        <f t="shared" si="154"/>
        <v>1</v>
      </c>
      <c r="AB530" s="153" t="str">
        <f t="shared" si="148"/>
        <v>H163R14 - 1</v>
      </c>
      <c r="AC530" s="67">
        <f t="shared" si="149"/>
        <v>3</v>
      </c>
      <c r="AD530" s="67">
        <f t="shared" si="150"/>
        <v>3</v>
      </c>
      <c r="AE530" s="67" t="str">
        <f t="shared" si="151"/>
        <v>H163R14.</v>
      </c>
      <c r="AF530" s="67" t="str">
        <f t="shared" si="152"/>
        <v>H163R14</v>
      </c>
      <c r="AG530" s="71"/>
      <c r="AH530" s="71"/>
      <c r="AI530" s="71"/>
      <c r="AJ530" s="19"/>
      <c r="AK530" s="19"/>
      <c r="AL530" s="19"/>
      <c r="AM530" s="19"/>
      <c r="AN530" s="19"/>
      <c r="AO530" s="19"/>
      <c r="AP530" s="19"/>
    </row>
    <row r="531" spans="1:42" s="2" customFormat="1" ht="300" customHeight="1" x14ac:dyDescent="0.2">
      <c r="A531" s="91">
        <v>411</v>
      </c>
      <c r="B531" s="187">
        <v>530</v>
      </c>
      <c r="C531" s="102"/>
      <c r="D531" s="120" t="s">
        <v>1336</v>
      </c>
      <c r="E531" s="105" t="s">
        <v>27</v>
      </c>
      <c r="F531" s="107" t="s">
        <v>522</v>
      </c>
      <c r="G531" s="107" t="s">
        <v>121</v>
      </c>
      <c r="H531" s="126" t="s">
        <v>523</v>
      </c>
      <c r="I531" s="126" t="s">
        <v>524</v>
      </c>
      <c r="J531" s="102" t="s">
        <v>8</v>
      </c>
      <c r="K531" s="102">
        <v>1</v>
      </c>
      <c r="L531" s="127">
        <v>43040</v>
      </c>
      <c r="M531" s="127">
        <v>43069</v>
      </c>
      <c r="N531" s="128">
        <f t="shared" si="157"/>
        <v>4.1428571428571432</v>
      </c>
      <c r="O531" s="91" t="s">
        <v>488</v>
      </c>
      <c r="P531" s="91">
        <v>1</v>
      </c>
      <c r="Q531" s="91" t="s">
        <v>2148</v>
      </c>
      <c r="R531" s="100">
        <f t="shared" si="158"/>
        <v>100</v>
      </c>
      <c r="S531" s="101">
        <f t="shared" si="159"/>
        <v>4.1428571428571432</v>
      </c>
      <c r="T531" s="101">
        <f t="shared" si="160"/>
        <v>4.1428571428571432</v>
      </c>
      <c r="U531" s="101">
        <f t="shared" si="161"/>
        <v>4.1428571428571432</v>
      </c>
      <c r="V531" s="102"/>
      <c r="W531" s="103" t="str">
        <f t="shared" si="153"/>
        <v>CUMPLIDO</v>
      </c>
      <c r="X531" s="103" t="str">
        <f t="shared" si="155"/>
        <v>CUMPLIDO</v>
      </c>
      <c r="Y531" s="104" t="s">
        <v>207</v>
      </c>
      <c r="Z531" s="153" t="str">
        <f t="shared" si="156"/>
        <v>H168R14</v>
      </c>
      <c r="AA531" s="153">
        <f t="shared" si="154"/>
        <v>1</v>
      </c>
      <c r="AB531" s="153" t="str">
        <f t="shared" si="148"/>
        <v>H168R14 - 1</v>
      </c>
      <c r="AC531" s="67">
        <f t="shared" si="149"/>
        <v>5</v>
      </c>
      <c r="AD531" s="67">
        <f t="shared" si="150"/>
        <v>5</v>
      </c>
      <c r="AE531" s="67" t="str">
        <f t="shared" si="151"/>
        <v>H168R14.</v>
      </c>
      <c r="AF531" s="67" t="str">
        <f t="shared" si="152"/>
        <v>H168R14</v>
      </c>
      <c r="AG531" s="71"/>
      <c r="AH531" s="71"/>
      <c r="AI531" s="71"/>
      <c r="AJ531" s="19"/>
      <c r="AK531" s="19"/>
      <c r="AL531" s="19"/>
      <c r="AM531" s="19"/>
      <c r="AN531" s="19"/>
      <c r="AO531" s="19"/>
      <c r="AP531" s="19"/>
    </row>
    <row r="532" spans="1:42" s="2" customFormat="1" ht="300" customHeight="1" x14ac:dyDescent="0.2">
      <c r="A532" s="91">
        <v>412</v>
      </c>
      <c r="B532" s="187">
        <v>531</v>
      </c>
      <c r="C532" s="102"/>
      <c r="D532" s="120" t="s">
        <v>1336</v>
      </c>
      <c r="E532" s="105" t="s">
        <v>43</v>
      </c>
      <c r="F532" s="107" t="s">
        <v>528</v>
      </c>
      <c r="G532" s="107" t="s">
        <v>527</v>
      </c>
      <c r="H532" s="126" t="s">
        <v>525</v>
      </c>
      <c r="I532" s="126" t="s">
        <v>526</v>
      </c>
      <c r="J532" s="102" t="s">
        <v>8</v>
      </c>
      <c r="K532" s="102">
        <v>1</v>
      </c>
      <c r="L532" s="127">
        <v>43160</v>
      </c>
      <c r="M532" s="127">
        <v>43281</v>
      </c>
      <c r="N532" s="128">
        <f t="shared" si="157"/>
        <v>17.285714285714285</v>
      </c>
      <c r="O532" s="91" t="s">
        <v>488</v>
      </c>
      <c r="P532" s="97">
        <v>1</v>
      </c>
      <c r="Q532" s="91" t="s">
        <v>2148</v>
      </c>
      <c r="R532" s="100">
        <f t="shared" si="158"/>
        <v>100</v>
      </c>
      <c r="S532" s="101">
        <f t="shared" si="159"/>
        <v>17.285714285714285</v>
      </c>
      <c r="T532" s="101">
        <f t="shared" si="160"/>
        <v>17.285714285714285</v>
      </c>
      <c r="U532" s="101">
        <f t="shared" si="161"/>
        <v>17.285714285714285</v>
      </c>
      <c r="V532" s="102"/>
      <c r="W532" s="103" t="str">
        <f t="shared" si="153"/>
        <v>CUMPLIDO</v>
      </c>
      <c r="X532" s="103" t="str">
        <f t="shared" si="155"/>
        <v>CUMPLIDO</v>
      </c>
      <c r="Y532" s="104" t="s">
        <v>207</v>
      </c>
      <c r="Z532" s="153" t="str">
        <f t="shared" si="156"/>
        <v>H169R14</v>
      </c>
      <c r="AA532" s="153">
        <f t="shared" si="154"/>
        <v>1</v>
      </c>
      <c r="AB532" s="153" t="str">
        <f t="shared" si="148"/>
        <v>H169R14 - 1</v>
      </c>
      <c r="AC532" s="67">
        <f t="shared" si="149"/>
        <v>5</v>
      </c>
      <c r="AD532" s="67">
        <f t="shared" si="150"/>
        <v>5</v>
      </c>
      <c r="AE532" s="67" t="str">
        <f t="shared" si="151"/>
        <v>H169R14.</v>
      </c>
      <c r="AF532" s="67" t="str">
        <f t="shared" si="152"/>
        <v>H169R14</v>
      </c>
      <c r="AG532" s="71"/>
      <c r="AH532" s="71"/>
      <c r="AI532" s="71"/>
      <c r="AJ532" s="19"/>
      <c r="AK532" s="19"/>
      <c r="AL532" s="19"/>
      <c r="AM532" s="19"/>
      <c r="AN532" s="19"/>
      <c r="AO532" s="19"/>
      <c r="AP532" s="19"/>
    </row>
    <row r="533" spans="1:42" s="2" customFormat="1" ht="300" customHeight="1" x14ac:dyDescent="0.2">
      <c r="A533" s="91">
        <v>413</v>
      </c>
      <c r="B533" s="187">
        <v>532</v>
      </c>
      <c r="C533" s="102"/>
      <c r="D533" s="120" t="s">
        <v>1336</v>
      </c>
      <c r="E533" s="105" t="s">
        <v>27</v>
      </c>
      <c r="F533" s="107" t="s">
        <v>987</v>
      </c>
      <c r="G533" s="107" t="s">
        <v>122</v>
      </c>
      <c r="H533" s="126" t="s">
        <v>2076</v>
      </c>
      <c r="I533" s="126" t="s">
        <v>2205</v>
      </c>
      <c r="J533" s="102" t="s">
        <v>2046</v>
      </c>
      <c r="K533" s="102">
        <v>4</v>
      </c>
      <c r="L533" s="127">
        <v>43859</v>
      </c>
      <c r="M533" s="127">
        <v>44196</v>
      </c>
      <c r="N533" s="128">
        <f t="shared" si="157"/>
        <v>48.142857142857146</v>
      </c>
      <c r="O533" s="91" t="s">
        <v>488</v>
      </c>
      <c r="P533" s="119"/>
      <c r="Q533" s="91" t="s">
        <v>2148</v>
      </c>
      <c r="R533" s="100">
        <f t="shared" si="158"/>
        <v>0</v>
      </c>
      <c r="S533" s="101">
        <f t="shared" si="159"/>
        <v>0</v>
      </c>
      <c r="T533" s="101">
        <f t="shared" si="160"/>
        <v>0</v>
      </c>
      <c r="U533" s="101">
        <f t="shared" si="161"/>
        <v>0</v>
      </c>
      <c r="V533" s="102"/>
      <c r="W533" s="103" t="str">
        <f t="shared" si="153"/>
        <v>EN TERMINO</v>
      </c>
      <c r="X533" s="103" t="str">
        <f t="shared" si="155"/>
        <v>EN TERMINO</v>
      </c>
      <c r="Y533" s="104" t="s">
        <v>207</v>
      </c>
      <c r="Z533" s="153" t="str">
        <f t="shared" si="156"/>
        <v>H175R14</v>
      </c>
      <c r="AA533" s="153">
        <f t="shared" si="154"/>
        <v>1</v>
      </c>
      <c r="AB533" s="153" t="str">
        <f t="shared" si="148"/>
        <v>H175R14 - 1</v>
      </c>
      <c r="AC533" s="67">
        <f t="shared" si="149"/>
        <v>3</v>
      </c>
      <c r="AD533" s="67">
        <f t="shared" si="150"/>
        <v>3</v>
      </c>
      <c r="AE533" s="67" t="str">
        <f t="shared" si="151"/>
        <v>H175R14.</v>
      </c>
      <c r="AF533" s="67" t="str">
        <f t="shared" si="152"/>
        <v>H175R14</v>
      </c>
      <c r="AG533" s="71"/>
      <c r="AH533" s="71"/>
      <c r="AI533" s="71"/>
      <c r="AJ533" s="19"/>
      <c r="AK533" s="19"/>
      <c r="AL533" s="19"/>
      <c r="AM533" s="19"/>
      <c r="AN533" s="19"/>
      <c r="AO533" s="19"/>
      <c r="AP533" s="19"/>
    </row>
    <row r="534" spans="1:42" s="2" customFormat="1" ht="300" customHeight="1" x14ac:dyDescent="0.2">
      <c r="A534" s="91">
        <v>414</v>
      </c>
      <c r="B534" s="187">
        <v>533</v>
      </c>
      <c r="C534" s="102"/>
      <c r="D534" s="120" t="s">
        <v>1336</v>
      </c>
      <c r="E534" s="105" t="s">
        <v>27</v>
      </c>
      <c r="F534" s="107" t="s">
        <v>531</v>
      </c>
      <c r="G534" s="107" t="s">
        <v>123</v>
      </c>
      <c r="H534" s="126" t="s">
        <v>529</v>
      </c>
      <c r="I534" s="126" t="s">
        <v>530</v>
      </c>
      <c r="J534" s="102" t="s">
        <v>9</v>
      </c>
      <c r="K534" s="102">
        <v>1</v>
      </c>
      <c r="L534" s="127">
        <v>43040</v>
      </c>
      <c r="M534" s="127">
        <v>43342</v>
      </c>
      <c r="N534" s="128">
        <f t="shared" si="157"/>
        <v>43.142857142857146</v>
      </c>
      <c r="O534" s="91" t="s">
        <v>488</v>
      </c>
      <c r="P534" s="97">
        <v>1</v>
      </c>
      <c r="Q534" s="91" t="s">
        <v>2148</v>
      </c>
      <c r="R534" s="100">
        <f t="shared" si="158"/>
        <v>100</v>
      </c>
      <c r="S534" s="101">
        <f t="shared" si="159"/>
        <v>43.142857142857146</v>
      </c>
      <c r="T534" s="101">
        <f t="shared" si="160"/>
        <v>43.142857142857146</v>
      </c>
      <c r="U534" s="101">
        <f t="shared" si="161"/>
        <v>43.142857142857146</v>
      </c>
      <c r="V534" s="102"/>
      <c r="W534" s="103" t="str">
        <f t="shared" si="153"/>
        <v>CUMPLIDO</v>
      </c>
      <c r="X534" s="103" t="str">
        <f t="shared" si="155"/>
        <v>CUMPLIDO</v>
      </c>
      <c r="Y534" s="104" t="s">
        <v>207</v>
      </c>
      <c r="Z534" s="153" t="str">
        <f t="shared" si="156"/>
        <v>H181R14</v>
      </c>
      <c r="AA534" s="153">
        <f t="shared" si="154"/>
        <v>1</v>
      </c>
      <c r="AB534" s="153" t="str">
        <f t="shared" si="148"/>
        <v>H181R14 - 1</v>
      </c>
      <c r="AC534" s="67">
        <f t="shared" si="149"/>
        <v>5</v>
      </c>
      <c r="AD534" s="67">
        <f t="shared" si="150"/>
        <v>5</v>
      </c>
      <c r="AE534" s="67" t="str">
        <f t="shared" si="151"/>
        <v>H181R14.</v>
      </c>
      <c r="AF534" s="67" t="str">
        <f t="shared" si="152"/>
        <v>H181R14</v>
      </c>
      <c r="AG534" s="71"/>
      <c r="AH534" s="71"/>
      <c r="AI534" s="71"/>
      <c r="AJ534" s="19"/>
      <c r="AK534" s="19"/>
      <c r="AL534" s="19"/>
      <c r="AM534" s="19"/>
      <c r="AN534" s="19"/>
      <c r="AO534" s="19"/>
      <c r="AP534" s="19"/>
    </row>
    <row r="535" spans="1:42" s="2" customFormat="1" ht="300" customHeight="1" x14ac:dyDescent="0.2">
      <c r="A535" s="91">
        <v>415</v>
      </c>
      <c r="B535" s="187">
        <v>534</v>
      </c>
      <c r="C535" s="102"/>
      <c r="D535" s="120" t="s">
        <v>1336</v>
      </c>
      <c r="E535" s="105" t="s">
        <v>27</v>
      </c>
      <c r="F535" s="107" t="s">
        <v>534</v>
      </c>
      <c r="G535" s="107" t="s">
        <v>124</v>
      </c>
      <c r="H535" s="126" t="s">
        <v>532</v>
      </c>
      <c r="I535" s="126" t="s">
        <v>533</v>
      </c>
      <c r="J535" s="102" t="s">
        <v>499</v>
      </c>
      <c r="K535" s="102">
        <v>1</v>
      </c>
      <c r="L535" s="127">
        <v>43070</v>
      </c>
      <c r="M535" s="127">
        <v>43100</v>
      </c>
      <c r="N535" s="128">
        <f t="shared" si="157"/>
        <v>4.2857142857142856</v>
      </c>
      <c r="O535" s="91" t="s">
        <v>488</v>
      </c>
      <c r="P535" s="97">
        <v>1</v>
      </c>
      <c r="Q535" s="91" t="s">
        <v>2148</v>
      </c>
      <c r="R535" s="100">
        <f t="shared" si="158"/>
        <v>100</v>
      </c>
      <c r="S535" s="101">
        <f t="shared" si="159"/>
        <v>4.2857142857142856</v>
      </c>
      <c r="T535" s="101">
        <f t="shared" si="160"/>
        <v>4.2857142857142856</v>
      </c>
      <c r="U535" s="101">
        <f t="shared" si="161"/>
        <v>4.2857142857142856</v>
      </c>
      <c r="V535" s="102"/>
      <c r="W535" s="103" t="str">
        <f t="shared" si="153"/>
        <v>CUMPLIDO</v>
      </c>
      <c r="X535" s="103" t="str">
        <f t="shared" si="155"/>
        <v>CUMPLIDO</v>
      </c>
      <c r="Y535" s="104" t="s">
        <v>207</v>
      </c>
      <c r="Z535" s="153" t="str">
        <f t="shared" si="156"/>
        <v>H182R14</v>
      </c>
      <c r="AA535" s="153">
        <f t="shared" si="154"/>
        <v>1</v>
      </c>
      <c r="AB535" s="153" t="str">
        <f t="shared" si="148"/>
        <v>H182R14 - 1</v>
      </c>
      <c r="AC535" s="67">
        <f t="shared" si="149"/>
        <v>5</v>
      </c>
      <c r="AD535" s="67">
        <f t="shared" si="150"/>
        <v>5</v>
      </c>
      <c r="AE535" s="67" t="str">
        <f t="shared" si="151"/>
        <v>H182R14.</v>
      </c>
      <c r="AF535" s="67" t="str">
        <f t="shared" si="152"/>
        <v>H182R14</v>
      </c>
      <c r="AG535" s="71"/>
      <c r="AH535" s="71"/>
      <c r="AI535" s="71"/>
      <c r="AJ535" s="19"/>
      <c r="AK535" s="19"/>
      <c r="AL535" s="19"/>
      <c r="AM535" s="19"/>
      <c r="AN535" s="19"/>
      <c r="AO535" s="19"/>
      <c r="AP535" s="19"/>
    </row>
    <row r="536" spans="1:42" s="2" customFormat="1" ht="300" customHeight="1" x14ac:dyDescent="0.2">
      <c r="A536" s="91">
        <v>416</v>
      </c>
      <c r="B536" s="187">
        <v>535</v>
      </c>
      <c r="C536" s="102"/>
      <c r="D536" s="120" t="s">
        <v>1336</v>
      </c>
      <c r="E536" s="105" t="s">
        <v>125</v>
      </c>
      <c r="F536" s="107" t="s">
        <v>535</v>
      </c>
      <c r="G536" s="107" t="s">
        <v>126</v>
      </c>
      <c r="H536" s="126" t="s">
        <v>532</v>
      </c>
      <c r="I536" s="126" t="s">
        <v>533</v>
      </c>
      <c r="J536" s="102" t="s">
        <v>499</v>
      </c>
      <c r="K536" s="102">
        <v>1</v>
      </c>
      <c r="L536" s="127">
        <v>43070</v>
      </c>
      <c r="M536" s="127">
        <v>43100</v>
      </c>
      <c r="N536" s="128">
        <f t="shared" si="157"/>
        <v>4.2857142857142856</v>
      </c>
      <c r="O536" s="91" t="s">
        <v>488</v>
      </c>
      <c r="P536" s="97">
        <v>1</v>
      </c>
      <c r="Q536" s="91" t="s">
        <v>2148</v>
      </c>
      <c r="R536" s="100">
        <f t="shared" si="158"/>
        <v>100</v>
      </c>
      <c r="S536" s="101">
        <f t="shared" si="159"/>
        <v>4.2857142857142856</v>
      </c>
      <c r="T536" s="101">
        <f t="shared" si="160"/>
        <v>4.2857142857142856</v>
      </c>
      <c r="U536" s="101">
        <f t="shared" si="161"/>
        <v>4.2857142857142856</v>
      </c>
      <c r="V536" s="102"/>
      <c r="W536" s="103" t="str">
        <f t="shared" si="153"/>
        <v>CUMPLIDO</v>
      </c>
      <c r="X536" s="103" t="str">
        <f t="shared" si="155"/>
        <v>CUMPLIDO</v>
      </c>
      <c r="Y536" s="104" t="s">
        <v>207</v>
      </c>
      <c r="Z536" s="153" t="str">
        <f t="shared" si="156"/>
        <v>H183R14</v>
      </c>
      <c r="AA536" s="153">
        <f t="shared" si="154"/>
        <v>1</v>
      </c>
      <c r="AB536" s="153" t="str">
        <f t="shared" si="148"/>
        <v>H183R14 - 1</v>
      </c>
      <c r="AC536" s="67">
        <f t="shared" si="149"/>
        <v>5</v>
      </c>
      <c r="AD536" s="67">
        <f t="shared" si="150"/>
        <v>5</v>
      </c>
      <c r="AE536" s="67" t="str">
        <f t="shared" si="151"/>
        <v>H183R14.</v>
      </c>
      <c r="AF536" s="67" t="str">
        <f t="shared" si="152"/>
        <v>H183R14</v>
      </c>
      <c r="AG536" s="71"/>
      <c r="AH536" s="71"/>
      <c r="AI536" s="71"/>
      <c r="AJ536" s="19"/>
      <c r="AK536" s="19"/>
      <c r="AL536" s="19"/>
      <c r="AM536" s="19"/>
      <c r="AN536" s="19"/>
      <c r="AO536" s="19"/>
      <c r="AP536" s="19"/>
    </row>
    <row r="537" spans="1:42" ht="12.75" customHeight="1" x14ac:dyDescent="0.2">
      <c r="A537" s="240" t="s">
        <v>0</v>
      </c>
      <c r="B537" s="240"/>
      <c r="C537" s="240"/>
      <c r="D537" s="240"/>
      <c r="E537" s="240"/>
      <c r="F537" s="240"/>
      <c r="G537" s="240"/>
      <c r="H537" s="240"/>
      <c r="I537" s="240"/>
      <c r="J537" s="240"/>
      <c r="K537" s="240"/>
      <c r="L537" s="240"/>
      <c r="M537" s="240"/>
      <c r="N537" s="240"/>
      <c r="O537" s="240"/>
      <c r="P537" s="240"/>
      <c r="Q537" s="240"/>
      <c r="R537" s="240"/>
      <c r="S537" s="184">
        <f>SUM(S2:S536)</f>
        <v>6138.8864444991877</v>
      </c>
      <c r="T537" s="184">
        <f>SUM(T2:T536)</f>
        <v>5947.9340635468079</v>
      </c>
      <c r="U537" s="184">
        <f>SUM(U2:U536)</f>
        <v>11144.28571428571</v>
      </c>
      <c r="V537" s="152"/>
      <c r="W537" s="102"/>
      <c r="X537" s="102"/>
      <c r="Y537" s="143"/>
      <c r="Z537" s="143"/>
      <c r="AA537" s="143"/>
      <c r="AB537" s="143"/>
      <c r="AC537" s="194"/>
      <c r="AD537" s="194"/>
      <c r="AE537" s="195"/>
    </row>
    <row r="538" spans="1:42" ht="12.75" customHeight="1" x14ac:dyDescent="0.2">
      <c r="A538" s="236"/>
      <c r="B538" s="237"/>
      <c r="C538" s="237"/>
      <c r="D538" s="237"/>
      <c r="E538" s="238"/>
      <c r="F538" s="238"/>
      <c r="G538" s="238"/>
      <c r="H538" s="238"/>
      <c r="I538" s="238"/>
      <c r="J538" s="238"/>
      <c r="K538" s="238"/>
      <c r="L538" s="238"/>
      <c r="M538" s="238"/>
      <c r="N538" s="238"/>
      <c r="O538" s="238"/>
      <c r="P538" s="238"/>
      <c r="Q538" s="190"/>
      <c r="R538" s="40"/>
      <c r="S538" s="41"/>
      <c r="T538" s="41"/>
      <c r="U538" s="41"/>
      <c r="V538" s="41"/>
      <c r="W538" s="42"/>
      <c r="X538" s="42"/>
      <c r="Y538" s="43"/>
      <c r="Z538" s="43"/>
      <c r="AA538" s="43"/>
      <c r="AB538" s="43"/>
      <c r="AC538" s="194"/>
      <c r="AD538" s="194"/>
      <c r="AE538" s="195"/>
    </row>
    <row r="539" spans="1:42" x14ac:dyDescent="0.2">
      <c r="A539" s="59"/>
      <c r="B539" s="78"/>
      <c r="C539" s="78"/>
      <c r="D539" s="18"/>
      <c r="E539" s="24"/>
      <c r="F539" s="1"/>
      <c r="G539" s="4"/>
      <c r="H539" s="4"/>
      <c r="I539" s="29"/>
      <c r="J539" s="26"/>
      <c r="K539" s="5"/>
      <c r="L539" s="6"/>
      <c r="M539" s="6"/>
      <c r="N539" s="2"/>
      <c r="O539" s="7"/>
      <c r="P539" s="2"/>
      <c r="Q539" s="190"/>
      <c r="R539" s="40"/>
      <c r="S539" s="41"/>
      <c r="T539" s="41"/>
      <c r="U539" s="41"/>
      <c r="V539" s="41"/>
      <c r="W539" s="42"/>
      <c r="AC539" s="194"/>
      <c r="AD539" s="194"/>
      <c r="AE539" s="194"/>
    </row>
    <row r="540" spans="1:42" x14ac:dyDescent="0.2">
      <c r="A540" s="59"/>
      <c r="B540" s="79"/>
      <c r="C540" s="79"/>
      <c r="D540" s="19"/>
      <c r="E540" s="24"/>
      <c r="F540" s="1"/>
      <c r="G540" s="2"/>
      <c r="H540" s="2"/>
      <c r="I540" s="29"/>
      <c r="J540" s="26"/>
      <c r="K540" s="239" t="s">
        <v>46</v>
      </c>
      <c r="L540" s="239"/>
      <c r="M540" s="239"/>
      <c r="N540" s="2"/>
      <c r="O540" s="7"/>
      <c r="P540" s="2"/>
      <c r="Q540" s="190"/>
      <c r="R540" s="40"/>
      <c r="S540" s="41"/>
      <c r="T540" s="41"/>
      <c r="U540" s="41"/>
      <c r="V540" s="41"/>
      <c r="W540" s="42"/>
      <c r="AC540" s="197"/>
      <c r="AD540" s="197"/>
      <c r="AE540" s="197"/>
    </row>
    <row r="541" spans="1:42" x14ac:dyDescent="0.2">
      <c r="A541" s="59"/>
      <c r="B541" s="79"/>
      <c r="C541" s="79"/>
      <c r="D541" s="19"/>
      <c r="E541" s="24"/>
      <c r="F541" s="1"/>
      <c r="G541" s="2"/>
      <c r="H541" s="2"/>
      <c r="I541" s="29"/>
      <c r="J541" s="26"/>
      <c r="K541" s="230" t="s">
        <v>1407</v>
      </c>
      <c r="L541" s="230"/>
      <c r="M541" s="230"/>
      <c r="N541" s="2"/>
      <c r="O541" s="7"/>
      <c r="P541" s="2"/>
      <c r="Q541" s="190"/>
      <c r="R541" s="40"/>
      <c r="S541" s="41"/>
      <c r="T541" s="41"/>
      <c r="U541" s="41"/>
      <c r="V541" s="41"/>
      <c r="W541" s="42"/>
      <c r="AC541" s="194"/>
      <c r="AD541" s="194"/>
      <c r="AE541" s="194"/>
    </row>
    <row r="542" spans="1:42" x14ac:dyDescent="0.2">
      <c r="A542" s="59"/>
      <c r="B542" s="79"/>
      <c r="C542" s="79"/>
      <c r="D542" s="19"/>
      <c r="E542" s="24"/>
      <c r="F542" s="1"/>
      <c r="G542" s="2"/>
      <c r="H542" s="2"/>
      <c r="I542" s="29"/>
      <c r="J542" s="26"/>
      <c r="K542" s="230" t="s">
        <v>1408</v>
      </c>
      <c r="L542" s="230"/>
      <c r="M542" s="230"/>
      <c r="N542" s="2"/>
      <c r="O542" s="7"/>
      <c r="P542" s="2"/>
      <c r="Q542" s="190"/>
      <c r="R542" s="40"/>
      <c r="S542" s="41"/>
      <c r="T542" s="41"/>
      <c r="U542" s="41"/>
      <c r="V542" s="41"/>
      <c r="W542" s="42"/>
      <c r="AC542" s="194"/>
      <c r="AD542" s="194"/>
      <c r="AE542" s="194"/>
    </row>
    <row r="543" spans="1:42" ht="13.5" thickBot="1" x14ac:dyDescent="0.25">
      <c r="A543" s="59"/>
      <c r="B543" s="79"/>
      <c r="C543" s="79"/>
      <c r="D543" s="19"/>
      <c r="E543" s="24"/>
      <c r="F543" s="1"/>
      <c r="G543" s="2"/>
      <c r="H543" s="2"/>
      <c r="I543" s="29"/>
      <c r="J543" s="26"/>
      <c r="K543" s="2"/>
      <c r="L543" s="3"/>
      <c r="M543" s="3"/>
      <c r="N543" s="2"/>
      <c r="O543" s="7"/>
      <c r="P543" s="2"/>
      <c r="Q543" s="190"/>
      <c r="R543" s="40"/>
      <c r="S543" s="41"/>
      <c r="T543" s="41"/>
      <c r="U543" s="41"/>
      <c r="V543" s="41"/>
      <c r="W543" s="42"/>
      <c r="AB543" s="46"/>
      <c r="AC543" s="194"/>
      <c r="AD543" s="194"/>
      <c r="AE543" s="194"/>
    </row>
    <row r="544" spans="1:42" ht="13.5" thickBot="1" x14ac:dyDescent="0.25">
      <c r="A544" s="60"/>
      <c r="B544" s="80"/>
      <c r="C544" s="80"/>
      <c r="D544" s="20"/>
      <c r="E544" s="25"/>
      <c r="F544" s="9"/>
      <c r="G544" s="8"/>
      <c r="H544" s="8"/>
      <c r="I544" s="29"/>
      <c r="J544" s="26"/>
      <c r="K544" s="2"/>
      <c r="L544" s="3"/>
      <c r="M544" s="3"/>
      <c r="N544" s="2"/>
      <c r="O544" s="7"/>
      <c r="P544" s="2"/>
      <c r="Q544" s="190"/>
      <c r="R544" s="40"/>
      <c r="S544" s="41"/>
      <c r="T544" s="41"/>
      <c r="U544" s="41"/>
      <c r="V544" s="41"/>
      <c r="W544" s="42"/>
      <c r="X544" s="42"/>
      <c r="Y544" s="43"/>
      <c r="Z544" s="47"/>
      <c r="AA544" s="48"/>
      <c r="AB544" s="49"/>
      <c r="AC544" s="194"/>
      <c r="AD544" s="194"/>
      <c r="AE544" s="194"/>
    </row>
    <row r="545" spans="1:33" ht="13.5" thickBot="1" x14ac:dyDescent="0.25">
      <c r="A545" s="234" t="s">
        <v>47</v>
      </c>
      <c r="B545" s="235"/>
      <c r="C545" s="235"/>
      <c r="D545" s="235"/>
      <c r="E545" s="235"/>
      <c r="F545" s="235"/>
      <c r="G545" s="235"/>
      <c r="H545" s="10"/>
      <c r="I545" s="34"/>
      <c r="J545" s="35"/>
      <c r="K545" s="35"/>
      <c r="L545" s="35"/>
      <c r="M545" s="35"/>
      <c r="N545" s="35"/>
      <c r="O545" s="35"/>
      <c r="P545" s="35"/>
      <c r="Q545" s="191"/>
      <c r="R545" s="50"/>
      <c r="S545" s="50"/>
      <c r="T545" s="50"/>
      <c r="U545" s="50"/>
      <c r="V545" s="50"/>
      <c r="W545" s="50"/>
      <c r="X545" s="50"/>
      <c r="Y545" s="51"/>
      <c r="Z545" s="224" t="s">
        <v>1157</v>
      </c>
      <c r="AA545" s="225"/>
      <c r="AB545" s="226"/>
      <c r="AC545" s="197"/>
      <c r="AD545" s="197"/>
      <c r="AE545" s="197"/>
      <c r="AG545" s="73"/>
    </row>
    <row r="546" spans="1:33" ht="13.5" thickBot="1" x14ac:dyDescent="0.25">
      <c r="A546" s="230"/>
      <c r="B546" s="230"/>
      <c r="C546" s="230"/>
      <c r="D546" s="230"/>
      <c r="E546" s="230"/>
      <c r="F546" s="230"/>
      <c r="G546" s="230"/>
      <c r="H546" s="2"/>
      <c r="I546" s="231"/>
      <c r="J546" s="231"/>
      <c r="K546" s="231"/>
      <c r="L546" s="231"/>
      <c r="M546" s="231"/>
      <c r="N546" s="231"/>
      <c r="O546" s="231"/>
      <c r="P546" s="231"/>
      <c r="Q546" s="231"/>
      <c r="R546" s="231"/>
      <c r="S546" s="231"/>
      <c r="T546" s="231"/>
      <c r="U546" s="231"/>
      <c r="V546" s="231"/>
      <c r="W546" s="42"/>
      <c r="Y546" s="52"/>
      <c r="Z546" s="227"/>
      <c r="AA546" s="228"/>
      <c r="AB546" s="229"/>
    </row>
    <row r="547" spans="1:33" ht="13.5" thickBot="1" x14ac:dyDescent="0.25">
      <c r="A547" s="216"/>
      <c r="B547" s="217"/>
      <c r="C547" s="217"/>
      <c r="D547" s="217"/>
      <c r="E547" s="218"/>
      <c r="F547" s="219" t="s">
        <v>48</v>
      </c>
      <c r="G547" s="220"/>
      <c r="H547" s="2"/>
      <c r="I547" s="221"/>
      <c r="J547" s="222"/>
      <c r="K547" s="222"/>
      <c r="L547" s="222"/>
      <c r="M547" s="222"/>
      <c r="N547" s="222"/>
      <c r="O547" s="222"/>
      <c r="P547" s="222"/>
      <c r="Q547" s="222"/>
      <c r="R547" s="222"/>
      <c r="S547" s="222"/>
      <c r="T547" s="222"/>
      <c r="U547" s="222"/>
      <c r="V547" s="222"/>
      <c r="W547" s="222"/>
      <c r="X547" s="223"/>
      <c r="Y547" s="43"/>
      <c r="Z547" s="232" t="s">
        <v>1</v>
      </c>
      <c r="AA547" s="233"/>
      <c r="AB547" s="53">
        <f>+U537</f>
        <v>11144.28571428571</v>
      </c>
    </row>
    <row r="548" spans="1:33" ht="13.5" thickBot="1" x14ac:dyDescent="0.25">
      <c r="A548" s="216"/>
      <c r="B548" s="217"/>
      <c r="C548" s="217"/>
      <c r="D548" s="217"/>
      <c r="E548" s="218"/>
      <c r="F548" s="219" t="s">
        <v>247</v>
      </c>
      <c r="G548" s="220"/>
      <c r="H548" s="2"/>
      <c r="I548" s="221"/>
      <c r="J548" s="222"/>
      <c r="K548" s="222"/>
      <c r="L548" s="222"/>
      <c r="M548" s="222"/>
      <c r="N548" s="222"/>
      <c r="O548" s="222"/>
      <c r="P548" s="222"/>
      <c r="Q548" s="222"/>
      <c r="R548" s="222"/>
      <c r="S548" s="222"/>
      <c r="T548" s="222"/>
      <c r="U548" s="222"/>
      <c r="V548" s="222"/>
      <c r="W548" s="222"/>
      <c r="X548" s="223"/>
      <c r="Y548" s="43"/>
      <c r="Z548" s="215" t="s">
        <v>2</v>
      </c>
      <c r="AA548" s="215"/>
      <c r="AB548" s="53">
        <f>SUM(N2:N536)</f>
        <v>14324.285714285666</v>
      </c>
    </row>
    <row r="549" spans="1:33" ht="24" thickBot="1" x14ac:dyDescent="0.25">
      <c r="A549" s="216"/>
      <c r="B549" s="217"/>
      <c r="C549" s="217"/>
      <c r="D549" s="217"/>
      <c r="E549" s="218"/>
      <c r="F549" s="219" t="s">
        <v>49</v>
      </c>
      <c r="G549" s="220"/>
      <c r="H549" s="2"/>
      <c r="I549" s="221"/>
      <c r="J549" s="222"/>
      <c r="K549" s="222"/>
      <c r="L549" s="222"/>
      <c r="M549" s="222"/>
      <c r="N549" s="222"/>
      <c r="O549" s="222"/>
      <c r="P549" s="222"/>
      <c r="Q549" s="222"/>
      <c r="R549" s="222"/>
      <c r="S549" s="222"/>
      <c r="T549" s="222"/>
      <c r="U549" s="222"/>
      <c r="V549" s="222"/>
      <c r="W549" s="222"/>
      <c r="X549" s="223"/>
      <c r="Y549" s="43"/>
      <c r="Z549" s="215" t="s">
        <v>4</v>
      </c>
      <c r="AA549" s="215"/>
      <c r="AB549" s="54">
        <f>IF(T537=0,0,+T537/AB547)</f>
        <v>0.53372052871205833</v>
      </c>
    </row>
    <row r="550" spans="1:33" ht="24" thickBot="1" x14ac:dyDescent="0.25">
      <c r="A550" s="61"/>
      <c r="B550" s="79"/>
      <c r="C550" s="79"/>
      <c r="D550" s="19"/>
      <c r="E550" s="24"/>
      <c r="F550" s="1"/>
      <c r="G550" s="2"/>
      <c r="H550" s="2"/>
      <c r="I550" s="221"/>
      <c r="J550" s="222"/>
      <c r="K550" s="222"/>
      <c r="L550" s="222"/>
      <c r="M550" s="222"/>
      <c r="N550" s="222"/>
      <c r="O550" s="222"/>
      <c r="P550" s="222"/>
      <c r="Q550" s="222"/>
      <c r="R550" s="222"/>
      <c r="S550" s="222"/>
      <c r="T550" s="222"/>
      <c r="U550" s="222"/>
      <c r="V550" s="222"/>
      <c r="W550" s="222"/>
      <c r="X550" s="223"/>
      <c r="Y550" s="43"/>
      <c r="Z550" s="215" t="s">
        <v>3</v>
      </c>
      <c r="AA550" s="215"/>
      <c r="AB550" s="55">
        <f>IF(S537=0,0,+S537/AB548)</f>
        <v>0.42856492581524341</v>
      </c>
      <c r="AC550" s="194"/>
      <c r="AD550" s="194"/>
      <c r="AE550" s="194"/>
    </row>
    <row r="551" spans="1:33" ht="24" thickBot="1" x14ac:dyDescent="0.25">
      <c r="A551" s="61"/>
      <c r="B551" s="79"/>
      <c r="C551" s="79"/>
      <c r="D551" s="19"/>
      <c r="E551" s="24"/>
      <c r="F551" s="1"/>
      <c r="G551" s="2"/>
      <c r="H551" s="2"/>
      <c r="I551" s="63"/>
      <c r="J551" s="63"/>
      <c r="K551" s="63"/>
      <c r="L551" s="63"/>
      <c r="M551" s="63"/>
      <c r="N551" s="63"/>
      <c r="O551" s="63"/>
      <c r="P551" s="63"/>
      <c r="Q551" s="63"/>
      <c r="R551" s="63"/>
      <c r="S551" s="63"/>
      <c r="T551" s="63"/>
      <c r="U551" s="63"/>
      <c r="V551" s="63"/>
      <c r="W551" s="63"/>
      <c r="X551" s="63"/>
      <c r="Y551" s="43"/>
      <c r="Z551" s="64"/>
      <c r="AA551" s="64"/>
      <c r="AB551" s="65"/>
      <c r="AC551" s="194"/>
      <c r="AD551" s="194"/>
      <c r="AE551" s="194"/>
    </row>
    <row r="552" spans="1:33" ht="13.5" thickBot="1" x14ac:dyDescent="0.25">
      <c r="A552" s="61"/>
      <c r="B552" s="79"/>
      <c r="C552" s="79"/>
      <c r="D552" s="19"/>
      <c r="E552" s="24"/>
      <c r="F552" s="1"/>
      <c r="G552" s="2"/>
      <c r="H552" s="2"/>
      <c r="I552" s="63"/>
      <c r="J552" s="63"/>
      <c r="K552" s="63"/>
      <c r="L552" s="63"/>
      <c r="M552" s="63"/>
      <c r="N552" s="63"/>
      <c r="O552" s="63"/>
      <c r="P552" s="63"/>
      <c r="Q552" s="63"/>
      <c r="R552" s="63"/>
      <c r="S552" s="63"/>
      <c r="T552" s="63"/>
      <c r="U552" s="63"/>
      <c r="V552" s="63"/>
      <c r="W552" s="63"/>
      <c r="X552" s="63"/>
      <c r="Y552" s="43"/>
      <c r="Z552" s="214" t="s">
        <v>2032</v>
      </c>
      <c r="AA552" s="214"/>
      <c r="AB552" s="214"/>
      <c r="AC552" s="194"/>
      <c r="AD552" s="194"/>
      <c r="AE552" s="194"/>
    </row>
    <row r="553" spans="1:33" ht="13.5" thickBot="1" x14ac:dyDescent="0.25">
      <c r="A553" s="61"/>
      <c r="B553" s="79"/>
      <c r="C553" s="79"/>
      <c r="D553" s="19"/>
      <c r="E553" s="24"/>
      <c r="F553" s="1"/>
      <c r="G553" s="2"/>
      <c r="H553" s="2"/>
      <c r="I553" s="63"/>
      <c r="J553" s="63"/>
      <c r="K553" s="63"/>
      <c r="L553" s="63"/>
      <c r="M553" s="63"/>
      <c r="N553" s="63"/>
      <c r="O553" s="63"/>
      <c r="P553" s="63"/>
      <c r="Q553" s="63"/>
      <c r="R553" s="63"/>
      <c r="S553" s="63"/>
      <c r="T553" s="63"/>
      <c r="U553" s="63"/>
      <c r="V553" s="63"/>
      <c r="W553" s="63"/>
      <c r="X553" s="63"/>
      <c r="Y553" s="43"/>
      <c r="Z553" s="214"/>
      <c r="AA553" s="214"/>
      <c r="AB553" s="214"/>
      <c r="AC553" s="194"/>
      <c r="AD553" s="194"/>
      <c r="AE553" s="194"/>
    </row>
    <row r="554" spans="1:33" ht="13.5" thickBot="1" x14ac:dyDescent="0.25">
      <c r="A554" s="61"/>
      <c r="B554" s="79"/>
      <c r="C554" s="79"/>
      <c r="D554" s="19"/>
      <c r="E554" s="24"/>
      <c r="F554" s="1"/>
      <c r="G554" s="2"/>
      <c r="H554" s="2"/>
      <c r="I554" s="63"/>
      <c r="J554" s="63"/>
      <c r="K554" s="63"/>
      <c r="L554" s="63"/>
      <c r="M554" s="63"/>
      <c r="N554" s="63"/>
      <c r="O554" s="63"/>
      <c r="P554" s="63"/>
      <c r="Q554" s="63"/>
      <c r="R554" s="63"/>
      <c r="S554" s="63"/>
      <c r="T554" s="63"/>
      <c r="U554" s="63"/>
      <c r="V554" s="63"/>
      <c r="W554" s="63"/>
      <c r="X554" s="63"/>
      <c r="Y554" s="43"/>
      <c r="Z554" s="215" t="s">
        <v>1</v>
      </c>
      <c r="AA554" s="215"/>
      <c r="AB554" s="53">
        <f>SUM(U2:U9)</f>
        <v>201.14285714285714</v>
      </c>
      <c r="AC554" s="194"/>
      <c r="AD554" s="194"/>
      <c r="AE554" s="194"/>
    </row>
    <row r="555" spans="1:33" ht="13.5" thickBot="1" x14ac:dyDescent="0.25">
      <c r="A555" s="61"/>
      <c r="B555" s="79"/>
      <c r="C555" s="79"/>
      <c r="D555" s="19"/>
      <c r="E555" s="24"/>
      <c r="F555" s="1"/>
      <c r="G555" s="2"/>
      <c r="H555" s="2"/>
      <c r="I555" s="63"/>
      <c r="J555" s="63"/>
      <c r="K555" s="63"/>
      <c r="L555" s="63"/>
      <c r="M555" s="63"/>
      <c r="N555" s="63"/>
      <c r="O555" s="63"/>
      <c r="P555" s="63"/>
      <c r="Q555" s="63"/>
      <c r="R555" s="63"/>
      <c r="S555" s="63"/>
      <c r="T555" s="63"/>
      <c r="U555" s="63"/>
      <c r="V555" s="63"/>
      <c r="W555" s="63"/>
      <c r="X555" s="63"/>
      <c r="Y555" s="43"/>
      <c r="Z555" s="215" t="s">
        <v>2</v>
      </c>
      <c r="AA555" s="215"/>
      <c r="AB555" s="53">
        <f>SUM(N2:N9)</f>
        <v>209.71428571428569</v>
      </c>
      <c r="AC555" s="194"/>
      <c r="AD555" s="194"/>
      <c r="AE555" s="194"/>
    </row>
    <row r="556" spans="1:33" ht="24" thickBot="1" x14ac:dyDescent="0.25">
      <c r="A556" s="61"/>
      <c r="B556" s="79"/>
      <c r="C556" s="79"/>
      <c r="D556" s="19"/>
      <c r="E556" s="24"/>
      <c r="F556" s="1"/>
      <c r="G556" s="2"/>
      <c r="H556" s="2"/>
      <c r="I556" s="63"/>
      <c r="J556" s="63"/>
      <c r="K556" s="63"/>
      <c r="L556" s="63"/>
      <c r="M556" s="63"/>
      <c r="N556" s="63"/>
      <c r="O556" s="63"/>
      <c r="P556" s="63"/>
      <c r="Q556" s="63"/>
      <c r="R556" s="63"/>
      <c r="S556" s="63"/>
      <c r="T556" s="63"/>
      <c r="U556" s="63"/>
      <c r="V556" s="63"/>
      <c r="W556" s="63"/>
      <c r="X556" s="63"/>
      <c r="Y556" s="43"/>
      <c r="Z556" s="215" t="s">
        <v>4</v>
      </c>
      <c r="AA556" s="215"/>
      <c r="AB556" s="54">
        <f>IF(SUM(T2:T9)=0,0,+(SUM(T2:T9)/AB554))</f>
        <v>0.35724431818181823</v>
      </c>
      <c r="AC556" s="194"/>
      <c r="AD556" s="194"/>
      <c r="AE556" s="194"/>
    </row>
    <row r="557" spans="1:33" ht="24" thickBot="1" x14ac:dyDescent="0.25">
      <c r="A557" s="61"/>
      <c r="B557" s="79"/>
      <c r="C557" s="79"/>
      <c r="D557" s="19"/>
      <c r="E557" s="24"/>
      <c r="F557" s="1"/>
      <c r="G557" s="2"/>
      <c r="H557" s="2"/>
      <c r="I557" s="63"/>
      <c r="J557" s="63"/>
      <c r="K557" s="63"/>
      <c r="L557" s="63"/>
      <c r="M557" s="63"/>
      <c r="N557" s="63"/>
      <c r="O557" s="63"/>
      <c r="P557" s="63"/>
      <c r="Q557" s="63"/>
      <c r="R557" s="63"/>
      <c r="S557" s="63"/>
      <c r="T557" s="63"/>
      <c r="U557" s="63"/>
      <c r="V557" s="63"/>
      <c r="W557" s="63"/>
      <c r="X557" s="63"/>
      <c r="Y557" s="43"/>
      <c r="Z557" s="215" t="s">
        <v>3</v>
      </c>
      <c r="AA557" s="215"/>
      <c r="AB557" s="58">
        <f>IF(SUM(S2:S9)=0,0,+(SUM(S2:S9)/AB555))</f>
        <v>0.3426430517711172</v>
      </c>
      <c r="AC557" s="194"/>
      <c r="AD557" s="194"/>
      <c r="AE557" s="194"/>
    </row>
    <row r="558" spans="1:33" ht="24" thickBot="1" x14ac:dyDescent="0.25">
      <c r="A558" s="61"/>
      <c r="B558" s="79"/>
      <c r="C558" s="79"/>
      <c r="D558" s="19"/>
      <c r="E558" s="24"/>
      <c r="F558" s="1"/>
      <c r="G558" s="2"/>
      <c r="H558" s="2"/>
      <c r="I558" s="63"/>
      <c r="J558" s="63"/>
      <c r="K558" s="63"/>
      <c r="L558" s="63"/>
      <c r="M558" s="63"/>
      <c r="N558" s="63"/>
      <c r="O558" s="63"/>
      <c r="P558" s="63"/>
      <c r="Q558" s="63"/>
      <c r="R558" s="63"/>
      <c r="S558" s="63"/>
      <c r="T558" s="63"/>
      <c r="U558" s="63"/>
      <c r="V558" s="63"/>
      <c r="W558" s="63"/>
      <c r="X558" s="63"/>
      <c r="Y558" s="43"/>
      <c r="Z558" s="64"/>
      <c r="AA558" s="64"/>
      <c r="AB558" s="65"/>
      <c r="AC558" s="194"/>
      <c r="AD558" s="194"/>
      <c r="AE558" s="194"/>
    </row>
    <row r="559" spans="1:33" ht="13.5" thickBot="1" x14ac:dyDescent="0.25">
      <c r="A559" s="61"/>
      <c r="B559" s="79"/>
      <c r="C559" s="79"/>
      <c r="D559" s="19"/>
      <c r="E559" s="24"/>
      <c r="F559" s="1"/>
      <c r="G559" s="2"/>
      <c r="H559" s="2"/>
      <c r="I559" s="63"/>
      <c r="J559" s="63"/>
      <c r="K559" s="63"/>
      <c r="L559" s="63"/>
      <c r="M559" s="63"/>
      <c r="N559" s="63"/>
      <c r="O559" s="63"/>
      <c r="P559" s="63"/>
      <c r="Q559" s="63"/>
      <c r="R559" s="63"/>
      <c r="S559" s="63"/>
      <c r="T559" s="63"/>
      <c r="U559" s="63"/>
      <c r="V559" s="63"/>
      <c r="W559" s="63"/>
      <c r="X559" s="63"/>
      <c r="Y559" s="43"/>
      <c r="Z559" s="214" t="s">
        <v>1891</v>
      </c>
      <c r="AA559" s="214"/>
      <c r="AB559" s="214"/>
      <c r="AC559" s="194"/>
      <c r="AD559" s="194"/>
      <c r="AE559" s="194"/>
    </row>
    <row r="560" spans="1:33" ht="13.5" thickBot="1" x14ac:dyDescent="0.25">
      <c r="A560" s="61"/>
      <c r="B560" s="79"/>
      <c r="C560" s="79"/>
      <c r="D560" s="19"/>
      <c r="E560" s="24"/>
      <c r="F560" s="1"/>
      <c r="G560" s="2"/>
      <c r="H560" s="2"/>
      <c r="I560" s="63"/>
      <c r="J560" s="63"/>
      <c r="K560" s="63"/>
      <c r="L560" s="63"/>
      <c r="M560" s="63"/>
      <c r="N560" s="63"/>
      <c r="O560" s="63"/>
      <c r="P560" s="63"/>
      <c r="Q560" s="63"/>
      <c r="R560" s="63"/>
      <c r="S560" s="63"/>
      <c r="T560" s="63"/>
      <c r="U560" s="63"/>
      <c r="V560" s="63"/>
      <c r="W560" s="63"/>
      <c r="X560" s="63"/>
      <c r="Y560" s="43"/>
      <c r="Z560" s="214"/>
      <c r="AA560" s="214"/>
      <c r="AB560" s="214"/>
      <c r="AC560" s="194"/>
      <c r="AD560" s="194"/>
      <c r="AE560" s="194"/>
    </row>
    <row r="561" spans="1:31" ht="13.5" thickBot="1" x14ac:dyDescent="0.25">
      <c r="A561" s="61"/>
      <c r="B561" s="79"/>
      <c r="C561" s="79"/>
      <c r="D561" s="19"/>
      <c r="E561" s="24"/>
      <c r="F561" s="1"/>
      <c r="G561" s="2"/>
      <c r="H561" s="2"/>
      <c r="I561" s="63"/>
      <c r="J561" s="63"/>
      <c r="K561" s="63"/>
      <c r="L561" s="63"/>
      <c r="M561" s="63"/>
      <c r="N561" s="63"/>
      <c r="O561" s="63"/>
      <c r="P561" s="63"/>
      <c r="Q561" s="63"/>
      <c r="R561" s="63"/>
      <c r="S561" s="63"/>
      <c r="T561" s="63"/>
      <c r="U561" s="63"/>
      <c r="V561" s="63"/>
      <c r="W561" s="63"/>
      <c r="X561" s="63"/>
      <c r="Y561" s="43"/>
      <c r="Z561" s="215" t="s">
        <v>1</v>
      </c>
      <c r="AA561" s="215"/>
      <c r="AB561" s="53">
        <f>SUM(U10:U122)</f>
        <v>1909.4285714285711</v>
      </c>
      <c r="AC561" s="194"/>
      <c r="AD561" s="194"/>
      <c r="AE561" s="194"/>
    </row>
    <row r="562" spans="1:31" ht="13.5" thickBot="1" x14ac:dyDescent="0.25">
      <c r="A562" s="61"/>
      <c r="B562" s="79"/>
      <c r="C562" s="79"/>
      <c r="D562" s="19"/>
      <c r="E562" s="24"/>
      <c r="F562" s="1"/>
      <c r="G562" s="2"/>
      <c r="H562" s="2"/>
      <c r="I562" s="63"/>
      <c r="J562" s="63"/>
      <c r="K562" s="63"/>
      <c r="L562" s="63"/>
      <c r="M562" s="63"/>
      <c r="N562" s="63"/>
      <c r="O562" s="63"/>
      <c r="P562" s="63"/>
      <c r="Q562" s="63"/>
      <c r="R562" s="63"/>
      <c r="S562" s="63"/>
      <c r="T562" s="63"/>
      <c r="U562" s="63"/>
      <c r="V562" s="63"/>
      <c r="W562" s="63"/>
      <c r="X562" s="63"/>
      <c r="Y562" s="43"/>
      <c r="Z562" s="215" t="s">
        <v>2</v>
      </c>
      <c r="AA562" s="215"/>
      <c r="AB562" s="53">
        <f>SUM(N10:N122)</f>
        <v>2377.8571428571431</v>
      </c>
      <c r="AC562" s="194"/>
      <c r="AD562" s="194"/>
      <c r="AE562" s="194"/>
    </row>
    <row r="563" spans="1:31" ht="24" thickBot="1" x14ac:dyDescent="0.25">
      <c r="A563" s="61"/>
      <c r="B563" s="79"/>
      <c r="C563" s="79"/>
      <c r="D563" s="19"/>
      <c r="E563" s="24"/>
      <c r="F563" s="1"/>
      <c r="G563" s="2"/>
      <c r="H563" s="2"/>
      <c r="I563" s="63"/>
      <c r="J563" s="63"/>
      <c r="K563" s="63"/>
      <c r="L563" s="63"/>
      <c r="M563" s="63"/>
      <c r="N563" s="63"/>
      <c r="O563" s="63"/>
      <c r="P563" s="63"/>
      <c r="Q563" s="63"/>
      <c r="R563" s="63"/>
      <c r="S563" s="63"/>
      <c r="T563" s="63"/>
      <c r="U563" s="63"/>
      <c r="V563" s="63"/>
      <c r="W563" s="63"/>
      <c r="X563" s="63"/>
      <c r="Y563" s="43"/>
      <c r="Z563" s="215" t="s">
        <v>4</v>
      </c>
      <c r="AA563" s="215"/>
      <c r="AB563" s="54">
        <f>IF(SUM(T10:T122)=0,0,+(SUM(T10:T122)/AB561))</f>
        <v>0.40677093706625661</v>
      </c>
      <c r="AC563" s="194"/>
      <c r="AD563" s="194"/>
      <c r="AE563" s="194"/>
    </row>
    <row r="564" spans="1:31" ht="24" thickBot="1" x14ac:dyDescent="0.25">
      <c r="A564" s="61"/>
      <c r="B564" s="79"/>
      <c r="C564" s="79"/>
      <c r="D564" s="19"/>
      <c r="E564" s="24"/>
      <c r="F564" s="1"/>
      <c r="G564" s="2"/>
      <c r="H564" s="2"/>
      <c r="I564" s="63"/>
      <c r="J564" s="63"/>
      <c r="K564" s="63"/>
      <c r="L564" s="63"/>
      <c r="M564" s="63"/>
      <c r="N564" s="63"/>
      <c r="O564" s="63"/>
      <c r="P564" s="63"/>
      <c r="Q564" s="63"/>
      <c r="R564" s="63"/>
      <c r="S564" s="63"/>
      <c r="T564" s="63"/>
      <c r="U564" s="63"/>
      <c r="V564" s="63"/>
      <c r="W564" s="63"/>
      <c r="X564" s="63"/>
      <c r="Y564" s="43"/>
      <c r="Z564" s="215" t="s">
        <v>3</v>
      </c>
      <c r="AA564" s="215"/>
      <c r="AB564" s="58">
        <f>IF(SUM(S10:S122)=0,0,+(SUM(S10:S122)/AB562))</f>
        <v>0.37049566505422554</v>
      </c>
      <c r="AC564" s="194"/>
      <c r="AD564" s="194"/>
      <c r="AE564" s="194"/>
    </row>
    <row r="565" spans="1:31" ht="24" thickBot="1" x14ac:dyDescent="0.25">
      <c r="A565" s="61"/>
      <c r="B565" s="79"/>
      <c r="C565" s="79"/>
      <c r="D565" s="19"/>
      <c r="E565" s="24"/>
      <c r="F565" s="1"/>
      <c r="G565" s="2"/>
      <c r="H565" s="2"/>
      <c r="I565" s="63"/>
      <c r="J565" s="63"/>
      <c r="K565" s="63"/>
      <c r="L565" s="63"/>
      <c r="M565" s="63"/>
      <c r="N565" s="63"/>
      <c r="O565" s="63"/>
      <c r="P565" s="63"/>
      <c r="Q565" s="63"/>
      <c r="R565" s="63"/>
      <c r="S565" s="63"/>
      <c r="T565" s="63"/>
      <c r="U565" s="63"/>
      <c r="V565" s="63"/>
      <c r="W565" s="63"/>
      <c r="X565" s="63"/>
      <c r="Y565" s="43"/>
      <c r="Z565" s="64"/>
      <c r="AA565" s="64"/>
      <c r="AB565" s="65"/>
      <c r="AC565" s="194"/>
      <c r="AD565" s="194"/>
      <c r="AE565" s="194"/>
    </row>
    <row r="566" spans="1:31" ht="13.5" thickBot="1" x14ac:dyDescent="0.25">
      <c r="A566" s="61"/>
      <c r="B566" s="79"/>
      <c r="C566" s="79"/>
      <c r="D566" s="19"/>
      <c r="E566" s="24"/>
      <c r="F566" s="1"/>
      <c r="G566" s="2"/>
      <c r="H566" s="2"/>
      <c r="I566" s="63"/>
      <c r="J566" s="63"/>
      <c r="K566" s="63"/>
      <c r="L566" s="63"/>
      <c r="M566" s="63"/>
      <c r="N566" s="63"/>
      <c r="O566" s="63"/>
      <c r="P566" s="63"/>
      <c r="Q566" s="63"/>
      <c r="R566" s="63"/>
      <c r="S566" s="63"/>
      <c r="T566" s="63"/>
      <c r="U566" s="63"/>
      <c r="V566" s="63"/>
      <c r="W566" s="63"/>
      <c r="X566" s="63"/>
      <c r="Y566" s="43"/>
      <c r="Z566" s="214" t="s">
        <v>1645</v>
      </c>
      <c r="AA566" s="214"/>
      <c r="AB566" s="214"/>
      <c r="AC566" s="194"/>
      <c r="AD566" s="194"/>
      <c r="AE566" s="194"/>
    </row>
    <row r="567" spans="1:31" ht="13.5" thickBot="1" x14ac:dyDescent="0.25">
      <c r="A567" s="61"/>
      <c r="B567" s="79"/>
      <c r="C567" s="79"/>
      <c r="D567" s="19"/>
      <c r="E567" s="24"/>
      <c r="F567" s="1"/>
      <c r="G567" s="2"/>
      <c r="H567" s="2"/>
      <c r="I567" s="63"/>
      <c r="J567" s="63"/>
      <c r="K567" s="63"/>
      <c r="L567" s="63"/>
      <c r="M567" s="63"/>
      <c r="N567" s="63"/>
      <c r="O567" s="63"/>
      <c r="P567" s="63"/>
      <c r="Q567" s="63"/>
      <c r="R567" s="63"/>
      <c r="S567" s="63"/>
      <c r="T567" s="63"/>
      <c r="U567" s="63"/>
      <c r="V567" s="63"/>
      <c r="W567" s="63"/>
      <c r="X567" s="63"/>
      <c r="Y567" s="43"/>
      <c r="Z567" s="214"/>
      <c r="AA567" s="214"/>
      <c r="AB567" s="214"/>
      <c r="AC567" s="194"/>
      <c r="AD567" s="194"/>
      <c r="AE567" s="194"/>
    </row>
    <row r="568" spans="1:31" ht="13.5" thickBot="1" x14ac:dyDescent="0.25">
      <c r="A568" s="61"/>
      <c r="B568" s="79"/>
      <c r="C568" s="79"/>
      <c r="D568" s="19"/>
      <c r="E568" s="24"/>
      <c r="F568" s="1"/>
      <c r="G568" s="2"/>
      <c r="H568" s="2"/>
      <c r="I568" s="63"/>
      <c r="J568" s="63"/>
      <c r="K568" s="63"/>
      <c r="L568" s="63"/>
      <c r="M568" s="63"/>
      <c r="N568" s="63"/>
      <c r="O568" s="63"/>
      <c r="P568" s="63"/>
      <c r="Q568" s="63"/>
      <c r="R568" s="63"/>
      <c r="S568" s="63"/>
      <c r="T568" s="63"/>
      <c r="U568" s="63"/>
      <c r="V568" s="63"/>
      <c r="W568" s="63"/>
      <c r="X568" s="63"/>
      <c r="Y568" s="43"/>
      <c r="Z568" s="215" t="s">
        <v>1</v>
      </c>
      <c r="AA568" s="215"/>
      <c r="AB568" s="53">
        <f>SUM(U123:U128)</f>
        <v>57</v>
      </c>
      <c r="AC568" s="194"/>
      <c r="AD568" s="194"/>
      <c r="AE568" s="194"/>
    </row>
    <row r="569" spans="1:31" ht="13.5" thickBot="1" x14ac:dyDescent="0.25">
      <c r="A569" s="61"/>
      <c r="B569" s="79"/>
      <c r="C569" s="79"/>
      <c r="D569" s="19"/>
      <c r="E569" s="24"/>
      <c r="F569" s="1"/>
      <c r="G569" s="2"/>
      <c r="H569" s="2"/>
      <c r="I569" s="63"/>
      <c r="J569" s="63"/>
      <c r="K569" s="63"/>
      <c r="L569" s="63"/>
      <c r="M569" s="63"/>
      <c r="N569" s="63"/>
      <c r="O569" s="63"/>
      <c r="P569" s="63"/>
      <c r="Q569" s="63"/>
      <c r="R569" s="63"/>
      <c r="S569" s="63"/>
      <c r="T569" s="63"/>
      <c r="U569" s="63"/>
      <c r="V569" s="63"/>
      <c r="W569" s="63"/>
      <c r="X569" s="63"/>
      <c r="Y569" s="43"/>
      <c r="Z569" s="215" t="s">
        <v>2</v>
      </c>
      <c r="AA569" s="215"/>
      <c r="AB569" s="53">
        <f>SUM(N123:N128)</f>
        <v>57</v>
      </c>
      <c r="AC569" s="194"/>
      <c r="AD569" s="194"/>
      <c r="AE569" s="194"/>
    </row>
    <row r="570" spans="1:31" ht="24" thickBot="1" x14ac:dyDescent="0.25">
      <c r="A570" s="61"/>
      <c r="B570" s="79"/>
      <c r="C570" s="79"/>
      <c r="D570" s="19"/>
      <c r="E570" s="24"/>
      <c r="F570" s="1"/>
      <c r="G570" s="2"/>
      <c r="H570" s="2"/>
      <c r="I570" s="63"/>
      <c r="J570" s="63"/>
      <c r="K570" s="63"/>
      <c r="L570" s="63"/>
      <c r="M570" s="63"/>
      <c r="N570" s="63"/>
      <c r="O570" s="63"/>
      <c r="P570" s="63"/>
      <c r="Q570" s="63"/>
      <c r="R570" s="63"/>
      <c r="S570" s="63"/>
      <c r="T570" s="63"/>
      <c r="U570" s="63"/>
      <c r="V570" s="63"/>
      <c r="W570" s="63"/>
      <c r="X570" s="63"/>
      <c r="Y570" s="43"/>
      <c r="Z570" s="215" t="s">
        <v>4</v>
      </c>
      <c r="AA570" s="215"/>
      <c r="AB570" s="54">
        <f>IF(SUM(T123:T128)=0,0,+(SUM(T123:T128)/AB568))</f>
        <v>0.27518796992481204</v>
      </c>
      <c r="AC570" s="194"/>
      <c r="AD570" s="194"/>
      <c r="AE570" s="194"/>
    </row>
    <row r="571" spans="1:31" ht="24" thickBot="1" x14ac:dyDescent="0.25">
      <c r="A571" s="61"/>
      <c r="B571" s="79"/>
      <c r="C571" s="79"/>
      <c r="D571" s="19"/>
      <c r="E571" s="24"/>
      <c r="F571" s="1"/>
      <c r="G571" s="2"/>
      <c r="H571" s="2"/>
      <c r="I571" s="63"/>
      <c r="J571" s="63"/>
      <c r="K571" s="63"/>
      <c r="L571" s="63"/>
      <c r="M571" s="63"/>
      <c r="N571" s="63"/>
      <c r="O571" s="63"/>
      <c r="P571" s="63"/>
      <c r="Q571" s="63"/>
      <c r="R571" s="63"/>
      <c r="S571" s="63"/>
      <c r="T571" s="63"/>
      <c r="U571" s="63"/>
      <c r="V571" s="63"/>
      <c r="W571" s="63"/>
      <c r="X571" s="63"/>
      <c r="Y571" s="43"/>
      <c r="Z571" s="215" t="s">
        <v>3</v>
      </c>
      <c r="AA571" s="215"/>
      <c r="AB571" s="58">
        <f>IF(SUM(S123:S128)=0,0,+(SUM(S123:S128)/AB569))</f>
        <v>0.27518796992481204</v>
      </c>
      <c r="AC571" s="194"/>
      <c r="AD571" s="194"/>
      <c r="AE571" s="194"/>
    </row>
    <row r="572" spans="1:31" ht="24" thickBot="1" x14ac:dyDescent="0.25">
      <c r="A572" s="61"/>
      <c r="B572" s="79"/>
      <c r="C572" s="79"/>
      <c r="D572" s="19"/>
      <c r="E572" s="24"/>
      <c r="F572" s="1"/>
      <c r="G572" s="2"/>
      <c r="H572" s="2"/>
      <c r="I572" s="63"/>
      <c r="J572" s="63"/>
      <c r="K572" s="63"/>
      <c r="L572" s="63"/>
      <c r="M572" s="63"/>
      <c r="N572" s="63"/>
      <c r="O572" s="63"/>
      <c r="P572" s="63"/>
      <c r="Q572" s="63"/>
      <c r="R572" s="63"/>
      <c r="S572" s="63"/>
      <c r="T572" s="63"/>
      <c r="U572" s="63"/>
      <c r="V572" s="63"/>
      <c r="W572" s="63"/>
      <c r="X572" s="63"/>
      <c r="Y572" s="43"/>
      <c r="Z572" s="64"/>
      <c r="AA572" s="64"/>
      <c r="AB572" s="65"/>
      <c r="AC572" s="194"/>
      <c r="AD572" s="194"/>
      <c r="AE572" s="194"/>
    </row>
    <row r="573" spans="1:31" ht="13.5" thickBot="1" x14ac:dyDescent="0.25">
      <c r="A573" s="61"/>
      <c r="B573" s="79"/>
      <c r="C573" s="79"/>
      <c r="D573" s="19"/>
      <c r="E573" s="24"/>
      <c r="F573" s="1"/>
      <c r="G573" s="2"/>
      <c r="H573" s="2"/>
      <c r="I573" s="63"/>
      <c r="J573" s="63"/>
      <c r="K573" s="63"/>
      <c r="L573" s="63"/>
      <c r="M573" s="63"/>
      <c r="N573" s="63"/>
      <c r="O573" s="63"/>
      <c r="P573" s="63"/>
      <c r="Q573" s="63"/>
      <c r="R573" s="63"/>
      <c r="S573" s="63"/>
      <c r="T573" s="63"/>
      <c r="U573" s="63"/>
      <c r="V573" s="63"/>
      <c r="W573" s="63"/>
      <c r="X573" s="63"/>
      <c r="Y573" s="43"/>
      <c r="Z573" s="214" t="s">
        <v>1629</v>
      </c>
      <c r="AA573" s="214"/>
      <c r="AB573" s="214"/>
      <c r="AC573" s="194"/>
      <c r="AD573" s="194"/>
      <c r="AE573" s="194"/>
    </row>
    <row r="574" spans="1:31" ht="13.5" thickBot="1" x14ac:dyDescent="0.25">
      <c r="A574" s="61"/>
      <c r="B574" s="79"/>
      <c r="C574" s="79"/>
      <c r="D574" s="19"/>
      <c r="E574" s="24"/>
      <c r="F574" s="1"/>
      <c r="G574" s="2"/>
      <c r="H574" s="2"/>
      <c r="I574" s="63"/>
      <c r="J574" s="63"/>
      <c r="K574" s="63"/>
      <c r="L574" s="63"/>
      <c r="M574" s="63"/>
      <c r="N574" s="63"/>
      <c r="O574" s="63"/>
      <c r="P574" s="63"/>
      <c r="Q574" s="63"/>
      <c r="R574" s="63"/>
      <c r="S574" s="63"/>
      <c r="T574" s="63"/>
      <c r="U574" s="63"/>
      <c r="V574" s="63"/>
      <c r="W574" s="63"/>
      <c r="X574" s="63"/>
      <c r="Y574" s="43"/>
      <c r="Z574" s="214"/>
      <c r="AA574" s="214"/>
      <c r="AB574" s="214"/>
      <c r="AC574" s="194"/>
      <c r="AD574" s="194"/>
      <c r="AE574" s="194"/>
    </row>
    <row r="575" spans="1:31" ht="13.5" thickBot="1" x14ac:dyDescent="0.25">
      <c r="A575" s="61"/>
      <c r="B575" s="79"/>
      <c r="C575" s="79"/>
      <c r="D575" s="19"/>
      <c r="E575" s="24"/>
      <c r="F575" s="1"/>
      <c r="G575" s="2"/>
      <c r="H575" s="2"/>
      <c r="I575" s="63"/>
      <c r="J575" s="63"/>
      <c r="K575" s="63"/>
      <c r="L575" s="63"/>
      <c r="M575" s="63"/>
      <c r="N575" s="63"/>
      <c r="O575" s="63"/>
      <c r="P575" s="63"/>
      <c r="Q575" s="63"/>
      <c r="R575" s="63"/>
      <c r="S575" s="63"/>
      <c r="T575" s="63"/>
      <c r="U575" s="63"/>
      <c r="V575" s="63"/>
      <c r="W575" s="63"/>
      <c r="X575" s="63"/>
      <c r="Y575" s="43"/>
      <c r="Z575" s="215" t="s">
        <v>1</v>
      </c>
      <c r="AA575" s="215"/>
      <c r="AB575" s="53">
        <f>SUM(U129:U159)</f>
        <v>504.4285714285715</v>
      </c>
      <c r="AC575" s="194"/>
      <c r="AD575" s="194"/>
      <c r="AE575" s="194"/>
    </row>
    <row r="576" spans="1:31" ht="13.5" thickBot="1" x14ac:dyDescent="0.25">
      <c r="A576" s="61"/>
      <c r="B576" s="79"/>
      <c r="C576" s="79"/>
      <c r="D576" s="19"/>
      <c r="E576" s="24"/>
      <c r="F576" s="1"/>
      <c r="G576" s="2"/>
      <c r="H576" s="2"/>
      <c r="I576" s="63"/>
      <c r="J576" s="63"/>
      <c r="K576" s="63"/>
      <c r="L576" s="63"/>
      <c r="M576" s="63"/>
      <c r="N576" s="63"/>
      <c r="O576" s="63"/>
      <c r="P576" s="63"/>
      <c r="Q576" s="63"/>
      <c r="R576" s="63"/>
      <c r="S576" s="63"/>
      <c r="T576" s="63"/>
      <c r="U576" s="63"/>
      <c r="V576" s="63"/>
      <c r="W576" s="63"/>
      <c r="X576" s="63"/>
      <c r="Y576" s="43"/>
      <c r="Z576" s="215" t="s">
        <v>2</v>
      </c>
      <c r="AA576" s="215"/>
      <c r="AB576" s="53">
        <f>SUM(N129:N159)</f>
        <v>504.4285714285715</v>
      </c>
      <c r="AC576" s="194"/>
      <c r="AD576" s="194"/>
      <c r="AE576" s="194"/>
    </row>
    <row r="577" spans="1:33" ht="24" thickBot="1" x14ac:dyDescent="0.25">
      <c r="A577" s="61"/>
      <c r="B577" s="79"/>
      <c r="C577" s="79"/>
      <c r="D577" s="19"/>
      <c r="E577" s="24"/>
      <c r="F577" s="1"/>
      <c r="G577" s="2"/>
      <c r="H577" s="2"/>
      <c r="I577" s="63"/>
      <c r="J577" s="63"/>
      <c r="K577" s="63"/>
      <c r="L577" s="63"/>
      <c r="M577" s="63"/>
      <c r="N577" s="63"/>
      <c r="O577" s="63"/>
      <c r="P577" s="63"/>
      <c r="Q577" s="63"/>
      <c r="R577" s="63"/>
      <c r="S577" s="63"/>
      <c r="T577" s="63"/>
      <c r="U577" s="63"/>
      <c r="V577" s="63"/>
      <c r="W577" s="63"/>
      <c r="X577" s="63"/>
      <c r="Y577" s="43"/>
      <c r="Z577" s="215" t="s">
        <v>4</v>
      </c>
      <c r="AA577" s="215"/>
      <c r="AB577" s="54">
        <f>IF(SUM(T129:T159)=0,0,+(SUM(T129:T159)/AB575))</f>
        <v>0.12234494477485131</v>
      </c>
      <c r="AC577" s="194"/>
      <c r="AD577" s="194"/>
      <c r="AE577" s="194"/>
    </row>
    <row r="578" spans="1:33" ht="24" thickBot="1" x14ac:dyDescent="0.25">
      <c r="A578" s="61"/>
      <c r="B578" s="79"/>
      <c r="C578" s="79"/>
      <c r="D578" s="19"/>
      <c r="E578" s="24"/>
      <c r="F578" s="1"/>
      <c r="G578" s="2"/>
      <c r="H578" s="2"/>
      <c r="I578" s="63"/>
      <c r="J578" s="63"/>
      <c r="K578" s="63"/>
      <c r="L578" s="63"/>
      <c r="M578" s="63"/>
      <c r="N578" s="63"/>
      <c r="O578" s="63"/>
      <c r="P578" s="63"/>
      <c r="Q578" s="63"/>
      <c r="R578" s="63"/>
      <c r="S578" s="63"/>
      <c r="T578" s="63"/>
      <c r="U578" s="63"/>
      <c r="V578" s="63"/>
      <c r="W578" s="63"/>
      <c r="X578" s="63"/>
      <c r="Y578" s="43"/>
      <c r="Z578" s="215" t="s">
        <v>3</v>
      </c>
      <c r="AA578" s="215"/>
      <c r="AB578" s="58">
        <f>IF(SUM(S129:S159)=0,0,+(SUM(S129:S159)/AB576))</f>
        <v>0.12234494477485131</v>
      </c>
      <c r="AC578" s="194"/>
      <c r="AD578" s="194"/>
      <c r="AE578" s="194"/>
    </row>
    <row r="579" spans="1:33" ht="24" thickBot="1" x14ac:dyDescent="0.25">
      <c r="A579" s="61"/>
      <c r="B579" s="79"/>
      <c r="C579" s="79"/>
      <c r="D579" s="19"/>
      <c r="E579" s="24"/>
      <c r="F579" s="1"/>
      <c r="G579" s="2"/>
      <c r="H579" s="2"/>
      <c r="I579" s="63"/>
      <c r="J579" s="63"/>
      <c r="K579" s="63"/>
      <c r="L579" s="63"/>
      <c r="M579" s="63"/>
      <c r="N579" s="63"/>
      <c r="O579" s="63"/>
      <c r="P579" s="63"/>
      <c r="Q579" s="63"/>
      <c r="R579" s="63"/>
      <c r="S579" s="63"/>
      <c r="T579" s="63"/>
      <c r="U579" s="63"/>
      <c r="V579" s="63"/>
      <c r="W579" s="63"/>
      <c r="X579" s="63"/>
      <c r="Y579" s="43"/>
      <c r="Z579" s="64"/>
      <c r="AA579" s="64"/>
      <c r="AB579" s="65"/>
      <c r="AC579" s="194"/>
      <c r="AD579" s="194"/>
      <c r="AE579" s="194"/>
    </row>
    <row r="580" spans="1:33" ht="13.5" thickBot="1" x14ac:dyDescent="0.25">
      <c r="A580" s="61"/>
      <c r="B580" s="79"/>
      <c r="C580" s="79"/>
      <c r="D580" s="19"/>
      <c r="E580" s="24"/>
      <c r="F580" s="1"/>
      <c r="G580" s="2"/>
      <c r="H580" s="2"/>
      <c r="I580" s="63"/>
      <c r="J580" s="63"/>
      <c r="K580" s="63"/>
      <c r="L580" s="63"/>
      <c r="M580" s="63"/>
      <c r="N580" s="63"/>
      <c r="O580" s="63"/>
      <c r="P580" s="63"/>
      <c r="Q580" s="63"/>
      <c r="R580" s="63"/>
      <c r="S580" s="63"/>
      <c r="T580" s="63"/>
      <c r="U580" s="63"/>
      <c r="V580" s="63"/>
      <c r="W580" s="63"/>
      <c r="X580" s="63"/>
      <c r="Y580" s="43"/>
      <c r="Z580" s="214" t="s">
        <v>1406</v>
      </c>
      <c r="AA580" s="214"/>
      <c r="AB580" s="214"/>
      <c r="AC580" s="194"/>
      <c r="AD580" s="194"/>
      <c r="AE580" s="194"/>
    </row>
    <row r="581" spans="1:33" ht="13.5" thickBot="1" x14ac:dyDescent="0.25">
      <c r="A581" s="61"/>
      <c r="B581" s="79"/>
      <c r="C581" s="79"/>
      <c r="D581" s="19"/>
      <c r="E581" s="24"/>
      <c r="F581" s="1"/>
      <c r="G581" s="2"/>
      <c r="H581" s="2"/>
      <c r="I581" s="63"/>
      <c r="J581" s="63"/>
      <c r="K581" s="63"/>
      <c r="L581" s="63"/>
      <c r="M581" s="63"/>
      <c r="N581" s="63"/>
      <c r="O581" s="63"/>
      <c r="P581" s="63"/>
      <c r="Q581" s="63"/>
      <c r="R581" s="63"/>
      <c r="S581" s="63"/>
      <c r="T581" s="63"/>
      <c r="U581" s="63"/>
      <c r="V581" s="63"/>
      <c r="W581" s="63"/>
      <c r="X581" s="63"/>
      <c r="Y581" s="43"/>
      <c r="Z581" s="214"/>
      <c r="AA581" s="214"/>
      <c r="AB581" s="214"/>
      <c r="AC581" s="194"/>
      <c r="AD581" s="194"/>
      <c r="AE581" s="194"/>
    </row>
    <row r="582" spans="1:33" ht="13.5" thickBot="1" x14ac:dyDescent="0.25">
      <c r="A582" s="61"/>
      <c r="B582" s="79"/>
      <c r="C582" s="79"/>
      <c r="D582" s="19"/>
      <c r="E582" s="24"/>
      <c r="F582" s="1"/>
      <c r="G582" s="2"/>
      <c r="H582" s="2"/>
      <c r="I582" s="63"/>
      <c r="J582" s="63"/>
      <c r="K582" s="63"/>
      <c r="L582" s="63"/>
      <c r="M582" s="63"/>
      <c r="N582" s="63"/>
      <c r="O582" s="63"/>
      <c r="P582" s="63"/>
      <c r="Q582" s="63"/>
      <c r="R582" s="63"/>
      <c r="S582" s="63"/>
      <c r="T582" s="63"/>
      <c r="U582" s="63"/>
      <c r="V582" s="63"/>
      <c r="W582" s="63"/>
      <c r="X582" s="63"/>
      <c r="Y582" s="43"/>
      <c r="Z582" s="215" t="s">
        <v>1</v>
      </c>
      <c r="AA582" s="215"/>
      <c r="AB582" s="53">
        <f>SUM(U160:U167)</f>
        <v>41.714285714285715</v>
      </c>
      <c r="AC582" s="194"/>
      <c r="AD582" s="194"/>
      <c r="AE582" s="194"/>
    </row>
    <row r="583" spans="1:33" ht="13.5" thickBot="1" x14ac:dyDescent="0.25">
      <c r="A583" s="61"/>
      <c r="B583" s="79"/>
      <c r="C583" s="79"/>
      <c r="D583" s="19"/>
      <c r="E583" s="24"/>
      <c r="F583" s="1"/>
      <c r="G583" s="2"/>
      <c r="H583" s="2"/>
      <c r="I583" s="63"/>
      <c r="J583" s="63"/>
      <c r="K583" s="63"/>
      <c r="L583" s="63"/>
      <c r="M583" s="63"/>
      <c r="N583" s="63"/>
      <c r="O583" s="63"/>
      <c r="P583" s="63"/>
      <c r="Q583" s="63"/>
      <c r="R583" s="63"/>
      <c r="S583" s="63"/>
      <c r="T583" s="63"/>
      <c r="U583" s="63"/>
      <c r="V583" s="63"/>
      <c r="W583" s="63"/>
      <c r="X583" s="63"/>
      <c r="Y583" s="43"/>
      <c r="Z583" s="215" t="s">
        <v>2</v>
      </c>
      <c r="AA583" s="215"/>
      <c r="AB583" s="53">
        <f>SUM(N160:N167)</f>
        <v>217.14285714285714</v>
      </c>
      <c r="AC583" s="194"/>
      <c r="AD583" s="194"/>
      <c r="AE583" s="194"/>
    </row>
    <row r="584" spans="1:33" ht="25.5" customHeight="1" thickBot="1" x14ac:dyDescent="0.25">
      <c r="A584" s="61"/>
      <c r="B584" s="79"/>
      <c r="C584" s="79"/>
      <c r="D584" s="19"/>
      <c r="E584" s="24"/>
      <c r="F584" s="1"/>
      <c r="G584" s="2"/>
      <c r="H584" s="2"/>
      <c r="I584" s="63"/>
      <c r="J584" s="63"/>
      <c r="K584" s="63"/>
      <c r="L584" s="63"/>
      <c r="M584" s="63"/>
      <c r="N584" s="63"/>
      <c r="O584" s="63"/>
      <c r="P584" s="63"/>
      <c r="Q584" s="63"/>
      <c r="R584" s="63"/>
      <c r="S584" s="63"/>
      <c r="T584" s="63"/>
      <c r="U584" s="63"/>
      <c r="V584" s="63"/>
      <c r="W584" s="63"/>
      <c r="X584" s="63"/>
      <c r="Y584" s="43"/>
      <c r="Z584" s="215" t="s">
        <v>4</v>
      </c>
      <c r="AA584" s="215"/>
      <c r="AB584" s="54">
        <f>IF(SUM(T160:T167)=0,0,+(SUM(T160:T167)/AB582))</f>
        <v>0.5</v>
      </c>
      <c r="AC584" s="194"/>
      <c r="AD584" s="194"/>
      <c r="AE584" s="194"/>
    </row>
    <row r="585" spans="1:33" ht="24" thickBot="1" x14ac:dyDescent="0.25">
      <c r="A585" s="61"/>
      <c r="B585" s="79"/>
      <c r="C585" s="79"/>
      <c r="D585" s="19"/>
      <c r="E585" s="24"/>
      <c r="F585" s="1"/>
      <c r="G585" s="2"/>
      <c r="H585" s="2"/>
      <c r="I585" s="63"/>
      <c r="J585" s="63"/>
      <c r="K585" s="63"/>
      <c r="L585" s="63"/>
      <c r="M585" s="63"/>
      <c r="N585" s="63"/>
      <c r="O585" s="63"/>
      <c r="P585" s="63"/>
      <c r="Q585" s="63"/>
      <c r="R585" s="63"/>
      <c r="S585" s="63"/>
      <c r="T585" s="63"/>
      <c r="U585" s="63"/>
      <c r="V585" s="63"/>
      <c r="W585" s="63"/>
      <c r="X585" s="63"/>
      <c r="Y585" s="43"/>
      <c r="Z585" s="215" t="s">
        <v>3</v>
      </c>
      <c r="AA585" s="215"/>
      <c r="AB585" s="58">
        <f>IF(SUM(S160:S167)=0,0,+(SUM(S160:S167)/AB583))</f>
        <v>9.6052631578947376E-2</v>
      </c>
      <c r="AC585" s="194"/>
      <c r="AD585" s="194"/>
      <c r="AE585" s="194"/>
    </row>
    <row r="586" spans="1:33" ht="15.75" customHeight="1" thickBot="1" x14ac:dyDescent="0.25">
      <c r="A586" s="61"/>
      <c r="B586" s="79"/>
      <c r="C586" s="79"/>
      <c r="D586" s="19"/>
      <c r="E586" s="24"/>
      <c r="F586" s="1"/>
      <c r="G586" s="2"/>
      <c r="H586" s="2"/>
      <c r="I586" s="63"/>
      <c r="J586" s="63"/>
      <c r="K586" s="63"/>
      <c r="L586" s="63"/>
      <c r="M586" s="63"/>
      <c r="N586" s="63"/>
      <c r="O586" s="63"/>
      <c r="P586" s="63"/>
      <c r="Q586" s="63"/>
      <c r="R586" s="63"/>
      <c r="S586" s="63"/>
      <c r="T586" s="63"/>
      <c r="U586" s="63"/>
      <c r="V586" s="63"/>
      <c r="W586" s="63"/>
      <c r="X586" s="63"/>
      <c r="Y586" s="43"/>
      <c r="Z586" s="64"/>
      <c r="AA586" s="64"/>
      <c r="AB586" s="65"/>
      <c r="AC586" s="194"/>
      <c r="AD586" s="194"/>
      <c r="AE586" s="194"/>
    </row>
    <row r="587" spans="1:33" ht="13.5" thickBot="1" x14ac:dyDescent="0.25">
      <c r="A587" s="61"/>
      <c r="B587" s="79"/>
      <c r="C587" s="79"/>
      <c r="D587" s="19"/>
      <c r="E587" s="24"/>
      <c r="F587" s="1"/>
      <c r="G587" s="2"/>
      <c r="H587" s="2"/>
      <c r="I587" s="63"/>
      <c r="J587" s="63"/>
      <c r="K587" s="63"/>
      <c r="L587" s="63"/>
      <c r="M587" s="63"/>
      <c r="N587" s="63"/>
      <c r="O587" s="63"/>
      <c r="P587" s="63"/>
      <c r="Q587" s="63"/>
      <c r="R587" s="63"/>
      <c r="S587" s="63"/>
      <c r="T587" s="63"/>
      <c r="U587" s="63"/>
      <c r="V587" s="63"/>
      <c r="W587" s="63"/>
      <c r="X587" s="63"/>
      <c r="Y587" s="43"/>
      <c r="Z587" s="214" t="s">
        <v>1328</v>
      </c>
      <c r="AA587" s="214"/>
      <c r="AB587" s="214"/>
      <c r="AC587" s="194"/>
      <c r="AD587" s="194"/>
      <c r="AE587" s="194"/>
    </row>
    <row r="588" spans="1:33" ht="13.5" thickBot="1" x14ac:dyDescent="0.25">
      <c r="A588" s="61"/>
      <c r="B588" s="79"/>
      <c r="C588" s="79"/>
      <c r="D588" s="19"/>
      <c r="E588" s="24"/>
      <c r="F588" s="1"/>
      <c r="G588" s="2"/>
      <c r="H588" s="2"/>
      <c r="I588" s="63"/>
      <c r="J588" s="63"/>
      <c r="K588" s="63"/>
      <c r="L588" s="63"/>
      <c r="M588" s="63"/>
      <c r="N588" s="63"/>
      <c r="O588" s="63"/>
      <c r="P588" s="63"/>
      <c r="Q588" s="63"/>
      <c r="R588" s="63"/>
      <c r="S588" s="63"/>
      <c r="T588" s="63"/>
      <c r="U588" s="63"/>
      <c r="V588" s="63"/>
      <c r="W588" s="63"/>
      <c r="X588" s="63"/>
      <c r="Y588" s="43"/>
      <c r="Z588" s="214"/>
      <c r="AA588" s="214"/>
      <c r="AB588" s="214"/>
      <c r="AC588" s="194"/>
      <c r="AD588" s="194"/>
      <c r="AE588" s="194"/>
    </row>
    <row r="589" spans="1:33" ht="13.5" thickBot="1" x14ac:dyDescent="0.25">
      <c r="A589" s="61"/>
      <c r="B589" s="79"/>
      <c r="C589" s="79"/>
      <c r="D589" s="19"/>
      <c r="E589" s="24"/>
      <c r="F589" s="1"/>
      <c r="G589" s="2"/>
      <c r="H589" s="2"/>
      <c r="I589" s="63"/>
      <c r="J589" s="63"/>
      <c r="K589" s="63"/>
      <c r="L589" s="63"/>
      <c r="M589" s="63"/>
      <c r="N589" s="63"/>
      <c r="O589" s="63"/>
      <c r="P589" s="63"/>
      <c r="Q589" s="63"/>
      <c r="R589" s="63"/>
      <c r="S589" s="63"/>
      <c r="T589" s="63"/>
      <c r="U589" s="63"/>
      <c r="V589" s="63"/>
      <c r="W589" s="63"/>
      <c r="X589" s="63"/>
      <c r="Y589" s="43"/>
      <c r="Z589" s="215" t="s">
        <v>1</v>
      </c>
      <c r="AA589" s="215"/>
      <c r="AB589" s="53">
        <f>SUM(U168:U229)</f>
        <v>1165.0000000000007</v>
      </c>
      <c r="AC589" s="194"/>
      <c r="AD589" s="194"/>
      <c r="AE589" s="194"/>
    </row>
    <row r="590" spans="1:33" ht="13.5" thickBot="1" x14ac:dyDescent="0.25">
      <c r="Z590" s="215" t="s">
        <v>2</v>
      </c>
      <c r="AA590" s="215"/>
      <c r="AB590" s="53">
        <f>SUM(N168:N229)</f>
        <v>2147.428571428572</v>
      </c>
      <c r="AG590" s="74"/>
    </row>
    <row r="591" spans="1:33" ht="24" thickBot="1" x14ac:dyDescent="0.25">
      <c r="Z591" s="215" t="s">
        <v>4</v>
      </c>
      <c r="AA591" s="215"/>
      <c r="AB591" s="54">
        <f>IF(SUM(T168:T229)=0,0,+(SUM(T168:T229)/AB589))</f>
        <v>0.57243334150827696</v>
      </c>
      <c r="AG591" s="74"/>
    </row>
    <row r="592" spans="1:33" ht="24" thickBot="1" x14ac:dyDescent="0.25">
      <c r="Z592" s="215" t="s">
        <v>3</v>
      </c>
      <c r="AA592" s="215"/>
      <c r="AB592" s="58">
        <f>IF(SUM(S168:S229)=0,0,+(SUM(S168:S229)/AB590))</f>
        <v>0.31055041910590742</v>
      </c>
      <c r="AG592" s="74"/>
    </row>
    <row r="593" spans="26:28" ht="13.5" thickBot="1" x14ac:dyDescent="0.25"/>
    <row r="594" spans="26:28" ht="13.5" thickBot="1" x14ac:dyDescent="0.25">
      <c r="Z594" s="214" t="s">
        <v>1150</v>
      </c>
      <c r="AA594" s="214"/>
      <c r="AB594" s="214"/>
    </row>
    <row r="595" spans="26:28" ht="13.5" thickBot="1" x14ac:dyDescent="0.25">
      <c r="Z595" s="214"/>
      <c r="AA595" s="214"/>
      <c r="AB595" s="214"/>
    </row>
    <row r="596" spans="26:28" ht="13.5" thickBot="1" x14ac:dyDescent="0.25">
      <c r="Z596" s="215" t="s">
        <v>1</v>
      </c>
      <c r="AA596" s="215"/>
      <c r="AB596" s="53">
        <f>SUM(U230:U233)</f>
        <v>154</v>
      </c>
    </row>
    <row r="597" spans="26:28" ht="13.5" thickBot="1" x14ac:dyDescent="0.25">
      <c r="Z597" s="215" t="s">
        <v>2</v>
      </c>
      <c r="AA597" s="215"/>
      <c r="AB597" s="53">
        <f>SUM(N230:N233)</f>
        <v>206.14285714285714</v>
      </c>
    </row>
    <row r="598" spans="26:28" ht="24" thickBot="1" x14ac:dyDescent="0.25">
      <c r="Z598" s="215" t="s">
        <v>4</v>
      </c>
      <c r="AA598" s="215"/>
      <c r="AB598" s="54">
        <f>IF(SUM(T230:T233)=0,0,+(SUM(T230:T233)/AB596))</f>
        <v>0.83070500927643787</v>
      </c>
    </row>
    <row r="599" spans="26:28" ht="24" thickBot="1" x14ac:dyDescent="0.25">
      <c r="Z599" s="215" t="s">
        <v>3</v>
      </c>
      <c r="AA599" s="215"/>
      <c r="AB599" s="58">
        <f>IF(SUM(S230:S233)=0,0,+(SUM(S230:S233)/AB597))</f>
        <v>0.62058212058212059</v>
      </c>
    </row>
    <row r="600" spans="26:28" ht="13.5" thickBot="1" x14ac:dyDescent="0.25"/>
    <row r="601" spans="26:28" ht="13.5" thickBot="1" x14ac:dyDescent="0.25">
      <c r="Z601" s="214" t="s">
        <v>1151</v>
      </c>
      <c r="AA601" s="214"/>
      <c r="AB601" s="214"/>
    </row>
    <row r="602" spans="26:28" ht="13.5" thickBot="1" x14ac:dyDescent="0.25">
      <c r="Z602" s="214"/>
      <c r="AA602" s="214"/>
      <c r="AB602" s="214"/>
    </row>
    <row r="603" spans="26:28" ht="13.5" thickBot="1" x14ac:dyDescent="0.25">
      <c r="Z603" s="215" t="s">
        <v>1</v>
      </c>
      <c r="AA603" s="215"/>
      <c r="AB603" s="53">
        <f>SUM(U234:U315)</f>
        <v>2335.8571428571431</v>
      </c>
    </row>
    <row r="604" spans="26:28" ht="13.5" thickBot="1" x14ac:dyDescent="0.25">
      <c r="Z604" s="215" t="s">
        <v>2</v>
      </c>
      <c r="AA604" s="215"/>
      <c r="AB604" s="53">
        <f>SUM(N234:N315)</f>
        <v>2532.1428571428582</v>
      </c>
    </row>
    <row r="605" spans="26:28" ht="24" thickBot="1" x14ac:dyDescent="0.25">
      <c r="Z605" s="215" t="s">
        <v>4</v>
      </c>
      <c r="AA605" s="215"/>
      <c r="AB605" s="54">
        <f>IF(SUM(T234:T315)=0,0,+(SUM(T234:T315)/AB603))</f>
        <v>0.66872863025706875</v>
      </c>
    </row>
    <row r="606" spans="26:28" ht="24" thickBot="1" x14ac:dyDescent="0.25">
      <c r="Z606" s="215" t="s">
        <v>3</v>
      </c>
      <c r="AA606" s="215"/>
      <c r="AB606" s="58">
        <f>IF(SUM(S234:S315)=0,0,+(SUM(S234:S315)/AB604))</f>
        <v>0.61689037141513836</v>
      </c>
    </row>
    <row r="607" spans="26:28" ht="13.5" thickBot="1" x14ac:dyDescent="0.25"/>
    <row r="608" spans="26:28" ht="13.5" thickBot="1" x14ac:dyDescent="0.25">
      <c r="Z608" s="214" t="s">
        <v>1152</v>
      </c>
      <c r="AA608" s="214"/>
      <c r="AB608" s="214"/>
    </row>
    <row r="609" spans="26:28" ht="13.5" thickBot="1" x14ac:dyDescent="0.25">
      <c r="Z609" s="214"/>
      <c r="AA609" s="214"/>
      <c r="AB609" s="214"/>
    </row>
    <row r="610" spans="26:28" ht="13.5" thickBot="1" x14ac:dyDescent="0.25">
      <c r="Z610" s="215" t="s">
        <v>1</v>
      </c>
      <c r="AA610" s="215"/>
      <c r="AB610" s="53">
        <f>SUM(U316:U322)</f>
        <v>121</v>
      </c>
    </row>
    <row r="611" spans="26:28" ht="13.5" thickBot="1" x14ac:dyDescent="0.25">
      <c r="Z611" s="215" t="s">
        <v>2</v>
      </c>
      <c r="AA611" s="215"/>
      <c r="AB611" s="53">
        <f>SUM(N316:N322)</f>
        <v>121</v>
      </c>
    </row>
    <row r="612" spans="26:28" ht="24" thickBot="1" x14ac:dyDescent="0.25">
      <c r="Z612" s="215" t="s">
        <v>4</v>
      </c>
      <c r="AA612" s="215"/>
      <c r="AB612" s="54">
        <f>IF(SUM(T316:T322)=0,0,+(SUM(T316:T322)/AB610))</f>
        <v>0.58110979929161755</v>
      </c>
    </row>
    <row r="613" spans="26:28" ht="24" thickBot="1" x14ac:dyDescent="0.25">
      <c r="Z613" s="215" t="s">
        <v>3</v>
      </c>
      <c r="AA613" s="215"/>
      <c r="AB613" s="58">
        <f>IF(SUM(S316:S322)=0,0,+(SUM(S316:S322)/AB611))</f>
        <v>0.58110979929161755</v>
      </c>
    </row>
    <row r="614" spans="26:28" ht="13.5" thickBot="1" x14ac:dyDescent="0.25"/>
    <row r="615" spans="26:28" ht="13.5" thickBot="1" x14ac:dyDescent="0.25">
      <c r="Z615" s="214" t="s">
        <v>1153</v>
      </c>
      <c r="AA615" s="214"/>
      <c r="AB615" s="214"/>
    </row>
    <row r="616" spans="26:28" ht="13.5" thickBot="1" x14ac:dyDescent="0.25">
      <c r="Z616" s="214"/>
      <c r="AA616" s="214"/>
      <c r="AB616" s="214"/>
    </row>
    <row r="617" spans="26:28" ht="13.5" thickBot="1" x14ac:dyDescent="0.25">
      <c r="Z617" s="215" t="s">
        <v>1</v>
      </c>
      <c r="AA617" s="215"/>
      <c r="AB617" s="53">
        <f>SUM(U323:U351)</f>
        <v>628</v>
      </c>
    </row>
    <row r="618" spans="26:28" ht="13.5" thickBot="1" x14ac:dyDescent="0.25">
      <c r="Z618" s="215" t="s">
        <v>2</v>
      </c>
      <c r="AA618" s="215"/>
      <c r="AB618" s="53">
        <f>SUM(N323:N351)</f>
        <v>715.71428571428567</v>
      </c>
    </row>
    <row r="619" spans="26:28" ht="24" thickBot="1" x14ac:dyDescent="0.25">
      <c r="Z619" s="215" t="s">
        <v>4</v>
      </c>
      <c r="AA619" s="215"/>
      <c r="AB619" s="54">
        <f>IF(SUM(T323:T351)=0,0,+(SUM(T323:T351)/AB617))</f>
        <v>0.47185974749772525</v>
      </c>
    </row>
    <row r="620" spans="26:28" ht="24" thickBot="1" x14ac:dyDescent="0.25">
      <c r="Z620" s="215" t="s">
        <v>3</v>
      </c>
      <c r="AA620" s="215"/>
      <c r="AB620" s="58">
        <f>IF(SUM(S323:S351)=0,0,+(SUM(S323:S351)/AB618))</f>
        <v>0.41403102794411184</v>
      </c>
    </row>
    <row r="621" spans="26:28" ht="13.5" thickBot="1" x14ac:dyDescent="0.25"/>
    <row r="622" spans="26:28" ht="13.5" thickBot="1" x14ac:dyDescent="0.25">
      <c r="Z622" s="214" t="s">
        <v>1154</v>
      </c>
      <c r="AA622" s="214"/>
      <c r="AB622" s="214"/>
    </row>
    <row r="623" spans="26:28" ht="13.5" thickBot="1" x14ac:dyDescent="0.25">
      <c r="Z623" s="214"/>
      <c r="AA623" s="214"/>
      <c r="AB623" s="214"/>
    </row>
    <row r="624" spans="26:28" ht="13.5" thickBot="1" x14ac:dyDescent="0.25">
      <c r="Z624" s="215" t="s">
        <v>1</v>
      </c>
      <c r="AA624" s="215"/>
      <c r="AB624" s="53">
        <f>SUM(U352:U359)</f>
        <v>75.857142857142861</v>
      </c>
    </row>
    <row r="625" spans="26:28" ht="13.5" thickBot="1" x14ac:dyDescent="0.25">
      <c r="Z625" s="215" t="s">
        <v>2</v>
      </c>
      <c r="AA625" s="215"/>
      <c r="AB625" s="53">
        <f>SUM(N352:N359)</f>
        <v>75.857142857142861</v>
      </c>
    </row>
    <row r="626" spans="26:28" ht="24" thickBot="1" x14ac:dyDescent="0.25">
      <c r="Z626" s="215" t="s">
        <v>4</v>
      </c>
      <c r="AA626" s="215"/>
      <c r="AB626" s="54">
        <f>IF(SUM(T352:T359)=0,0,+(SUM(T352:T359)/AB624))</f>
        <v>1</v>
      </c>
    </row>
    <row r="627" spans="26:28" ht="24" thickBot="1" x14ac:dyDescent="0.25">
      <c r="Z627" s="215" t="s">
        <v>3</v>
      </c>
      <c r="AA627" s="215"/>
      <c r="AB627" s="58">
        <f>IF(SUM(S352:S359)=0,0,+(SUM(S352:S359)/AB625))</f>
        <v>1</v>
      </c>
    </row>
    <row r="628" spans="26:28" ht="13.5" thickBot="1" x14ac:dyDescent="0.25"/>
    <row r="629" spans="26:28" ht="13.5" thickBot="1" x14ac:dyDescent="0.25">
      <c r="Z629" s="214" t="s">
        <v>1155</v>
      </c>
      <c r="AA629" s="214"/>
      <c r="AB629" s="214"/>
    </row>
    <row r="630" spans="26:28" ht="13.5" thickBot="1" x14ac:dyDescent="0.25">
      <c r="Z630" s="214"/>
      <c r="AA630" s="214"/>
      <c r="AB630" s="214"/>
    </row>
    <row r="631" spans="26:28" ht="13.5" thickBot="1" x14ac:dyDescent="0.25">
      <c r="Z631" s="215" t="s">
        <v>1</v>
      </c>
      <c r="AA631" s="215"/>
      <c r="AB631" s="53">
        <f>SUM(U360:U444)</f>
        <v>1774.8571428571427</v>
      </c>
    </row>
    <row r="632" spans="26:28" ht="13.5" thickBot="1" x14ac:dyDescent="0.25">
      <c r="Z632" s="215" t="s">
        <v>2</v>
      </c>
      <c r="AA632" s="215"/>
      <c r="AB632" s="53">
        <f>SUM(N360:N444)</f>
        <v>2473.5714285714275</v>
      </c>
    </row>
    <row r="633" spans="26:28" ht="24" thickBot="1" x14ac:dyDescent="0.25">
      <c r="Z633" s="215" t="s">
        <v>4</v>
      </c>
      <c r="AA633" s="215"/>
      <c r="AB633" s="54">
        <f>IF(SUM(T360:T444)=0,0,+(SUM(T360:T444)/AB631))</f>
        <v>0.52887933971882406</v>
      </c>
    </row>
    <row r="634" spans="26:28" ht="24" thickBot="1" x14ac:dyDescent="0.25">
      <c r="Z634" s="215" t="s">
        <v>3</v>
      </c>
      <c r="AA634" s="215"/>
      <c r="AB634" s="58">
        <f>IF(SUM(S360:S444)=0,0,+(SUM(S360:S444)/AB632))</f>
        <v>0.39350064010010627</v>
      </c>
    </row>
    <row r="635" spans="26:28" ht="13.5" thickBot="1" x14ac:dyDescent="0.25"/>
    <row r="636" spans="26:28" ht="13.5" thickBot="1" x14ac:dyDescent="0.25">
      <c r="Z636" s="214" t="s">
        <v>1156</v>
      </c>
      <c r="AA636" s="214"/>
      <c r="AB636" s="214"/>
    </row>
    <row r="637" spans="26:28" ht="13.5" thickBot="1" x14ac:dyDescent="0.25">
      <c r="Z637" s="214"/>
      <c r="AA637" s="214"/>
      <c r="AB637" s="214"/>
    </row>
    <row r="638" spans="26:28" ht="13.5" thickBot="1" x14ac:dyDescent="0.25">
      <c r="Z638" s="215" t="s">
        <v>1</v>
      </c>
      <c r="AA638" s="215"/>
      <c r="AB638" s="53">
        <f>SUM(U445:U536)</f>
        <v>2176.0000000000005</v>
      </c>
    </row>
    <row r="639" spans="26:28" ht="13.5" thickBot="1" x14ac:dyDescent="0.25">
      <c r="Z639" s="215" t="s">
        <v>2</v>
      </c>
      <c r="AA639" s="215"/>
      <c r="AB639" s="53">
        <f>SUM(N445:N536)</f>
        <v>2686.2857142857151</v>
      </c>
    </row>
    <row r="640" spans="26:28" ht="24" thickBot="1" x14ac:dyDescent="0.25">
      <c r="Z640" s="215" t="s">
        <v>4</v>
      </c>
      <c r="AA640" s="215"/>
      <c r="AB640" s="54">
        <f>IF(SUM(T445:T536)=0,0,+(SUM(T445:T536)/AB638))</f>
        <v>0.58045365021008366</v>
      </c>
    </row>
    <row r="641" spans="26:28" ht="24" thickBot="1" x14ac:dyDescent="0.25">
      <c r="Z641" s="215" t="s">
        <v>3</v>
      </c>
      <c r="AA641" s="215"/>
      <c r="AB641" s="58">
        <f>IF(SUM(S445:S536)=0,0,+(SUM(S445:S536)/AB639))</f>
        <v>0.48954850031908065</v>
      </c>
    </row>
  </sheetData>
  <sheetProtection algorithmName="SHA-512" hashValue="r+efc4J2NdLadXegCyx6OCtez5dvCLfWPVt3MvPyL3vMPXtDT/5pNuSEcYS4ltxLheUjpuW7+2flGBTf2WG72Q==" saltValue="bVoWr6OJ+WqsNltVI9heZw==" spinCount="100000" sheet="1" objects="1" scenarios="1"/>
  <autoFilter ref="A1:AB538" xr:uid="{00000000-0009-0000-0000-000002000000}"/>
  <mergeCells count="88">
    <mergeCell ref="Z545:AB546"/>
    <mergeCell ref="Z547:AA547"/>
    <mergeCell ref="Z548:AA548"/>
    <mergeCell ref="Z550:AA550"/>
    <mergeCell ref="Z549:AA549"/>
    <mergeCell ref="Z636:AB637"/>
    <mergeCell ref="Z638:AA638"/>
    <mergeCell ref="Z639:AA639"/>
    <mergeCell ref="Z640:AA640"/>
    <mergeCell ref="Z622:AB623"/>
    <mergeCell ref="Z624:AA624"/>
    <mergeCell ref="Z625:AA625"/>
    <mergeCell ref="Z626:AA626"/>
    <mergeCell ref="Z627:AA627"/>
    <mergeCell ref="Z608:AB609"/>
    <mergeCell ref="Z641:AA641"/>
    <mergeCell ref="Z629:AB630"/>
    <mergeCell ref="Z631:AA631"/>
    <mergeCell ref="Z632:AA632"/>
    <mergeCell ref="Z633:AA633"/>
    <mergeCell ref="Z634:AA634"/>
    <mergeCell ref="Z610:AA610"/>
    <mergeCell ref="Z611:AA611"/>
    <mergeCell ref="Z612:AA612"/>
    <mergeCell ref="Z613:AA613"/>
    <mergeCell ref="Z615:AB616"/>
    <mergeCell ref="Z617:AA617"/>
    <mergeCell ref="Z618:AA618"/>
    <mergeCell ref="Z619:AA619"/>
    <mergeCell ref="Z620:AA620"/>
    <mergeCell ref="Z601:AB602"/>
    <mergeCell ref="Z603:AA603"/>
    <mergeCell ref="Z604:AA604"/>
    <mergeCell ref="Z605:AA605"/>
    <mergeCell ref="Z606:AA606"/>
    <mergeCell ref="Z594:AB595"/>
    <mergeCell ref="Z596:AA596"/>
    <mergeCell ref="Z597:AA597"/>
    <mergeCell ref="Z598:AA598"/>
    <mergeCell ref="Z599:AA599"/>
    <mergeCell ref="A537:R537"/>
    <mergeCell ref="A538:P538"/>
    <mergeCell ref="A549:E549"/>
    <mergeCell ref="F549:G549"/>
    <mergeCell ref="A546:G546"/>
    <mergeCell ref="I546:V546"/>
    <mergeCell ref="A547:E547"/>
    <mergeCell ref="F547:G547"/>
    <mergeCell ref="A545:G545"/>
    <mergeCell ref="K542:M542"/>
    <mergeCell ref="K541:M541"/>
    <mergeCell ref="K540:M540"/>
    <mergeCell ref="A548:E548"/>
    <mergeCell ref="F548:G548"/>
    <mergeCell ref="I549:X549"/>
    <mergeCell ref="I550:X550"/>
    <mergeCell ref="I547:X547"/>
    <mergeCell ref="I548:X548"/>
    <mergeCell ref="Z587:AB588"/>
    <mergeCell ref="Z589:AA589"/>
    <mergeCell ref="Z566:AB567"/>
    <mergeCell ref="Z568:AA568"/>
    <mergeCell ref="Z569:AA569"/>
    <mergeCell ref="Z570:AA570"/>
    <mergeCell ref="Z571:AA571"/>
    <mergeCell ref="Z573:AB574"/>
    <mergeCell ref="Z575:AA575"/>
    <mergeCell ref="Z576:AA576"/>
    <mergeCell ref="Z577:AA577"/>
    <mergeCell ref="Z578:AA578"/>
    <mergeCell ref="Z559:AB560"/>
    <mergeCell ref="Z591:AA591"/>
    <mergeCell ref="Z592:AA592"/>
    <mergeCell ref="Z580:AB581"/>
    <mergeCell ref="Z582:AA582"/>
    <mergeCell ref="Z583:AA583"/>
    <mergeCell ref="Z584:AA584"/>
    <mergeCell ref="Z585:AA585"/>
    <mergeCell ref="Z561:AA561"/>
    <mergeCell ref="Z562:AA562"/>
    <mergeCell ref="Z563:AA563"/>
    <mergeCell ref="Z564:AA564"/>
    <mergeCell ref="Z590:AA590"/>
    <mergeCell ref="Z552:AB553"/>
    <mergeCell ref="Z554:AA554"/>
    <mergeCell ref="Z555:AA555"/>
    <mergeCell ref="Z556:AA556"/>
    <mergeCell ref="Z557:AA557"/>
  </mergeCells>
  <conditionalFormatting sqref="L234:M234 E480:G481 N480:N485 N504 L521:N522 N519:N520 H521:J522 N523:N525 N363 E363:G363 E374:J378 E373:G373 L374:N378 N373 N379 E379:G379 E401:G401 N401 N333 E333:G333 N343 N357 E357:G357 E249:G249 L258:M258 E258:J258 E260:J261 E259:G259 E262:G264 L253:M253 L260:N260 L308:M309 L250:N252 L261:M261 E301:G307 N511:N513 H516:J518 L516:N518 N277 E277:H277 N279 E279:H279 E234:J234 A537:XFD539 A594:Y599 AC594:XFD599 A601:Y606 AC601:XFD606 A608:Y613 AC608:XFD613 A615:Y620 AC615:XFD620 A642:XFD1048576 A600:XFD600 A607:XFD607 A614:XFD614 A621:XFD621 A622:Y641 AC622:XFD641 Z628:AB628 A544:Y546 AC544:XFD546 E471 G471:J471 A593:XFD593 A587:Y592 AC587:XFD592 A580:Y585 AC580:XFD585 A586:XFD586 A543:XFD543 A540:K542 N540:XFD542 A579:XFD579 A573:Y578 AC573:XFD578 A566:Y571 AC566:XFD571 A572:XFD572 A547:XFD551 F175:G184 E168:E184 D183:D186 P185:Q185 E230:K231 E334:J342 L334:N342 P160:Q160 E160:M167 O160:O186 Q165 F189:G189 P218:Q220 F221:J221 M218:N221 E217:E229 F224:G228 E232:I232 E233:K233 Q223:Q233 O232:O234 D217:D234 L236:M237 E236:J248 L238:N248 E250:J253 O250:O253 E254:G257 E265:J276 L265:N276 E278:G278 I278:J278 L278:N278 E280:J287 L280:N287 O265:O288 E308:J332 L310:N332 E345:J356 L345:N356 L358:N362 E358:J362 L364:N372 E364:J372 E380:J400 L380:N400 E402:J417 L402:N417 E453:G458 N453:N458 E459:J470 E472:J479 L459:O479 H486:J503 L486:N503 H506:J510 L506:N510 O481:O504 O516:O522 H526:J536 L526:O536 D236:D287 P162:Q162 Y234:Y304 Y160:Y230 D160:D172 A1:D3 P11:Q122 C10:C122 O1:AG1 A559:Y564 AC559:XFD564 A565:XFD565 O217:O229 O236:O248 O308:O343 P2:Q9 A558:XFD558 A552:Y557 AC552:XFD557 AI1:XFD1 D290:D343 E290:J300 I289:J289 N288 L289:M289 L290:O300 D420:D434 E420:J425 H418:J419 L420:O425 L418:M419 N426:O426 E426:G426 E343:G343 F344:G344 D345:D417 O345:O417 E427:J434 D436:J436 F435:J435 D438:J438 H437:J437 H439:J439 D440:J440 D442:D504 E442:J452 I441:J441 L427:O452 O506:O513 Y306:Y536 A141:A536 AG2:XFD536 D506:D536 C125:C536 F191:G193 F195:G199 F201:G201 F203:G203 F205:G205 F207:G207 F209:G209 F211:G218 A4:A9 C4:D9 B4:B536 V10:V536">
    <cfRule type="containsErrors" dxfId="934" priority="1298">
      <formula>ISERROR(A1)</formula>
    </cfRule>
  </conditionalFormatting>
  <conditionalFormatting sqref="N302 N160:N167 N236:N237 P230:P242 N257 P244:P512 P514:P536">
    <cfRule type="cellIs" dxfId="933" priority="1280" operator="equal">
      <formula>0</formula>
    </cfRule>
  </conditionalFormatting>
  <conditionalFormatting sqref="N234">
    <cfRule type="cellIs" dxfId="932" priority="1295" operator="equal">
      <formula>0</formula>
    </cfRule>
  </conditionalFormatting>
  <conditionalFormatting sqref="N301">
    <cfRule type="cellIs" dxfId="931" priority="1291" operator="equal">
      <formula>0</formula>
    </cfRule>
  </conditionalFormatting>
  <conditionalFormatting sqref="N303:N308">
    <cfRule type="cellIs" dxfId="930" priority="1289" operator="equal">
      <formula>0</formula>
    </cfRule>
  </conditionalFormatting>
  <conditionalFormatting sqref="N264">
    <cfRule type="cellIs" dxfId="929" priority="1198" operator="equal">
      <formula>0</formula>
    </cfRule>
  </conditionalFormatting>
  <conditionalFormatting sqref="N235">
    <cfRule type="cellIs" dxfId="928" priority="1260" operator="equal">
      <formula>0</formula>
    </cfRule>
  </conditionalFormatting>
  <conditionalFormatting sqref="N249">
    <cfRule type="cellIs" dxfId="927" priority="1254" operator="equal">
      <formula>0</formula>
    </cfRule>
  </conditionalFormatting>
  <conditionalFormatting sqref="N254">
    <cfRule type="cellIs" dxfId="926" priority="1248" operator="equal">
      <formula>0</formula>
    </cfRule>
  </conditionalFormatting>
  <conditionalFormatting sqref="N255">
    <cfRule type="cellIs" dxfId="925" priority="1245" operator="equal">
      <formula>0</formula>
    </cfRule>
  </conditionalFormatting>
  <conditionalFormatting sqref="N256">
    <cfRule type="cellIs" dxfId="924" priority="1241" operator="equal">
      <formula>0</formula>
    </cfRule>
  </conditionalFormatting>
  <conditionalFormatting sqref="N259">
    <cfRule type="cellIs" dxfId="923" priority="1210" operator="equal">
      <formula>0</formula>
    </cfRule>
  </conditionalFormatting>
  <conditionalFormatting sqref="N262">
    <cfRule type="cellIs" dxfId="922" priority="1208" operator="equal">
      <formula>0</formula>
    </cfRule>
  </conditionalFormatting>
  <conditionalFormatting sqref="N263">
    <cfRule type="cellIs" dxfId="921" priority="1204" operator="equal">
      <formula>0</formula>
    </cfRule>
  </conditionalFormatting>
  <conditionalFormatting sqref="N253">
    <cfRule type="cellIs" dxfId="920" priority="1192" operator="equal">
      <formula>0</formula>
    </cfRule>
  </conditionalFormatting>
  <conditionalFormatting sqref="N258">
    <cfRule type="cellIs" dxfId="919" priority="1190" operator="equal">
      <formula>0</formula>
    </cfRule>
  </conditionalFormatting>
  <conditionalFormatting sqref="N309">
    <cfRule type="cellIs" dxfId="918" priority="1186" operator="equal">
      <formula>0</formula>
    </cfRule>
  </conditionalFormatting>
  <conditionalFormatting sqref="N261">
    <cfRule type="cellIs" dxfId="917" priority="1182" operator="equal">
      <formula>0</formula>
    </cfRule>
  </conditionalFormatting>
  <conditionalFormatting sqref="N230">
    <cfRule type="cellIs" dxfId="916" priority="1122" operator="equal">
      <formula>0</formula>
    </cfRule>
  </conditionalFormatting>
  <conditionalFormatting sqref="N231">
    <cfRule type="cellIs" dxfId="915" priority="1118" operator="equal">
      <formula>0</formula>
    </cfRule>
  </conditionalFormatting>
  <conditionalFormatting sqref="N232">
    <cfRule type="cellIs" dxfId="914" priority="1098" operator="equal">
      <formula>0</formula>
    </cfRule>
  </conditionalFormatting>
  <conditionalFormatting sqref="N233">
    <cfRule type="cellIs" dxfId="913" priority="1085" operator="equal">
      <formula>0</formula>
    </cfRule>
  </conditionalFormatting>
  <conditionalFormatting sqref="F471">
    <cfRule type="containsErrors" dxfId="912" priority="1031">
      <formula>ISERROR(F471)</formula>
    </cfRule>
  </conditionalFormatting>
  <conditionalFormatting sqref="F229:J229 M229:N229 F168:K169 F170:G170 F171:K171 F172:I174 N228 F185:G186 M187:M188 J184:K184 F187:J187 N197 M215:N215 F219:J219 J218 F220:H220 J220 M223:N223 F223:J223 F222:G222 N222 M226:N226 N224:N225 N199 N217 J226 H188:J188 N201 N203 N205 N207 N209 N211 N213">
    <cfRule type="containsErrors" dxfId="911" priority="1030">
      <formula>ISERROR(F168)</formula>
    </cfRule>
  </conditionalFormatting>
  <conditionalFormatting sqref="N227">
    <cfRule type="cellIs" dxfId="910" priority="1027" operator="equal">
      <formula>0</formula>
    </cfRule>
  </conditionalFormatting>
  <conditionalFormatting sqref="N185:N187 N189 N191:N193 N195">
    <cfRule type="cellIs" dxfId="909" priority="1026" operator="equal">
      <formula>0</formula>
    </cfRule>
  </conditionalFormatting>
  <conditionalFormatting sqref="N170:N171">
    <cfRule type="cellIs" dxfId="908" priority="1025" operator="equal">
      <formula>0</formula>
    </cfRule>
  </conditionalFormatting>
  <conditionalFormatting sqref="N168">
    <cfRule type="cellIs" dxfId="907" priority="1024" operator="equal">
      <formula>0</formula>
    </cfRule>
  </conditionalFormatting>
  <conditionalFormatting sqref="N169">
    <cfRule type="cellIs" dxfId="906" priority="1023" operator="equal">
      <formula>0</formula>
    </cfRule>
  </conditionalFormatting>
  <conditionalFormatting sqref="N172">
    <cfRule type="cellIs" dxfId="905" priority="1022" operator="equal">
      <formula>0</formula>
    </cfRule>
  </conditionalFormatting>
  <conditionalFormatting sqref="N173">
    <cfRule type="cellIs" dxfId="904" priority="1021" operator="equal">
      <formula>0</formula>
    </cfRule>
  </conditionalFormatting>
  <conditionalFormatting sqref="N174">
    <cfRule type="cellIs" dxfId="903" priority="1020" operator="equal">
      <formula>0</formula>
    </cfRule>
  </conditionalFormatting>
  <conditionalFormatting sqref="N175">
    <cfRule type="cellIs" dxfId="902" priority="1019" operator="equal">
      <formula>0</formula>
    </cfRule>
  </conditionalFormatting>
  <conditionalFormatting sqref="N176">
    <cfRule type="cellIs" dxfId="901" priority="1018" operator="equal">
      <formula>0</formula>
    </cfRule>
  </conditionalFormatting>
  <conditionalFormatting sqref="N177">
    <cfRule type="cellIs" dxfId="900" priority="1017" operator="equal">
      <formula>0</formula>
    </cfRule>
  </conditionalFormatting>
  <conditionalFormatting sqref="N178">
    <cfRule type="cellIs" dxfId="899" priority="1016" operator="equal">
      <formula>0</formula>
    </cfRule>
  </conditionalFormatting>
  <conditionalFormatting sqref="N179">
    <cfRule type="cellIs" dxfId="898" priority="1015" operator="equal">
      <formula>0</formula>
    </cfRule>
  </conditionalFormatting>
  <conditionalFormatting sqref="N180">
    <cfRule type="cellIs" dxfId="897" priority="1014" operator="equal">
      <formula>0</formula>
    </cfRule>
  </conditionalFormatting>
  <conditionalFormatting sqref="N181">
    <cfRule type="cellIs" dxfId="896" priority="1013" operator="equal">
      <formula>0</formula>
    </cfRule>
  </conditionalFormatting>
  <conditionalFormatting sqref="N182">
    <cfRule type="cellIs" dxfId="895" priority="1011" operator="equal">
      <formula>0</formula>
    </cfRule>
  </conditionalFormatting>
  <conditionalFormatting sqref="N183">
    <cfRule type="cellIs" dxfId="894" priority="1010" operator="equal">
      <formula>0</formula>
    </cfRule>
  </conditionalFormatting>
  <conditionalFormatting sqref="N184">
    <cfRule type="cellIs" dxfId="893" priority="1009" operator="equal">
      <formula>0</formula>
    </cfRule>
  </conditionalFormatting>
  <conditionalFormatting sqref="H170:K170">
    <cfRule type="containsErrors" dxfId="892" priority="1008">
      <formula>ISERROR(H170)</formula>
    </cfRule>
  </conditionalFormatting>
  <conditionalFormatting sqref="K172">
    <cfRule type="containsErrors" dxfId="891" priority="1007">
      <formula>ISERROR(K172)</formula>
    </cfRule>
  </conditionalFormatting>
  <conditionalFormatting sqref="H177">
    <cfRule type="containsErrors" dxfId="890" priority="1006">
      <formula>ISERROR(H177)</formula>
    </cfRule>
  </conditionalFormatting>
  <conditionalFormatting sqref="I177">
    <cfRule type="containsErrors" dxfId="889" priority="1005">
      <formula>ISERROR(I177)</formula>
    </cfRule>
  </conditionalFormatting>
  <conditionalFormatting sqref="H182:K182">
    <cfRule type="containsErrors" dxfId="888" priority="1004">
      <formula>ISERROR(H182)</formula>
    </cfRule>
  </conditionalFormatting>
  <conditionalFormatting sqref="H175">
    <cfRule type="containsErrors" dxfId="887" priority="1003">
      <formula>ISERROR(H175)</formula>
    </cfRule>
  </conditionalFormatting>
  <conditionalFormatting sqref="I175">
    <cfRule type="containsErrors" dxfId="886" priority="1002">
      <formula>ISERROR(I175)</formula>
    </cfRule>
  </conditionalFormatting>
  <conditionalFormatting sqref="H176:I176">
    <cfRule type="containsErrors" dxfId="885" priority="1001">
      <formula>ISERROR(H176)</formula>
    </cfRule>
  </conditionalFormatting>
  <conditionalFormatting sqref="H180">
    <cfRule type="containsErrors" dxfId="884" priority="1000">
      <formula>ISERROR(H180)</formula>
    </cfRule>
  </conditionalFormatting>
  <conditionalFormatting sqref="I180">
    <cfRule type="containsErrors" dxfId="883" priority="999">
      <formula>ISERROR(I180)</formula>
    </cfRule>
  </conditionalFormatting>
  <conditionalFormatting sqref="H184:I184">
    <cfRule type="containsErrors" dxfId="882" priority="996">
      <formula>ISERROR(H184)</formula>
    </cfRule>
  </conditionalFormatting>
  <conditionalFormatting sqref="M189:M191 H192:J192 H189:H190">
    <cfRule type="containsErrors" dxfId="881" priority="995">
      <formula>ISERROR(H189)</formula>
    </cfRule>
  </conditionalFormatting>
  <conditionalFormatting sqref="M192">
    <cfRule type="containsErrors" dxfId="880" priority="994">
      <formula>ISERROR(M192)</formula>
    </cfRule>
  </conditionalFormatting>
  <conditionalFormatting sqref="M196">
    <cfRule type="containsErrors" dxfId="879" priority="991">
      <formula>ISERROR(M196)</formula>
    </cfRule>
  </conditionalFormatting>
  <conditionalFormatting sqref="M198">
    <cfRule type="containsErrors" dxfId="878" priority="988">
      <formula>ISERROR(M198)</formula>
    </cfRule>
  </conditionalFormatting>
  <conditionalFormatting sqref="H196 J196">
    <cfRule type="containsErrors" dxfId="877" priority="992">
      <formula>ISERROR(H196)</formula>
    </cfRule>
  </conditionalFormatting>
  <conditionalFormatting sqref="J198">
    <cfRule type="containsErrors" dxfId="876" priority="989">
      <formula>ISERROR(J198)</formula>
    </cfRule>
  </conditionalFormatting>
  <conditionalFormatting sqref="M216">
    <cfRule type="containsErrors" dxfId="875" priority="985">
      <formula>ISERROR(M216)</formula>
    </cfRule>
  </conditionalFormatting>
  <conditionalFormatting sqref="J216">
    <cfRule type="containsErrors" dxfId="874" priority="986">
      <formula>ISERROR(J216)</formula>
    </cfRule>
  </conditionalFormatting>
  <conditionalFormatting sqref="N196">
    <cfRule type="cellIs" dxfId="873" priority="984" operator="equal">
      <formula>0</formula>
    </cfRule>
  </conditionalFormatting>
  <conditionalFormatting sqref="N198">
    <cfRule type="containsErrors" dxfId="872" priority="983">
      <formula>ISERROR(N198)</formula>
    </cfRule>
  </conditionalFormatting>
  <conditionalFormatting sqref="N216">
    <cfRule type="containsErrors" dxfId="871" priority="982">
      <formula>ISERROR(N216)</formula>
    </cfRule>
  </conditionalFormatting>
  <conditionalFormatting sqref="H218">
    <cfRule type="containsErrors" dxfId="870" priority="981">
      <formula>ISERROR(H218)</formula>
    </cfRule>
  </conditionalFormatting>
  <conditionalFormatting sqref="I218">
    <cfRule type="containsErrors" dxfId="869" priority="980">
      <formula>ISERROR(I218)</formula>
    </cfRule>
  </conditionalFormatting>
  <conditionalFormatting sqref="I220">
    <cfRule type="containsErrors" dxfId="868" priority="974">
      <formula>ISERROR(I220)</formula>
    </cfRule>
  </conditionalFormatting>
  <conditionalFormatting sqref="H222:J222">
    <cfRule type="containsErrors" dxfId="867" priority="968">
      <formula>ISERROR(H222)</formula>
    </cfRule>
  </conditionalFormatting>
  <conditionalFormatting sqref="M222">
    <cfRule type="containsErrors" dxfId="866" priority="967">
      <formula>ISERROR(M222)</formula>
    </cfRule>
  </conditionalFormatting>
  <conditionalFormatting sqref="H224">
    <cfRule type="containsErrors" dxfId="865" priority="964">
      <formula>ISERROR(H224)</formula>
    </cfRule>
  </conditionalFormatting>
  <conditionalFormatting sqref="I224">
    <cfRule type="containsErrors" dxfId="864" priority="963">
      <formula>ISERROR(I224)</formula>
    </cfRule>
  </conditionalFormatting>
  <conditionalFormatting sqref="J224">
    <cfRule type="containsErrors" dxfId="863" priority="962">
      <formula>ISERROR(J224)</formula>
    </cfRule>
  </conditionalFormatting>
  <conditionalFormatting sqref="M224">
    <cfRule type="containsErrors" dxfId="862" priority="961">
      <formula>ISERROR(M224)</formula>
    </cfRule>
  </conditionalFormatting>
  <conditionalFormatting sqref="M225 I225:J225">
    <cfRule type="containsErrors" dxfId="861" priority="958">
      <formula>ISERROR(I225)</formula>
    </cfRule>
  </conditionalFormatting>
  <conditionalFormatting sqref="H225">
    <cfRule type="containsErrors" dxfId="860" priority="957">
      <formula>ISERROR(H225)</formula>
    </cfRule>
  </conditionalFormatting>
  <conditionalFormatting sqref="M185 H185:J185">
    <cfRule type="containsErrors" dxfId="859" priority="956">
      <formula>ISERROR(H185)</formula>
    </cfRule>
  </conditionalFormatting>
  <conditionalFormatting sqref="M186 H186:J186">
    <cfRule type="containsErrors" dxfId="858" priority="948">
      <formula>ISERROR(H186)</formula>
    </cfRule>
  </conditionalFormatting>
  <conditionalFormatting sqref="J172">
    <cfRule type="containsErrors" dxfId="857" priority="946">
      <formula>ISERROR(J172)</formula>
    </cfRule>
  </conditionalFormatting>
  <conditionalFormatting sqref="H178">
    <cfRule type="containsErrors" dxfId="856" priority="945">
      <formula>ISERROR(H178)</formula>
    </cfRule>
  </conditionalFormatting>
  <conditionalFormatting sqref="I178">
    <cfRule type="containsErrors" dxfId="855" priority="944">
      <formula>ISERROR(I178)</formula>
    </cfRule>
  </conditionalFormatting>
  <conditionalFormatting sqref="J178:K178">
    <cfRule type="containsErrors" dxfId="854" priority="943">
      <formula>ISERROR(J178)</formula>
    </cfRule>
  </conditionalFormatting>
  <conditionalFormatting sqref="K179">
    <cfRule type="containsErrors" dxfId="853" priority="942">
      <formula>ISERROR(K179)</formula>
    </cfRule>
  </conditionalFormatting>
  <conditionalFormatting sqref="H179">
    <cfRule type="containsErrors" dxfId="852" priority="941">
      <formula>ISERROR(H179)</formula>
    </cfRule>
  </conditionalFormatting>
  <conditionalFormatting sqref="I179">
    <cfRule type="containsErrors" dxfId="851" priority="940">
      <formula>ISERROR(I179)</formula>
    </cfRule>
  </conditionalFormatting>
  <conditionalFormatting sqref="J179">
    <cfRule type="containsErrors" dxfId="850" priority="939">
      <formula>ISERROR(J179)</formula>
    </cfRule>
  </conditionalFormatting>
  <conditionalFormatting sqref="K181">
    <cfRule type="containsErrors" dxfId="849" priority="938">
      <formula>ISERROR(K181)</formula>
    </cfRule>
  </conditionalFormatting>
  <conditionalFormatting sqref="H181">
    <cfRule type="containsErrors" dxfId="848" priority="937">
      <formula>ISERROR(H181)</formula>
    </cfRule>
  </conditionalFormatting>
  <conditionalFormatting sqref="I181">
    <cfRule type="containsErrors" dxfId="847" priority="936">
      <formula>ISERROR(I181)</formula>
    </cfRule>
  </conditionalFormatting>
  <conditionalFormatting sqref="J181">
    <cfRule type="containsErrors" dxfId="846" priority="935">
      <formula>ISERROR(J181)</formula>
    </cfRule>
  </conditionalFormatting>
  <conditionalFormatting sqref="J183:K183">
    <cfRule type="containsErrors" dxfId="845" priority="934">
      <formula>ISERROR(J183)</formula>
    </cfRule>
  </conditionalFormatting>
  <conditionalFormatting sqref="H183">
    <cfRule type="containsErrors" dxfId="844" priority="933">
      <formula>ISERROR(H183)</formula>
    </cfRule>
  </conditionalFormatting>
  <conditionalFormatting sqref="I183">
    <cfRule type="containsErrors" dxfId="843" priority="932">
      <formula>ISERROR(I183)</formula>
    </cfRule>
  </conditionalFormatting>
  <conditionalFormatting sqref="I189:I190">
    <cfRule type="containsErrors" dxfId="842" priority="931">
      <formula>ISERROR(I189)</formula>
    </cfRule>
  </conditionalFormatting>
  <conditionalFormatting sqref="H191">
    <cfRule type="containsErrors" dxfId="841" priority="930">
      <formula>ISERROR(H191)</formula>
    </cfRule>
  </conditionalFormatting>
  <conditionalFormatting sqref="I191">
    <cfRule type="containsErrors" dxfId="840" priority="929">
      <formula>ISERROR(I191)</formula>
    </cfRule>
  </conditionalFormatting>
  <conditionalFormatting sqref="J215">
    <cfRule type="containsErrors" dxfId="839" priority="894">
      <formula>ISERROR(J215)</formula>
    </cfRule>
  </conditionalFormatting>
  <conditionalFormatting sqref="M193:M194 H193:H194">
    <cfRule type="containsErrors" dxfId="838" priority="928">
      <formula>ISERROR(H193)</formula>
    </cfRule>
  </conditionalFormatting>
  <conditionalFormatting sqref="I193:I194">
    <cfRule type="containsErrors" dxfId="837" priority="927">
      <formula>ISERROR(I193)</formula>
    </cfRule>
  </conditionalFormatting>
  <conditionalFormatting sqref="H217:K217">
    <cfRule type="containsErrors" dxfId="836" priority="890">
      <formula>ISERROR(H217)</formula>
    </cfRule>
  </conditionalFormatting>
  <conditionalFormatting sqref="M195 H195">
    <cfRule type="containsErrors" dxfId="835" priority="926">
      <formula>ISERROR(H195)</formula>
    </cfRule>
  </conditionalFormatting>
  <conditionalFormatting sqref="I195">
    <cfRule type="containsErrors" dxfId="834" priority="925">
      <formula>ISERROR(I195)</formula>
    </cfRule>
  </conditionalFormatting>
  <conditionalFormatting sqref="J195">
    <cfRule type="containsErrors" dxfId="833" priority="924">
      <formula>ISERROR(J195)</formula>
    </cfRule>
  </conditionalFormatting>
  <conditionalFormatting sqref="J193:J194">
    <cfRule type="containsErrors" dxfId="832" priority="923">
      <formula>ISERROR(J193)</formula>
    </cfRule>
  </conditionalFormatting>
  <conditionalFormatting sqref="J191">
    <cfRule type="containsErrors" dxfId="831" priority="922">
      <formula>ISERROR(J191)</formula>
    </cfRule>
  </conditionalFormatting>
  <conditionalFormatting sqref="J189:J190">
    <cfRule type="containsErrors" dxfId="830" priority="921">
      <formula>ISERROR(J189)</formula>
    </cfRule>
  </conditionalFormatting>
  <conditionalFormatting sqref="I196">
    <cfRule type="containsErrors" dxfId="829" priority="920">
      <formula>ISERROR(I196)</formula>
    </cfRule>
  </conditionalFormatting>
  <conditionalFormatting sqref="M197 H197">
    <cfRule type="containsErrors" dxfId="828" priority="919">
      <formula>ISERROR(H197)</formula>
    </cfRule>
  </conditionalFormatting>
  <conditionalFormatting sqref="I197">
    <cfRule type="containsErrors" dxfId="827" priority="918">
      <formula>ISERROR(I197)</formula>
    </cfRule>
  </conditionalFormatting>
  <conditionalFormatting sqref="J197">
    <cfRule type="containsErrors" dxfId="826" priority="917">
      <formula>ISERROR(J197)</formula>
    </cfRule>
  </conditionalFormatting>
  <conditionalFormatting sqref="H198">
    <cfRule type="containsErrors" dxfId="825" priority="916">
      <formula>ISERROR(H198)</formula>
    </cfRule>
  </conditionalFormatting>
  <conditionalFormatting sqref="I198">
    <cfRule type="containsErrors" dxfId="824" priority="915">
      <formula>ISERROR(I198)</formula>
    </cfRule>
  </conditionalFormatting>
  <conditionalFormatting sqref="M199:M200 H199:H200">
    <cfRule type="containsErrors" dxfId="823" priority="914">
      <formula>ISERROR(H199)</formula>
    </cfRule>
  </conditionalFormatting>
  <conditionalFormatting sqref="I199:I200">
    <cfRule type="containsErrors" dxfId="822" priority="913">
      <formula>ISERROR(I199)</formula>
    </cfRule>
  </conditionalFormatting>
  <conditionalFormatting sqref="J199:J200">
    <cfRule type="containsErrors" dxfId="821" priority="912">
      <formula>ISERROR(J199)</formula>
    </cfRule>
  </conditionalFormatting>
  <conditionalFormatting sqref="M201:M202 H201:H202">
    <cfRule type="containsErrors" dxfId="820" priority="911">
      <formula>ISERROR(H201)</formula>
    </cfRule>
  </conditionalFormatting>
  <conditionalFormatting sqref="I201:I202">
    <cfRule type="containsErrors" dxfId="819" priority="910">
      <formula>ISERROR(I201)</formula>
    </cfRule>
  </conditionalFormatting>
  <conditionalFormatting sqref="J201:J202">
    <cfRule type="containsErrors" dxfId="818" priority="909">
      <formula>ISERROR(J201)</formula>
    </cfRule>
  </conditionalFormatting>
  <conditionalFormatting sqref="M203:M204 H203:H204">
    <cfRule type="containsErrors" dxfId="817" priority="908">
      <formula>ISERROR(H203)</formula>
    </cfRule>
  </conditionalFormatting>
  <conditionalFormatting sqref="I203:I204">
    <cfRule type="containsErrors" dxfId="816" priority="907">
      <formula>ISERROR(I203)</formula>
    </cfRule>
  </conditionalFormatting>
  <conditionalFormatting sqref="J203:J204">
    <cfRule type="containsErrors" dxfId="815" priority="906">
      <formula>ISERROR(J203)</formula>
    </cfRule>
  </conditionalFormatting>
  <conditionalFormatting sqref="M205:M208 H205:H208">
    <cfRule type="containsErrors" dxfId="814" priority="905">
      <formula>ISERROR(H205)</formula>
    </cfRule>
  </conditionalFormatting>
  <conditionalFormatting sqref="I205:I208">
    <cfRule type="containsErrors" dxfId="813" priority="904">
      <formula>ISERROR(I205)</formula>
    </cfRule>
  </conditionalFormatting>
  <conditionalFormatting sqref="J205:J208">
    <cfRule type="containsErrors" dxfId="812" priority="903">
      <formula>ISERROR(J205)</formula>
    </cfRule>
  </conditionalFormatting>
  <conditionalFormatting sqref="H215">
    <cfRule type="containsErrors" dxfId="811" priority="896">
      <formula>ISERROR(H215)</formula>
    </cfRule>
  </conditionalFormatting>
  <conditionalFormatting sqref="I215">
    <cfRule type="containsErrors" dxfId="810" priority="895">
      <formula>ISERROR(I215)</formula>
    </cfRule>
  </conditionalFormatting>
  <conditionalFormatting sqref="H216">
    <cfRule type="containsErrors" dxfId="809" priority="893">
      <formula>ISERROR(H216)</formula>
    </cfRule>
  </conditionalFormatting>
  <conditionalFormatting sqref="I216">
    <cfRule type="containsErrors" dxfId="808" priority="892">
      <formula>ISERROR(I216)</formula>
    </cfRule>
  </conditionalFormatting>
  <conditionalFormatting sqref="M217">
    <cfRule type="containsErrors" dxfId="807" priority="891">
      <formula>ISERROR(M217)</formula>
    </cfRule>
  </conditionalFormatting>
  <conditionalFormatting sqref="H226">
    <cfRule type="containsErrors" dxfId="806" priority="886">
      <formula>ISERROR(H226)</formula>
    </cfRule>
  </conditionalFormatting>
  <conditionalFormatting sqref="I226">
    <cfRule type="containsErrors" dxfId="805" priority="885">
      <formula>ISERROR(I226)</formula>
    </cfRule>
  </conditionalFormatting>
  <conditionalFormatting sqref="E185:E187 E189">
    <cfRule type="containsErrors" dxfId="804" priority="884">
      <formula>ISERROR(E185)</formula>
    </cfRule>
  </conditionalFormatting>
  <conditionalFormatting sqref="E191:E192">
    <cfRule type="containsErrors" dxfId="803" priority="883">
      <formula>ISERROR(E191)</formula>
    </cfRule>
  </conditionalFormatting>
  <conditionalFormatting sqref="E193 E195">
    <cfRule type="containsErrors" dxfId="802" priority="882">
      <formula>ISERROR(E193)</formula>
    </cfRule>
  </conditionalFormatting>
  <conditionalFormatting sqref="E196:E197">
    <cfRule type="containsErrors" dxfId="801" priority="881">
      <formula>ISERROR(E196)</formula>
    </cfRule>
  </conditionalFormatting>
  <conditionalFormatting sqref="E198:E199 E201 E203 E205 E207 E209 E211:E214">
    <cfRule type="containsErrors" dxfId="800" priority="880">
      <formula>ISERROR(E198)</formula>
    </cfRule>
  </conditionalFormatting>
  <conditionalFormatting sqref="E215">
    <cfRule type="containsErrors" dxfId="799" priority="879">
      <formula>ISERROR(E215)</formula>
    </cfRule>
  </conditionalFormatting>
  <conditionalFormatting sqref="E216">
    <cfRule type="containsErrors" dxfId="798" priority="878">
      <formula>ISERROR(E216)</formula>
    </cfRule>
  </conditionalFormatting>
  <conditionalFormatting sqref="O258 O260:O261 O230:O231">
    <cfRule type="containsErrors" dxfId="797" priority="826">
      <formula>ISERROR(O230)</formula>
    </cfRule>
  </conditionalFormatting>
  <conditionalFormatting sqref="O301">
    <cfRule type="cellIs" dxfId="796" priority="825" operator="equal">
      <formula>0</formula>
    </cfRule>
  </conditionalFormatting>
  <conditionalFormatting sqref="O302">
    <cfRule type="cellIs" dxfId="795" priority="824" operator="equal">
      <formula>0</formula>
    </cfRule>
  </conditionalFormatting>
  <conditionalFormatting sqref="O197 O215 O187 O199 O189 O191:O193 O195 O201 O203 O205">
    <cfRule type="containsErrors" dxfId="794" priority="823">
      <formula>ISERROR(O187)</formula>
    </cfRule>
  </conditionalFormatting>
  <conditionalFormatting sqref="O207 O209 O211 O213">
    <cfRule type="containsErrors" dxfId="793" priority="818">
      <formula>ISERROR(O207)</formula>
    </cfRule>
  </conditionalFormatting>
  <conditionalFormatting sqref="D175:D177 D180">
    <cfRule type="containsErrors" dxfId="792" priority="810">
      <formula>ISERROR(D175)</formula>
    </cfRule>
  </conditionalFormatting>
  <conditionalFormatting sqref="D173:D174">
    <cfRule type="containsErrors" dxfId="791" priority="809">
      <formula>ISERROR(D173)</formula>
    </cfRule>
  </conditionalFormatting>
  <conditionalFormatting sqref="D178:D179">
    <cfRule type="containsErrors" dxfId="790" priority="808">
      <formula>ISERROR(D178)</formula>
    </cfRule>
  </conditionalFormatting>
  <conditionalFormatting sqref="D181">
    <cfRule type="containsErrors" dxfId="789" priority="807">
      <formula>ISERROR(D181)</formula>
    </cfRule>
  </conditionalFormatting>
  <conditionalFormatting sqref="D182">
    <cfRule type="containsErrors" dxfId="788" priority="806">
      <formula>ISERROR(D182)</formula>
    </cfRule>
  </conditionalFormatting>
  <conditionalFormatting sqref="D187 D189">
    <cfRule type="containsErrors" dxfId="787" priority="805">
      <formula>ISERROR(D187)</formula>
    </cfRule>
  </conditionalFormatting>
  <conditionalFormatting sqref="D191">
    <cfRule type="containsErrors" dxfId="786" priority="804">
      <formula>ISERROR(D191)</formula>
    </cfRule>
  </conditionalFormatting>
  <conditionalFormatting sqref="D192">
    <cfRule type="containsErrors" dxfId="785" priority="803">
      <formula>ISERROR(D192)</formula>
    </cfRule>
  </conditionalFormatting>
  <conditionalFormatting sqref="D193 D195">
    <cfRule type="containsErrors" dxfId="784" priority="802">
      <formula>ISERROR(D193)</formula>
    </cfRule>
  </conditionalFormatting>
  <conditionalFormatting sqref="D196">
    <cfRule type="containsErrors" dxfId="783" priority="801">
      <formula>ISERROR(D196)</formula>
    </cfRule>
  </conditionalFormatting>
  <conditionalFormatting sqref="D197">
    <cfRule type="containsErrors" dxfId="782" priority="800">
      <formula>ISERROR(D197)</formula>
    </cfRule>
  </conditionalFormatting>
  <conditionalFormatting sqref="D198">
    <cfRule type="containsErrors" dxfId="781" priority="799">
      <formula>ISERROR(D198)</formula>
    </cfRule>
  </conditionalFormatting>
  <conditionalFormatting sqref="D199">
    <cfRule type="containsErrors" dxfId="780" priority="798">
      <formula>ISERROR(D199)</formula>
    </cfRule>
  </conditionalFormatting>
  <conditionalFormatting sqref="D201">
    <cfRule type="containsErrors" dxfId="779" priority="797">
      <formula>ISERROR(D201)</formula>
    </cfRule>
  </conditionalFormatting>
  <conditionalFormatting sqref="D203">
    <cfRule type="containsErrors" dxfId="778" priority="796">
      <formula>ISERROR(D203)</formula>
    </cfRule>
  </conditionalFormatting>
  <conditionalFormatting sqref="D205 D207">
    <cfRule type="containsErrors" dxfId="777" priority="795">
      <formula>ISERROR(D205)</formula>
    </cfRule>
  </conditionalFormatting>
  <conditionalFormatting sqref="D209">
    <cfRule type="containsErrors" dxfId="776" priority="794">
      <formula>ISERROR(D209)</formula>
    </cfRule>
  </conditionalFormatting>
  <conditionalFormatting sqref="D211:D212">
    <cfRule type="containsErrors" dxfId="775" priority="793">
      <formula>ISERROR(D211)</formula>
    </cfRule>
  </conditionalFormatting>
  <conditionalFormatting sqref="D213:D214">
    <cfRule type="containsErrors" dxfId="774" priority="792">
      <formula>ISERROR(D213)</formula>
    </cfRule>
  </conditionalFormatting>
  <conditionalFormatting sqref="D215">
    <cfRule type="containsErrors" dxfId="773" priority="791">
      <formula>ISERROR(D215)</formula>
    </cfRule>
  </conditionalFormatting>
  <conditionalFormatting sqref="D216">
    <cfRule type="containsErrors" dxfId="772" priority="790">
      <formula>ISERROR(D216)</formula>
    </cfRule>
  </conditionalFormatting>
  <conditionalFormatting sqref="D235">
    <cfRule type="containsErrors" dxfId="771" priority="789">
      <formula>ISERROR(D235)</formula>
    </cfRule>
  </conditionalFormatting>
  <conditionalFormatting sqref="O159 O157 O151:O155 O147:O149 O130:O145">
    <cfRule type="containsErrors" dxfId="770" priority="655">
      <formula>ISERROR(O130)</formula>
    </cfRule>
  </conditionalFormatting>
  <conditionalFormatting sqref="F154">
    <cfRule type="containsErrors" dxfId="769" priority="763">
      <formula>ISERROR(F154)</formula>
    </cfRule>
  </conditionalFormatting>
  <conditionalFormatting sqref="F155:F159">
    <cfRule type="containsErrors" dxfId="768" priority="762">
      <formula>ISERROR(F155)</formula>
    </cfRule>
  </conditionalFormatting>
  <conditionalFormatting sqref="G154:G159">
    <cfRule type="containsErrors" dxfId="767" priority="761">
      <formula>ISERROR(G154)</formula>
    </cfRule>
  </conditionalFormatting>
  <conditionalFormatting sqref="F138:G140">
    <cfRule type="containsErrors" dxfId="766" priority="760">
      <formula>ISERROR(F138)</formula>
    </cfRule>
  </conditionalFormatting>
  <conditionalFormatting sqref="F137:G137">
    <cfRule type="containsErrors" dxfId="765" priority="759">
      <formula>ISERROR(F137)</formula>
    </cfRule>
  </conditionalFormatting>
  <conditionalFormatting sqref="F142:G142 G143:G144">
    <cfRule type="containsErrors" dxfId="764" priority="758">
      <formula>ISERROR(F142)</formula>
    </cfRule>
  </conditionalFormatting>
  <conditionalFormatting sqref="F141:G141">
    <cfRule type="containsErrors" dxfId="763" priority="757">
      <formula>ISERROR(F141)</formula>
    </cfRule>
  </conditionalFormatting>
  <conditionalFormatting sqref="H130:H133 H135:H143">
    <cfRule type="containsErrors" dxfId="762" priority="756">
      <formula>ISERROR(H130)</formula>
    </cfRule>
  </conditionalFormatting>
  <conditionalFormatting sqref="H149:H150 H144:H145">
    <cfRule type="containsErrors" dxfId="761" priority="755">
      <formula>ISERROR(H144)</formula>
    </cfRule>
  </conditionalFormatting>
  <conditionalFormatting sqref="H146">
    <cfRule type="containsErrors" dxfId="760" priority="754">
      <formula>ISERROR(H146)</formula>
    </cfRule>
  </conditionalFormatting>
  <conditionalFormatting sqref="H153">
    <cfRule type="containsErrors" dxfId="759" priority="753">
      <formula>ISERROR(H153)</formula>
    </cfRule>
  </conditionalFormatting>
  <conditionalFormatting sqref="H159">
    <cfRule type="containsErrors" dxfId="758" priority="752">
      <formula>ISERROR(H159)</formula>
    </cfRule>
  </conditionalFormatting>
  <conditionalFormatting sqref="H151">
    <cfRule type="containsErrors" dxfId="757" priority="751">
      <formula>ISERROR(H151)</formula>
    </cfRule>
  </conditionalFormatting>
  <conditionalFormatting sqref="H152">
    <cfRule type="containsErrors" dxfId="756" priority="750">
      <formula>ISERROR(H152)</formula>
    </cfRule>
  </conditionalFormatting>
  <conditionalFormatting sqref="H154">
    <cfRule type="containsErrors" dxfId="755" priority="749">
      <formula>ISERROR(H154)</formula>
    </cfRule>
  </conditionalFormatting>
  <conditionalFormatting sqref="H148">
    <cfRule type="containsErrors" dxfId="754" priority="748">
      <formula>ISERROR(H148)</formula>
    </cfRule>
  </conditionalFormatting>
  <conditionalFormatting sqref="H154">
    <cfRule type="containsErrors" dxfId="753" priority="747">
      <formula>ISERROR(H154)</formula>
    </cfRule>
  </conditionalFormatting>
  <conditionalFormatting sqref="H157">
    <cfRule type="containsErrors" dxfId="752" priority="746">
      <formula>ISERROR(H157)</formula>
    </cfRule>
  </conditionalFormatting>
  <conditionalFormatting sqref="H156">
    <cfRule type="containsErrors" dxfId="751" priority="745">
      <formula>ISERROR(H156)</formula>
    </cfRule>
  </conditionalFormatting>
  <conditionalFormatting sqref="H158">
    <cfRule type="containsErrors" dxfId="750" priority="744">
      <formula>ISERROR(H158)</formula>
    </cfRule>
  </conditionalFormatting>
  <conditionalFormatting sqref="I130:I133 I135:I139 I141:I143">
    <cfRule type="containsErrors" dxfId="749" priority="743">
      <formula>ISERROR(I130)</formula>
    </cfRule>
  </conditionalFormatting>
  <conditionalFormatting sqref="I149:I150 I144:I145">
    <cfRule type="containsErrors" dxfId="748" priority="742">
      <formula>ISERROR(I144)</formula>
    </cfRule>
  </conditionalFormatting>
  <conditionalFormatting sqref="I146">
    <cfRule type="containsErrors" dxfId="747" priority="741">
      <formula>ISERROR(I146)</formula>
    </cfRule>
  </conditionalFormatting>
  <conditionalFormatting sqref="I153">
    <cfRule type="containsErrors" dxfId="746" priority="740">
      <formula>ISERROR(I153)</formula>
    </cfRule>
  </conditionalFormatting>
  <conditionalFormatting sqref="I159">
    <cfRule type="containsErrors" dxfId="745" priority="739">
      <formula>ISERROR(I159)</formula>
    </cfRule>
  </conditionalFormatting>
  <conditionalFormatting sqref="I151">
    <cfRule type="containsErrors" dxfId="744" priority="738">
      <formula>ISERROR(I151)</formula>
    </cfRule>
  </conditionalFormatting>
  <conditionalFormatting sqref="I152">
    <cfRule type="containsErrors" dxfId="743" priority="737">
      <formula>ISERROR(I152)</formula>
    </cfRule>
  </conditionalFormatting>
  <conditionalFormatting sqref="I154">
    <cfRule type="containsErrors" dxfId="742" priority="736">
      <formula>ISERROR(I154)</formula>
    </cfRule>
  </conditionalFormatting>
  <conditionalFormatting sqref="I155">
    <cfRule type="containsErrors" dxfId="741" priority="735">
      <formula>ISERROR(I155)</formula>
    </cfRule>
  </conditionalFormatting>
  <conditionalFormatting sqref="I157">
    <cfRule type="containsErrors" dxfId="740" priority="734">
      <formula>ISERROR(I157)</formula>
    </cfRule>
  </conditionalFormatting>
  <conditionalFormatting sqref="I147">
    <cfRule type="containsErrors" dxfId="739" priority="733">
      <formula>ISERROR(I147)</formula>
    </cfRule>
  </conditionalFormatting>
  <conditionalFormatting sqref="I134">
    <cfRule type="containsErrors" dxfId="738" priority="732">
      <formula>ISERROR(I134)</formula>
    </cfRule>
  </conditionalFormatting>
  <conditionalFormatting sqref="I129">
    <cfRule type="containsErrors" dxfId="737" priority="731">
      <formula>ISERROR(I129)</formula>
    </cfRule>
  </conditionalFormatting>
  <conditionalFormatting sqref="I154">
    <cfRule type="containsErrors" dxfId="736" priority="730">
      <formula>ISERROR(I154)</formula>
    </cfRule>
  </conditionalFormatting>
  <conditionalFormatting sqref="I140">
    <cfRule type="containsErrors" dxfId="735" priority="729">
      <formula>ISERROR(I140)</formula>
    </cfRule>
  </conditionalFormatting>
  <conditionalFormatting sqref="I148">
    <cfRule type="containsErrors" dxfId="734" priority="728">
      <formula>ISERROR(I148)</formula>
    </cfRule>
  </conditionalFormatting>
  <conditionalFormatting sqref="I156">
    <cfRule type="containsErrors" dxfId="733" priority="727">
      <formula>ISERROR(I156)</formula>
    </cfRule>
  </conditionalFormatting>
  <conditionalFormatting sqref="I158">
    <cfRule type="containsErrors" dxfId="732" priority="726">
      <formula>ISERROR(I158)</formula>
    </cfRule>
  </conditionalFormatting>
  <conditionalFormatting sqref="J130 J135 J138:J139">
    <cfRule type="containsErrors" dxfId="731" priority="725">
      <formula>ISERROR(J130)</formula>
    </cfRule>
  </conditionalFormatting>
  <conditionalFormatting sqref="J146">
    <cfRule type="containsErrors" dxfId="730" priority="724">
      <formula>ISERROR(J146)</formula>
    </cfRule>
  </conditionalFormatting>
  <conditionalFormatting sqref="J134">
    <cfRule type="containsErrors" dxfId="729" priority="723">
      <formula>ISERROR(J134)</formula>
    </cfRule>
  </conditionalFormatting>
  <conditionalFormatting sqref="J129">
    <cfRule type="containsErrors" dxfId="728" priority="722">
      <formula>ISERROR(J129)</formula>
    </cfRule>
  </conditionalFormatting>
  <conditionalFormatting sqref="J131">
    <cfRule type="containsErrors" dxfId="727" priority="721">
      <formula>ISERROR(J131)</formula>
    </cfRule>
  </conditionalFormatting>
  <conditionalFormatting sqref="J132">
    <cfRule type="containsErrors" dxfId="726" priority="720">
      <formula>ISERROR(J132)</formula>
    </cfRule>
  </conditionalFormatting>
  <conditionalFormatting sqref="J133">
    <cfRule type="containsErrors" dxfId="725" priority="719">
      <formula>ISERROR(J133)</formula>
    </cfRule>
  </conditionalFormatting>
  <conditionalFormatting sqref="J136">
    <cfRule type="containsErrors" dxfId="724" priority="718">
      <formula>ISERROR(J136)</formula>
    </cfRule>
  </conditionalFormatting>
  <conditionalFormatting sqref="J137">
    <cfRule type="containsErrors" dxfId="723" priority="717">
      <formula>ISERROR(J137)</formula>
    </cfRule>
  </conditionalFormatting>
  <conditionalFormatting sqref="J140">
    <cfRule type="containsErrors" dxfId="722" priority="716">
      <formula>ISERROR(J140)</formula>
    </cfRule>
  </conditionalFormatting>
  <conditionalFormatting sqref="J142">
    <cfRule type="containsErrors" dxfId="721" priority="715">
      <formula>ISERROR(J142)</formula>
    </cfRule>
  </conditionalFormatting>
  <conditionalFormatting sqref="J141">
    <cfRule type="containsErrors" dxfId="720" priority="714">
      <formula>ISERROR(J141)</formula>
    </cfRule>
  </conditionalFormatting>
  <conditionalFormatting sqref="J143">
    <cfRule type="containsErrors" dxfId="719" priority="713">
      <formula>ISERROR(J143)</formula>
    </cfRule>
  </conditionalFormatting>
  <conditionalFormatting sqref="J144">
    <cfRule type="containsErrors" dxfId="718" priority="712">
      <formula>ISERROR(J144)</formula>
    </cfRule>
  </conditionalFormatting>
  <conditionalFormatting sqref="J145">
    <cfRule type="containsErrors" dxfId="717" priority="711">
      <formula>ISERROR(J145)</formula>
    </cfRule>
  </conditionalFormatting>
  <conditionalFormatting sqref="J147">
    <cfRule type="containsErrors" dxfId="716" priority="710">
      <formula>ISERROR(J147)</formula>
    </cfRule>
  </conditionalFormatting>
  <conditionalFormatting sqref="J148">
    <cfRule type="containsErrors" dxfId="715" priority="709">
      <formula>ISERROR(J148)</formula>
    </cfRule>
  </conditionalFormatting>
  <conditionalFormatting sqref="J154">
    <cfRule type="containsErrors" dxfId="714" priority="708">
      <formula>ISERROR(J154)</formula>
    </cfRule>
  </conditionalFormatting>
  <conditionalFormatting sqref="J155">
    <cfRule type="containsErrors" dxfId="713" priority="707">
      <formula>ISERROR(J155)</formula>
    </cfRule>
  </conditionalFormatting>
  <conditionalFormatting sqref="J157">
    <cfRule type="containsErrors" dxfId="712" priority="706">
      <formula>ISERROR(J157)</formula>
    </cfRule>
  </conditionalFormatting>
  <conditionalFormatting sqref="J159">
    <cfRule type="containsErrors" dxfId="711" priority="705">
      <formula>ISERROR(J159)</formula>
    </cfRule>
  </conditionalFormatting>
  <conditionalFormatting sqref="K129">
    <cfRule type="containsErrors" dxfId="710" priority="704">
      <formula>ISERROR(K129)</formula>
    </cfRule>
  </conditionalFormatting>
  <conditionalFormatting sqref="K130">
    <cfRule type="containsErrors" dxfId="709" priority="703">
      <formula>ISERROR(K130)</formula>
    </cfRule>
  </conditionalFormatting>
  <conditionalFormatting sqref="K131">
    <cfRule type="containsErrors" dxfId="708" priority="702">
      <formula>ISERROR(K131)</formula>
    </cfRule>
  </conditionalFormatting>
  <conditionalFormatting sqref="K132">
    <cfRule type="containsErrors" dxfId="707" priority="701">
      <formula>ISERROR(K132)</formula>
    </cfRule>
  </conditionalFormatting>
  <conditionalFormatting sqref="K133">
    <cfRule type="containsErrors" dxfId="706" priority="700">
      <formula>ISERROR(K133)</formula>
    </cfRule>
  </conditionalFormatting>
  <conditionalFormatting sqref="K134">
    <cfRule type="containsErrors" dxfId="705" priority="699">
      <formula>ISERROR(K134)</formula>
    </cfRule>
  </conditionalFormatting>
  <conditionalFormatting sqref="K135">
    <cfRule type="containsErrors" dxfId="704" priority="698">
      <formula>ISERROR(K135)</formula>
    </cfRule>
  </conditionalFormatting>
  <conditionalFormatting sqref="K136">
    <cfRule type="containsErrors" dxfId="703" priority="697">
      <formula>ISERROR(K136)</formula>
    </cfRule>
  </conditionalFormatting>
  <conditionalFormatting sqref="K137">
    <cfRule type="containsErrors" dxfId="702" priority="696">
      <formula>ISERROR(K137)</formula>
    </cfRule>
  </conditionalFormatting>
  <conditionalFormatting sqref="K138">
    <cfRule type="containsErrors" dxfId="701" priority="695">
      <formula>ISERROR(K138)</formula>
    </cfRule>
  </conditionalFormatting>
  <conditionalFormatting sqref="K139">
    <cfRule type="containsErrors" dxfId="700" priority="694">
      <formula>ISERROR(K139)</formula>
    </cfRule>
  </conditionalFormatting>
  <conditionalFormatting sqref="K140">
    <cfRule type="containsErrors" dxfId="699" priority="693">
      <formula>ISERROR(K140)</formula>
    </cfRule>
  </conditionalFormatting>
  <conditionalFormatting sqref="K142">
    <cfRule type="containsErrors" dxfId="698" priority="692">
      <formula>ISERROR(K142)</formula>
    </cfRule>
  </conditionalFormatting>
  <conditionalFormatting sqref="K141">
    <cfRule type="containsErrors" dxfId="697" priority="691">
      <formula>ISERROR(K141)</formula>
    </cfRule>
  </conditionalFormatting>
  <conditionalFormatting sqref="K143">
    <cfRule type="containsErrors" dxfId="696" priority="690">
      <formula>ISERROR(K143)</formula>
    </cfRule>
  </conditionalFormatting>
  <conditionalFormatting sqref="K144">
    <cfRule type="containsErrors" dxfId="695" priority="689">
      <formula>ISERROR(K144)</formula>
    </cfRule>
  </conditionalFormatting>
  <conditionalFormatting sqref="K145">
    <cfRule type="containsErrors" dxfId="694" priority="688">
      <formula>ISERROR(K145)</formula>
    </cfRule>
  </conditionalFormatting>
  <conditionalFormatting sqref="K146">
    <cfRule type="containsErrors" dxfId="693" priority="687">
      <formula>ISERROR(K146)</formula>
    </cfRule>
  </conditionalFormatting>
  <conditionalFormatting sqref="K147">
    <cfRule type="containsErrors" dxfId="692" priority="686">
      <formula>ISERROR(K147)</formula>
    </cfRule>
  </conditionalFormatting>
  <conditionalFormatting sqref="K148">
    <cfRule type="containsErrors" dxfId="691" priority="685">
      <formula>ISERROR(K148)</formula>
    </cfRule>
  </conditionalFormatting>
  <conditionalFormatting sqref="K152">
    <cfRule type="containsErrors" dxfId="690" priority="684">
      <formula>ISERROR(K152)</formula>
    </cfRule>
  </conditionalFormatting>
  <conditionalFormatting sqref="K154">
    <cfRule type="containsErrors" dxfId="689" priority="683">
      <formula>ISERROR(K154)</formula>
    </cfRule>
  </conditionalFormatting>
  <conditionalFormatting sqref="K155">
    <cfRule type="containsErrors" dxfId="688" priority="682">
      <formula>ISERROR(K155)</formula>
    </cfRule>
  </conditionalFormatting>
  <conditionalFormatting sqref="K157">
    <cfRule type="containsErrors" dxfId="687" priority="681">
      <formula>ISERROR(K157)</formula>
    </cfRule>
  </conditionalFormatting>
  <conditionalFormatting sqref="K159">
    <cfRule type="containsErrors" dxfId="686" priority="680">
      <formula>ISERROR(K159)</formula>
    </cfRule>
  </conditionalFormatting>
  <conditionalFormatting sqref="Q129:Q159">
    <cfRule type="containsErrors" dxfId="685" priority="679">
      <formula>ISERROR(Q129)</formula>
    </cfRule>
  </conditionalFormatting>
  <conditionalFormatting sqref="N133:N159">
    <cfRule type="cellIs" dxfId="684" priority="678" operator="equal">
      <formula>0</formula>
    </cfRule>
  </conditionalFormatting>
  <conditionalFormatting sqref="Y129:Y159">
    <cfRule type="containsErrors" dxfId="683" priority="666">
      <formula>ISERROR(Y129)</formula>
    </cfRule>
  </conditionalFormatting>
  <conditionalFormatting sqref="O146 O150 O156 O158">
    <cfRule type="containsErrors" dxfId="682" priority="665">
      <formula>ISERROR(O146)</formula>
    </cfRule>
  </conditionalFormatting>
  <conditionalFormatting sqref="O129">
    <cfRule type="containsErrors" dxfId="681" priority="664">
      <formula>ISERROR(O129)</formula>
    </cfRule>
  </conditionalFormatting>
  <conditionalFormatting sqref="P168:Q168 Q169:Q172 P187:Q188 Q189:Q190 P222:Q222 Q221 Q174:Q184 Q192 Q194 Q196 Q198 Q200 Q202 Q204 Q206 Q208 Q210 Q212 Q214 Q216:Q217">
    <cfRule type="containsErrors" dxfId="680" priority="652">
      <formula>ISERROR(P168)</formula>
    </cfRule>
  </conditionalFormatting>
  <conditionalFormatting sqref="P230">
    <cfRule type="containsErrors" dxfId="679" priority="651">
      <formula>ISERROR(P230)</formula>
    </cfRule>
  </conditionalFormatting>
  <conditionalFormatting sqref="Q161">
    <cfRule type="containsErrors" dxfId="678" priority="653">
      <formula>ISERROR(Q161)</formula>
    </cfRule>
  </conditionalFormatting>
  <conditionalFormatting sqref="E129:E159">
    <cfRule type="containsErrors" dxfId="677" priority="648">
      <formula>ISERROR(E129)</formula>
    </cfRule>
  </conditionalFormatting>
  <conditionalFormatting sqref="A141:A1048576 A1:A9">
    <cfRule type="duplicateValues" dxfId="676" priority="643"/>
  </conditionalFormatting>
  <conditionalFormatting sqref="P129:P159">
    <cfRule type="cellIs" dxfId="675" priority="642" operator="equal">
      <formula>0</formula>
    </cfRule>
  </conditionalFormatting>
  <conditionalFormatting sqref="P161">
    <cfRule type="cellIs" dxfId="674" priority="640" operator="equal">
      <formula>0</formula>
    </cfRule>
  </conditionalFormatting>
  <conditionalFormatting sqref="P163">
    <cfRule type="cellIs" dxfId="673" priority="639" operator="equal">
      <formula>0</formula>
    </cfRule>
  </conditionalFormatting>
  <conditionalFormatting sqref="P164:P165">
    <cfRule type="cellIs" dxfId="672" priority="638" operator="equal">
      <formula>0</formula>
    </cfRule>
  </conditionalFormatting>
  <conditionalFormatting sqref="P166">
    <cfRule type="cellIs" dxfId="671" priority="637" operator="equal">
      <formula>0</formula>
    </cfRule>
  </conditionalFormatting>
  <conditionalFormatting sqref="P167">
    <cfRule type="cellIs" dxfId="670" priority="636" operator="equal">
      <formula>0</formula>
    </cfRule>
  </conditionalFormatting>
  <conditionalFormatting sqref="P169">
    <cfRule type="cellIs" dxfId="669" priority="635" operator="equal">
      <formula>0</formula>
    </cfRule>
  </conditionalFormatting>
  <conditionalFormatting sqref="P170:P171">
    <cfRule type="cellIs" dxfId="668" priority="634" operator="equal">
      <formula>0</formula>
    </cfRule>
  </conditionalFormatting>
  <conditionalFormatting sqref="P172:P173">
    <cfRule type="cellIs" dxfId="667" priority="633" operator="equal">
      <formula>0</formula>
    </cfRule>
  </conditionalFormatting>
  <conditionalFormatting sqref="P174:P175">
    <cfRule type="cellIs" dxfId="666" priority="632" operator="equal">
      <formula>0</formula>
    </cfRule>
  </conditionalFormatting>
  <conditionalFormatting sqref="P176:P177">
    <cfRule type="cellIs" dxfId="665" priority="631" operator="equal">
      <formula>0</formula>
    </cfRule>
  </conditionalFormatting>
  <conditionalFormatting sqref="P178:P179">
    <cfRule type="cellIs" dxfId="664" priority="630" operator="equal">
      <formula>0</formula>
    </cfRule>
  </conditionalFormatting>
  <conditionalFormatting sqref="P180:P181">
    <cfRule type="cellIs" dxfId="663" priority="629" operator="equal">
      <formula>0</formula>
    </cfRule>
  </conditionalFormatting>
  <conditionalFormatting sqref="P182:P183">
    <cfRule type="cellIs" dxfId="662" priority="628" operator="equal">
      <formula>0</formula>
    </cfRule>
  </conditionalFormatting>
  <conditionalFormatting sqref="P184">
    <cfRule type="cellIs" dxfId="661" priority="627" operator="equal">
      <formula>0</formula>
    </cfRule>
  </conditionalFormatting>
  <conditionalFormatting sqref="P186">
    <cfRule type="cellIs" dxfId="660" priority="626" operator="equal">
      <formula>0</formula>
    </cfRule>
  </conditionalFormatting>
  <conditionalFormatting sqref="P189:P190">
    <cfRule type="cellIs" dxfId="659" priority="625" operator="equal">
      <formula>0</formula>
    </cfRule>
  </conditionalFormatting>
  <conditionalFormatting sqref="P192 P194">
    <cfRule type="cellIs" dxfId="658" priority="623" operator="equal">
      <formula>0</formula>
    </cfRule>
  </conditionalFormatting>
  <conditionalFormatting sqref="P196">
    <cfRule type="cellIs" dxfId="657" priority="621" operator="equal">
      <formula>0</formula>
    </cfRule>
  </conditionalFormatting>
  <conditionalFormatting sqref="P198">
    <cfRule type="cellIs" dxfId="656" priority="620" operator="equal">
      <formula>0</formula>
    </cfRule>
  </conditionalFormatting>
  <conditionalFormatting sqref="P200 P202">
    <cfRule type="cellIs" dxfId="655" priority="619" operator="equal">
      <formula>0</formula>
    </cfRule>
  </conditionalFormatting>
  <conditionalFormatting sqref="P204 P206">
    <cfRule type="cellIs" dxfId="654" priority="618" operator="equal">
      <formula>0</formula>
    </cfRule>
  </conditionalFormatting>
  <conditionalFormatting sqref="P208">
    <cfRule type="cellIs" dxfId="653" priority="617" operator="equal">
      <formula>0</formula>
    </cfRule>
  </conditionalFormatting>
  <conditionalFormatting sqref="P210 P212">
    <cfRule type="cellIs" dxfId="652" priority="616" operator="equal">
      <formula>0</formula>
    </cfRule>
  </conditionalFormatting>
  <conditionalFormatting sqref="P214">
    <cfRule type="cellIs" dxfId="651" priority="615" operator="equal">
      <formula>0</formula>
    </cfRule>
  </conditionalFormatting>
  <conditionalFormatting sqref="P216">
    <cfRule type="cellIs" dxfId="650" priority="614" operator="equal">
      <formula>0</formula>
    </cfRule>
  </conditionalFormatting>
  <conditionalFormatting sqref="P217">
    <cfRule type="cellIs" dxfId="649" priority="613" operator="equal">
      <formula>0</formula>
    </cfRule>
  </conditionalFormatting>
  <conditionalFormatting sqref="P221">
    <cfRule type="cellIs" dxfId="648" priority="612" operator="equal">
      <formula>0</formula>
    </cfRule>
  </conditionalFormatting>
  <conditionalFormatting sqref="P223:P224">
    <cfRule type="cellIs" dxfId="647" priority="611" operator="equal">
      <formula>0</formula>
    </cfRule>
  </conditionalFormatting>
  <conditionalFormatting sqref="P225:P226">
    <cfRule type="cellIs" dxfId="646" priority="610" operator="equal">
      <formula>0</formula>
    </cfRule>
  </conditionalFormatting>
  <conditionalFormatting sqref="P227:P228">
    <cfRule type="cellIs" dxfId="645" priority="609" operator="equal">
      <formula>0</formula>
    </cfRule>
  </conditionalFormatting>
  <conditionalFormatting sqref="P229">
    <cfRule type="cellIs" dxfId="644" priority="608" operator="equal">
      <formula>0</formula>
    </cfRule>
  </conditionalFormatting>
  <conditionalFormatting sqref="P243">
    <cfRule type="cellIs" dxfId="643" priority="607" operator="equal">
      <formula>0</formula>
    </cfRule>
  </conditionalFormatting>
  <conditionalFormatting sqref="P513">
    <cfRule type="cellIs" dxfId="642" priority="606" operator="equal">
      <formula>0</formula>
    </cfRule>
  </conditionalFormatting>
  <conditionalFormatting sqref="Q173">
    <cfRule type="containsErrors" dxfId="641" priority="605">
      <formula>ISERROR(Q173)</formula>
    </cfRule>
  </conditionalFormatting>
  <conditionalFormatting sqref="Q123:Q128 C123:E124 D125:E128">
    <cfRule type="containsErrors" dxfId="640" priority="604">
      <formula>ISERROR(C123)</formula>
    </cfRule>
  </conditionalFormatting>
  <conditionalFormatting sqref="H123:I124 O123:O128 H125:H128 I125:I127">
    <cfRule type="containsErrors" dxfId="639" priority="602">
      <formula>ISERROR(H123)</formula>
    </cfRule>
  </conditionalFormatting>
  <conditionalFormatting sqref="Y123:Y128">
    <cfRule type="containsErrors" dxfId="638" priority="588">
      <formula>ISERROR(Y123)</formula>
    </cfRule>
  </conditionalFormatting>
  <conditionalFormatting sqref="P123">
    <cfRule type="cellIs" dxfId="637" priority="587" operator="equal">
      <formula>0</formula>
    </cfRule>
  </conditionalFormatting>
  <conditionalFormatting sqref="P124:P128">
    <cfRule type="cellIs" dxfId="636" priority="586" operator="equal">
      <formula>0</formula>
    </cfRule>
  </conditionalFormatting>
  <conditionalFormatting sqref="Q186">
    <cfRule type="containsErrors" dxfId="635" priority="576">
      <formula>ISERROR(Q186)</formula>
    </cfRule>
  </conditionalFormatting>
  <conditionalFormatting sqref="Q10">
    <cfRule type="containsErrors" dxfId="634" priority="574">
      <formula>ISERROR(Q10)</formula>
    </cfRule>
  </conditionalFormatting>
  <conditionalFormatting sqref="Y10">
    <cfRule type="containsErrors" dxfId="633" priority="567">
      <formula>ISERROR(Y10)</formula>
    </cfRule>
  </conditionalFormatting>
  <conditionalFormatting sqref="P10">
    <cfRule type="cellIs" dxfId="632" priority="566" operator="equal">
      <formula>0</formula>
    </cfRule>
  </conditionalFormatting>
  <conditionalFormatting sqref="Y11:Y122">
    <cfRule type="containsErrors" dxfId="631" priority="556">
      <formula>ISERROR(Y11)</formula>
    </cfRule>
  </conditionalFormatting>
  <conditionalFormatting sqref="D91 D17:E18 O14:O18 F110:G111 F92:G93 F100:G102 F107:G108 F95:G96 F105:G105 E118:G121 D120:D121 H84:J84 L84:M84 O91:O122 F113:G113 O86 F98:G98 O84">
    <cfRule type="containsErrors" dxfId="630" priority="555">
      <formula>ISERROR(D14)</formula>
    </cfRule>
  </conditionalFormatting>
  <conditionalFormatting sqref="F115:G117">
    <cfRule type="containsErrors" dxfId="629" priority="553">
      <formula>ISERROR(F115)</formula>
    </cfRule>
  </conditionalFormatting>
  <conditionalFormatting sqref="D100:D102 D105 D107:D108 D110 D113 D115:D119 D95:D98">
    <cfRule type="containsErrors" dxfId="628" priority="547">
      <formula>ISERROR(D95)</formula>
    </cfRule>
  </conditionalFormatting>
  <conditionalFormatting sqref="F91:G91">
    <cfRule type="containsErrors" dxfId="627" priority="546">
      <formula>ISERROR(F91)</formula>
    </cfRule>
  </conditionalFormatting>
  <conditionalFormatting sqref="O90 O20:O24 O56:O61 O26:O34 O38:O40 O42:O53 O79:O83">
    <cfRule type="containsErrors" dxfId="626" priority="520">
      <formula>ISERROR(O20)</formula>
    </cfRule>
  </conditionalFormatting>
  <conditionalFormatting sqref="F81">
    <cfRule type="containsErrors" dxfId="625" priority="544">
      <formula>ISERROR(F81)</formula>
    </cfRule>
  </conditionalFormatting>
  <conditionalFormatting sqref="F83 F90 F85:F87">
    <cfRule type="containsErrors" dxfId="624" priority="543">
      <formula>ISERROR(F83)</formula>
    </cfRule>
  </conditionalFormatting>
  <conditionalFormatting sqref="G90 G85:G87 G81:G83">
    <cfRule type="containsErrors" dxfId="623" priority="542">
      <formula>ISERROR(G81)</formula>
    </cfRule>
  </conditionalFormatting>
  <conditionalFormatting sqref="F39:G40 F43:G43">
    <cfRule type="containsErrors" dxfId="622" priority="541">
      <formula>ISERROR(F39)</formula>
    </cfRule>
  </conditionalFormatting>
  <conditionalFormatting sqref="F38:G38">
    <cfRule type="containsErrors" dxfId="621" priority="540">
      <formula>ISERROR(F38)</formula>
    </cfRule>
  </conditionalFormatting>
  <conditionalFormatting sqref="F47:G47 G49 G51">
    <cfRule type="containsErrors" dxfId="620" priority="539">
      <formula>ISERROR(F47)</formula>
    </cfRule>
  </conditionalFormatting>
  <conditionalFormatting sqref="F45:G45">
    <cfRule type="containsErrors" dxfId="619" priority="538">
      <formula>ISERROR(F45)</formula>
    </cfRule>
  </conditionalFormatting>
  <conditionalFormatting sqref="H62:H65">
    <cfRule type="containsErrors" dxfId="618" priority="537">
      <formula>ISERROR(H62)</formula>
    </cfRule>
  </conditionalFormatting>
  <conditionalFormatting sqref="H79:H80">
    <cfRule type="containsErrors" dxfId="617" priority="536">
      <formula>ISERROR(H79)</formula>
    </cfRule>
  </conditionalFormatting>
  <conditionalFormatting sqref="H81:H82">
    <cfRule type="containsErrors" dxfId="616" priority="535">
      <formula>ISERROR(H81)</formula>
    </cfRule>
  </conditionalFormatting>
  <conditionalFormatting sqref="H57:H61">
    <cfRule type="containsErrors" dxfId="615" priority="534">
      <formula>ISERROR(H57)</formula>
    </cfRule>
  </conditionalFormatting>
  <conditionalFormatting sqref="H81:H82">
    <cfRule type="containsErrors" dxfId="614" priority="533">
      <formula>ISERROR(H81)</formula>
    </cfRule>
  </conditionalFormatting>
  <conditionalFormatting sqref="I79:I80">
    <cfRule type="containsErrors" dxfId="613" priority="532">
      <formula>ISERROR(I79)</formula>
    </cfRule>
  </conditionalFormatting>
  <conditionalFormatting sqref="I81:I82">
    <cfRule type="containsErrors" dxfId="612" priority="531">
      <formula>ISERROR(I81)</formula>
    </cfRule>
  </conditionalFormatting>
  <conditionalFormatting sqref="I83">
    <cfRule type="containsErrors" dxfId="611" priority="530">
      <formula>ISERROR(I83)</formula>
    </cfRule>
  </conditionalFormatting>
  <conditionalFormatting sqref="J83">
    <cfRule type="containsErrors" dxfId="610" priority="526">
      <formula>ISERROR(J83)</formula>
    </cfRule>
  </conditionalFormatting>
  <conditionalFormatting sqref="I57">
    <cfRule type="containsErrors" dxfId="609" priority="528">
      <formula>ISERROR(I57)</formula>
    </cfRule>
  </conditionalFormatting>
  <conditionalFormatting sqref="I81:I82">
    <cfRule type="containsErrors" dxfId="608" priority="529">
      <formula>ISERROR(I81)</formula>
    </cfRule>
  </conditionalFormatting>
  <conditionalFormatting sqref="J81:J82">
    <cfRule type="containsErrors" dxfId="607" priority="527">
      <formula>ISERROR(J81)</formula>
    </cfRule>
  </conditionalFormatting>
  <conditionalFormatting sqref="K81">
    <cfRule type="containsErrors" dxfId="606" priority="525">
      <formula>ISERROR(K81)</formula>
    </cfRule>
  </conditionalFormatting>
  <conditionalFormatting sqref="K83">
    <cfRule type="containsErrors" dxfId="605" priority="524">
      <formula>ISERROR(K83)</formula>
    </cfRule>
  </conditionalFormatting>
  <conditionalFormatting sqref="O66:O68 O85 O54:O55 O87:O89">
    <cfRule type="containsErrors" dxfId="604" priority="522">
      <formula>ISERROR(O54)</formula>
    </cfRule>
  </conditionalFormatting>
  <conditionalFormatting sqref="O19">
    <cfRule type="containsErrors" dxfId="603" priority="521">
      <formula>ISERROR(O19)</formula>
    </cfRule>
  </conditionalFormatting>
  <conditionalFormatting sqref="E19:E20 E22:E23 E26 E29 E32 E35 E38:E40 E43 E45 E47 E49 E51:E52 E54 E56:E57 E62 E66 E74 E100:E102 E90:E93 E95:E96 E105 E107:E108 E110:E111 E69 E79:E81 E85:E87 E113 E115:E117 E98 E83">
    <cfRule type="containsErrors" dxfId="602" priority="519">
      <formula>ISERROR(E19)</formula>
    </cfRule>
  </conditionalFormatting>
  <conditionalFormatting sqref="D10:E10 D12:E12 D14:E14">
    <cfRule type="containsErrors" dxfId="601" priority="518">
      <formula>ISERROR(D10)</formula>
    </cfRule>
  </conditionalFormatting>
  <conditionalFormatting sqref="O12 H10:I11 H12">
    <cfRule type="containsErrors" dxfId="600" priority="517">
      <formula>ISERROR(H10)</formula>
    </cfRule>
  </conditionalFormatting>
  <conditionalFormatting sqref="O10:O11">
    <cfRule type="containsErrors" dxfId="599" priority="514">
      <formula>ISERROR(O10)</formula>
    </cfRule>
  </conditionalFormatting>
  <conditionalFormatting sqref="D92">
    <cfRule type="containsErrors" dxfId="598" priority="513">
      <formula>ISERROR(D92)</formula>
    </cfRule>
  </conditionalFormatting>
  <conditionalFormatting sqref="D93">
    <cfRule type="containsErrors" dxfId="597" priority="512">
      <formula>ISERROR(D93)</formula>
    </cfRule>
  </conditionalFormatting>
  <conditionalFormatting sqref="D111">
    <cfRule type="containsErrors" dxfId="596" priority="511">
      <formula>ISERROR(D111)</formula>
    </cfRule>
  </conditionalFormatting>
  <conditionalFormatting sqref="D11:E11">
    <cfRule type="containsErrors" dxfId="595" priority="510">
      <formula>ISERROR(D11)</formula>
    </cfRule>
  </conditionalFormatting>
  <conditionalFormatting sqref="O13">
    <cfRule type="containsErrors" dxfId="594" priority="509">
      <formula>ISERROR(O13)</formula>
    </cfRule>
  </conditionalFormatting>
  <conditionalFormatting sqref="D13:E13">
    <cfRule type="containsErrors" dxfId="593" priority="508">
      <formula>ISERROR(D13)</formula>
    </cfRule>
  </conditionalFormatting>
  <conditionalFormatting sqref="I12">
    <cfRule type="containsErrors" dxfId="592" priority="507">
      <formula>ISERROR(I12)</formula>
    </cfRule>
  </conditionalFormatting>
  <conditionalFormatting sqref="H13:I13">
    <cfRule type="containsErrors" dxfId="591" priority="506">
      <formula>ISERROR(H13)</formula>
    </cfRule>
  </conditionalFormatting>
  <conditionalFormatting sqref="D15:E15">
    <cfRule type="containsErrors" dxfId="590" priority="505">
      <formula>ISERROR(D15)</formula>
    </cfRule>
  </conditionalFormatting>
  <conditionalFormatting sqref="D16:E16">
    <cfRule type="containsErrors" dxfId="589" priority="504">
      <formula>ISERROR(D16)</formula>
    </cfRule>
  </conditionalFormatting>
  <conditionalFormatting sqref="H14:I14">
    <cfRule type="containsErrors" dxfId="588" priority="503">
      <formula>ISERROR(H14)</formula>
    </cfRule>
  </conditionalFormatting>
  <conditionalFormatting sqref="H15:I15">
    <cfRule type="containsErrors" dxfId="587" priority="502">
      <formula>ISERROR(H15)</formula>
    </cfRule>
  </conditionalFormatting>
  <conditionalFormatting sqref="I16">
    <cfRule type="containsErrors" dxfId="586" priority="501">
      <formula>ISERROR(I16)</formula>
    </cfRule>
  </conditionalFormatting>
  <conditionalFormatting sqref="H16">
    <cfRule type="containsErrors" dxfId="585" priority="500">
      <formula>ISERROR(H16)</formula>
    </cfRule>
  </conditionalFormatting>
  <conditionalFormatting sqref="H17:I17">
    <cfRule type="containsErrors" dxfId="584" priority="499">
      <formula>ISERROR(H17)</formula>
    </cfRule>
  </conditionalFormatting>
  <conditionalFormatting sqref="H18">
    <cfRule type="containsErrors" dxfId="583" priority="498">
      <formula>ISERROR(H18)</formula>
    </cfRule>
  </conditionalFormatting>
  <conditionalFormatting sqref="I18">
    <cfRule type="containsErrors" dxfId="582" priority="497">
      <formula>ISERROR(I18)</formula>
    </cfRule>
  </conditionalFormatting>
  <conditionalFormatting sqref="H19">
    <cfRule type="containsErrors" dxfId="581" priority="496">
      <formula>ISERROR(H19)</formula>
    </cfRule>
  </conditionalFormatting>
  <conditionalFormatting sqref="J19">
    <cfRule type="containsErrors" dxfId="580" priority="495">
      <formula>ISERROR(J19)</formula>
    </cfRule>
  </conditionalFormatting>
  <conditionalFormatting sqref="K19">
    <cfRule type="containsErrors" dxfId="579" priority="494">
      <formula>ISERROR(K19)</formula>
    </cfRule>
  </conditionalFormatting>
  <conditionalFormatting sqref="I19">
    <cfRule type="containsErrors" dxfId="578" priority="493">
      <formula>ISERROR(I19)</formula>
    </cfRule>
  </conditionalFormatting>
  <conditionalFormatting sqref="E21">
    <cfRule type="containsErrors" dxfId="577" priority="492">
      <formula>ISERROR(E21)</formula>
    </cfRule>
  </conditionalFormatting>
  <conditionalFormatting sqref="I20">
    <cfRule type="containsErrors" dxfId="576" priority="491">
      <formula>ISERROR(I20)</formula>
    </cfRule>
  </conditionalFormatting>
  <conditionalFormatting sqref="J20">
    <cfRule type="containsErrors" dxfId="575" priority="490">
      <formula>ISERROR(J20)</formula>
    </cfRule>
  </conditionalFormatting>
  <conditionalFormatting sqref="K20">
    <cfRule type="containsErrors" dxfId="574" priority="489">
      <formula>ISERROR(K20)</formula>
    </cfRule>
  </conditionalFormatting>
  <conditionalFormatting sqref="H20">
    <cfRule type="containsErrors" dxfId="573" priority="488">
      <formula>ISERROR(H20)</formula>
    </cfRule>
  </conditionalFormatting>
  <conditionalFormatting sqref="I21">
    <cfRule type="containsErrors" dxfId="572" priority="487">
      <formula>ISERROR(I21)</formula>
    </cfRule>
  </conditionalFormatting>
  <conditionalFormatting sqref="J21">
    <cfRule type="containsErrors" dxfId="571" priority="486">
      <formula>ISERROR(J21)</formula>
    </cfRule>
  </conditionalFormatting>
  <conditionalFormatting sqref="K21">
    <cfRule type="containsErrors" dxfId="570" priority="485">
      <formula>ISERROR(K21)</formula>
    </cfRule>
  </conditionalFormatting>
  <conditionalFormatting sqref="H21">
    <cfRule type="containsErrors" dxfId="569" priority="484">
      <formula>ISERROR(H21)</formula>
    </cfRule>
  </conditionalFormatting>
  <conditionalFormatting sqref="E24">
    <cfRule type="containsErrors" dxfId="568" priority="480">
      <formula>ISERROR(E24)</formula>
    </cfRule>
  </conditionalFormatting>
  <conditionalFormatting sqref="E25">
    <cfRule type="containsErrors" dxfId="567" priority="479">
      <formula>ISERROR(E25)</formula>
    </cfRule>
  </conditionalFormatting>
  <conditionalFormatting sqref="I23 K23">
    <cfRule type="containsErrors" dxfId="566" priority="478">
      <formula>ISERROR(I23)</formula>
    </cfRule>
  </conditionalFormatting>
  <conditionalFormatting sqref="H22:I22">
    <cfRule type="containsErrors" dxfId="565" priority="483">
      <formula>ISERROR(H22)</formula>
    </cfRule>
  </conditionalFormatting>
  <conditionalFormatting sqref="J22">
    <cfRule type="containsErrors" dxfId="564" priority="482">
      <formula>ISERROR(J22)</formula>
    </cfRule>
  </conditionalFormatting>
  <conditionalFormatting sqref="K22">
    <cfRule type="containsErrors" dxfId="563" priority="481">
      <formula>ISERROR(K22)</formula>
    </cfRule>
  </conditionalFormatting>
  <conditionalFormatting sqref="H23">
    <cfRule type="containsErrors" dxfId="562" priority="477">
      <formula>ISERROR(H23)</formula>
    </cfRule>
  </conditionalFormatting>
  <conditionalFormatting sqref="K24">
    <cfRule type="containsErrors" dxfId="561" priority="476">
      <formula>ISERROR(K24)</formula>
    </cfRule>
  </conditionalFormatting>
  <conditionalFormatting sqref="H24">
    <cfRule type="containsErrors" dxfId="560" priority="475">
      <formula>ISERROR(H24)</formula>
    </cfRule>
  </conditionalFormatting>
  <conditionalFormatting sqref="I24">
    <cfRule type="containsErrors" dxfId="559" priority="474">
      <formula>ISERROR(I24)</formula>
    </cfRule>
  </conditionalFormatting>
  <conditionalFormatting sqref="J24">
    <cfRule type="containsErrors" dxfId="558" priority="473">
      <formula>ISERROR(J24)</formula>
    </cfRule>
  </conditionalFormatting>
  <conditionalFormatting sqref="O25">
    <cfRule type="containsErrors" dxfId="557" priority="472">
      <formula>ISERROR(O25)</formula>
    </cfRule>
  </conditionalFormatting>
  <conditionalFormatting sqref="I25">
    <cfRule type="containsErrors" dxfId="556" priority="471">
      <formula>ISERROR(I25)</formula>
    </cfRule>
  </conditionalFormatting>
  <conditionalFormatting sqref="J25">
    <cfRule type="containsErrors" dxfId="555" priority="470">
      <formula>ISERROR(J25)</formula>
    </cfRule>
  </conditionalFormatting>
  <conditionalFormatting sqref="K25">
    <cfRule type="containsErrors" dxfId="554" priority="469">
      <formula>ISERROR(K25)</formula>
    </cfRule>
  </conditionalFormatting>
  <conditionalFormatting sqref="H25">
    <cfRule type="containsErrors" dxfId="553" priority="468">
      <formula>ISERROR(H25)</formula>
    </cfRule>
  </conditionalFormatting>
  <conditionalFormatting sqref="E27">
    <cfRule type="containsErrors" dxfId="552" priority="467">
      <formula>ISERROR(E27)</formula>
    </cfRule>
  </conditionalFormatting>
  <conditionalFormatting sqref="E28">
    <cfRule type="containsErrors" dxfId="551" priority="466">
      <formula>ISERROR(E28)</formula>
    </cfRule>
  </conditionalFormatting>
  <conditionalFormatting sqref="I26 K26">
    <cfRule type="containsErrors" dxfId="550" priority="465">
      <formula>ISERROR(I26)</formula>
    </cfRule>
  </conditionalFormatting>
  <conditionalFormatting sqref="H26">
    <cfRule type="containsErrors" dxfId="549" priority="464">
      <formula>ISERROR(H26)</formula>
    </cfRule>
  </conditionalFormatting>
  <conditionalFormatting sqref="K27">
    <cfRule type="containsErrors" dxfId="548" priority="463">
      <formula>ISERROR(K27)</formula>
    </cfRule>
  </conditionalFormatting>
  <conditionalFormatting sqref="H27">
    <cfRule type="containsErrors" dxfId="547" priority="462">
      <formula>ISERROR(H27)</formula>
    </cfRule>
  </conditionalFormatting>
  <conditionalFormatting sqref="I27">
    <cfRule type="containsErrors" dxfId="546" priority="461">
      <formula>ISERROR(I27)</formula>
    </cfRule>
  </conditionalFormatting>
  <conditionalFormatting sqref="J27">
    <cfRule type="containsErrors" dxfId="545" priority="460">
      <formula>ISERROR(J27)</formula>
    </cfRule>
  </conditionalFormatting>
  <conditionalFormatting sqref="I28">
    <cfRule type="containsErrors" dxfId="544" priority="459">
      <formula>ISERROR(I28)</formula>
    </cfRule>
  </conditionalFormatting>
  <conditionalFormatting sqref="K28">
    <cfRule type="containsErrors" dxfId="543" priority="458">
      <formula>ISERROR(K28)</formula>
    </cfRule>
  </conditionalFormatting>
  <conditionalFormatting sqref="J28">
    <cfRule type="containsErrors" dxfId="542" priority="457">
      <formula>ISERROR(J28)</formula>
    </cfRule>
  </conditionalFormatting>
  <conditionalFormatting sqref="H28">
    <cfRule type="containsErrors" dxfId="541" priority="456">
      <formula>ISERROR(H28)</formula>
    </cfRule>
  </conditionalFormatting>
  <conditionalFormatting sqref="E30">
    <cfRule type="containsErrors" dxfId="540" priority="455">
      <formula>ISERROR(E30)</formula>
    </cfRule>
  </conditionalFormatting>
  <conditionalFormatting sqref="E31">
    <cfRule type="containsErrors" dxfId="539" priority="454">
      <formula>ISERROR(E31)</formula>
    </cfRule>
  </conditionalFormatting>
  <conditionalFormatting sqref="I29 K29">
    <cfRule type="containsErrors" dxfId="538" priority="453">
      <formula>ISERROR(I29)</formula>
    </cfRule>
  </conditionalFormatting>
  <conditionalFormatting sqref="H29">
    <cfRule type="containsErrors" dxfId="537" priority="452">
      <formula>ISERROR(H29)</formula>
    </cfRule>
  </conditionalFormatting>
  <conditionalFormatting sqref="K30">
    <cfRule type="containsErrors" dxfId="536" priority="451">
      <formula>ISERROR(K30)</formula>
    </cfRule>
  </conditionalFormatting>
  <conditionalFormatting sqref="H30">
    <cfRule type="containsErrors" dxfId="535" priority="450">
      <formula>ISERROR(H30)</formula>
    </cfRule>
  </conditionalFormatting>
  <conditionalFormatting sqref="I30">
    <cfRule type="containsErrors" dxfId="534" priority="449">
      <formula>ISERROR(I30)</formula>
    </cfRule>
  </conditionalFormatting>
  <conditionalFormatting sqref="J30">
    <cfRule type="containsErrors" dxfId="533" priority="448">
      <formula>ISERROR(J30)</formula>
    </cfRule>
  </conditionalFormatting>
  <conditionalFormatting sqref="I31">
    <cfRule type="containsErrors" dxfId="532" priority="447">
      <formula>ISERROR(I31)</formula>
    </cfRule>
  </conditionalFormatting>
  <conditionalFormatting sqref="K31">
    <cfRule type="containsErrors" dxfId="531" priority="446">
      <formula>ISERROR(K31)</formula>
    </cfRule>
  </conditionalFormatting>
  <conditionalFormatting sqref="J31">
    <cfRule type="containsErrors" dxfId="530" priority="445">
      <formula>ISERROR(J31)</formula>
    </cfRule>
  </conditionalFormatting>
  <conditionalFormatting sqref="H31">
    <cfRule type="containsErrors" dxfId="529" priority="444">
      <formula>ISERROR(H31)</formula>
    </cfRule>
  </conditionalFormatting>
  <conditionalFormatting sqref="E33">
    <cfRule type="containsErrors" dxfId="528" priority="443">
      <formula>ISERROR(E33)</formula>
    </cfRule>
  </conditionalFormatting>
  <conditionalFormatting sqref="E34">
    <cfRule type="containsErrors" dxfId="527" priority="442">
      <formula>ISERROR(E34)</formula>
    </cfRule>
  </conditionalFormatting>
  <conditionalFormatting sqref="I32 K32">
    <cfRule type="containsErrors" dxfId="526" priority="441">
      <formula>ISERROR(I32)</formula>
    </cfRule>
  </conditionalFormatting>
  <conditionalFormatting sqref="H32">
    <cfRule type="containsErrors" dxfId="525" priority="440">
      <formula>ISERROR(H32)</formula>
    </cfRule>
  </conditionalFormatting>
  <conditionalFormatting sqref="K33">
    <cfRule type="containsErrors" dxfId="524" priority="439">
      <formula>ISERROR(K33)</formula>
    </cfRule>
  </conditionalFormatting>
  <conditionalFormatting sqref="H33">
    <cfRule type="containsErrors" dxfId="523" priority="438">
      <formula>ISERROR(H33)</formula>
    </cfRule>
  </conditionalFormatting>
  <conditionalFormatting sqref="I33">
    <cfRule type="containsErrors" dxfId="522" priority="437">
      <formula>ISERROR(I33)</formula>
    </cfRule>
  </conditionalFormatting>
  <conditionalFormatting sqref="J33">
    <cfRule type="containsErrors" dxfId="521" priority="436">
      <formula>ISERROR(J33)</formula>
    </cfRule>
  </conditionalFormatting>
  <conditionalFormatting sqref="I34">
    <cfRule type="containsErrors" dxfId="520" priority="435">
      <formula>ISERROR(I34)</formula>
    </cfRule>
  </conditionalFormatting>
  <conditionalFormatting sqref="K34">
    <cfRule type="containsErrors" dxfId="519" priority="434">
      <formula>ISERROR(K34)</formula>
    </cfRule>
  </conditionalFormatting>
  <conditionalFormatting sqref="J34">
    <cfRule type="containsErrors" dxfId="518" priority="433">
      <formula>ISERROR(J34)</formula>
    </cfRule>
  </conditionalFormatting>
  <conditionalFormatting sqref="H34">
    <cfRule type="containsErrors" dxfId="517" priority="432">
      <formula>ISERROR(H34)</formula>
    </cfRule>
  </conditionalFormatting>
  <conditionalFormatting sqref="E36">
    <cfRule type="containsErrors" dxfId="516" priority="431">
      <formula>ISERROR(E36)</formula>
    </cfRule>
  </conditionalFormatting>
  <conditionalFormatting sqref="E37">
    <cfRule type="containsErrors" dxfId="515" priority="430">
      <formula>ISERROR(E37)</formula>
    </cfRule>
  </conditionalFormatting>
  <conditionalFormatting sqref="O35:O37">
    <cfRule type="containsErrors" dxfId="514" priority="428">
      <formula>ISERROR(O35)</formula>
    </cfRule>
  </conditionalFormatting>
  <conditionalFormatting sqref="I35 K35">
    <cfRule type="containsErrors" dxfId="513" priority="427">
      <formula>ISERROR(I35)</formula>
    </cfRule>
  </conditionalFormatting>
  <conditionalFormatting sqref="H35">
    <cfRule type="containsErrors" dxfId="512" priority="426">
      <formula>ISERROR(H35)</formula>
    </cfRule>
  </conditionalFormatting>
  <conditionalFormatting sqref="K36">
    <cfRule type="containsErrors" dxfId="511" priority="425">
      <formula>ISERROR(K36)</formula>
    </cfRule>
  </conditionalFormatting>
  <conditionalFormatting sqref="H36">
    <cfRule type="containsErrors" dxfId="510" priority="424">
      <formula>ISERROR(H36)</formula>
    </cfRule>
  </conditionalFormatting>
  <conditionalFormatting sqref="I36">
    <cfRule type="containsErrors" dxfId="509" priority="423">
      <formula>ISERROR(I36)</formula>
    </cfRule>
  </conditionalFormatting>
  <conditionalFormatting sqref="J36">
    <cfRule type="containsErrors" dxfId="508" priority="422">
      <formula>ISERROR(J36)</formula>
    </cfRule>
  </conditionalFormatting>
  <conditionalFormatting sqref="I37">
    <cfRule type="containsErrors" dxfId="507" priority="421">
      <formula>ISERROR(I37)</formula>
    </cfRule>
  </conditionalFormatting>
  <conditionalFormatting sqref="K37">
    <cfRule type="containsErrors" dxfId="506" priority="420">
      <formula>ISERROR(K37)</formula>
    </cfRule>
  </conditionalFormatting>
  <conditionalFormatting sqref="J37">
    <cfRule type="containsErrors" dxfId="505" priority="419">
      <formula>ISERROR(J37)</formula>
    </cfRule>
  </conditionalFormatting>
  <conditionalFormatting sqref="H37">
    <cfRule type="containsErrors" dxfId="504" priority="418">
      <formula>ISERROR(H37)</formula>
    </cfRule>
  </conditionalFormatting>
  <conditionalFormatting sqref="H38">
    <cfRule type="containsErrors" dxfId="503" priority="417">
      <formula>ISERROR(H38)</formula>
    </cfRule>
  </conditionalFormatting>
  <conditionalFormatting sqref="I38">
    <cfRule type="containsErrors" dxfId="502" priority="416">
      <formula>ISERROR(I38)</formula>
    </cfRule>
  </conditionalFormatting>
  <conditionalFormatting sqref="K38">
    <cfRule type="containsErrors" dxfId="501" priority="414">
      <formula>ISERROR(K38)</formula>
    </cfRule>
  </conditionalFormatting>
  <conditionalFormatting sqref="J38">
    <cfRule type="containsErrors" dxfId="500" priority="415">
      <formula>ISERROR(J38)</formula>
    </cfRule>
  </conditionalFormatting>
  <conditionalFormatting sqref="F41:G41">
    <cfRule type="containsErrors" dxfId="499" priority="413">
      <formula>ISERROR(F41)</formula>
    </cfRule>
  </conditionalFormatting>
  <conditionalFormatting sqref="E41">
    <cfRule type="containsErrors" dxfId="498" priority="412">
      <formula>ISERROR(E41)</formula>
    </cfRule>
  </conditionalFormatting>
  <conditionalFormatting sqref="F42:G42">
    <cfRule type="containsErrors" dxfId="497" priority="411">
      <formula>ISERROR(F42)</formula>
    </cfRule>
  </conditionalFormatting>
  <conditionalFormatting sqref="E42">
    <cfRule type="containsErrors" dxfId="496" priority="410">
      <formula>ISERROR(E42)</formula>
    </cfRule>
  </conditionalFormatting>
  <conditionalFormatting sqref="K40">
    <cfRule type="containsErrors" dxfId="495" priority="409">
      <formula>ISERROR(K40)</formula>
    </cfRule>
  </conditionalFormatting>
  <conditionalFormatting sqref="I40">
    <cfRule type="containsErrors" dxfId="494" priority="408">
      <formula>ISERROR(I40)</formula>
    </cfRule>
  </conditionalFormatting>
  <conditionalFormatting sqref="H40">
    <cfRule type="containsErrors" dxfId="493" priority="407">
      <formula>ISERROR(H40)</formula>
    </cfRule>
  </conditionalFormatting>
  <conditionalFormatting sqref="O41">
    <cfRule type="containsErrors" dxfId="492" priority="406">
      <formula>ISERROR(O41)</formula>
    </cfRule>
  </conditionalFormatting>
  <conditionalFormatting sqref="K41">
    <cfRule type="containsErrors" dxfId="491" priority="405">
      <formula>ISERROR(K41)</formula>
    </cfRule>
  </conditionalFormatting>
  <conditionalFormatting sqref="H41">
    <cfRule type="containsErrors" dxfId="490" priority="404">
      <formula>ISERROR(H41)</formula>
    </cfRule>
  </conditionalFormatting>
  <conditionalFormatting sqref="I41">
    <cfRule type="containsErrors" dxfId="489" priority="403">
      <formula>ISERROR(I41)</formula>
    </cfRule>
  </conditionalFormatting>
  <conditionalFormatting sqref="J41">
    <cfRule type="containsErrors" dxfId="488" priority="402">
      <formula>ISERROR(J41)</formula>
    </cfRule>
  </conditionalFormatting>
  <conditionalFormatting sqref="I42">
    <cfRule type="containsErrors" dxfId="487" priority="401">
      <formula>ISERROR(I42)</formula>
    </cfRule>
  </conditionalFormatting>
  <conditionalFormatting sqref="K42">
    <cfRule type="containsErrors" dxfId="486" priority="400">
      <formula>ISERROR(K42)</formula>
    </cfRule>
  </conditionalFormatting>
  <conditionalFormatting sqref="H42">
    <cfRule type="containsErrors" dxfId="485" priority="399">
      <formula>ISERROR(H42)</formula>
    </cfRule>
  </conditionalFormatting>
  <conditionalFormatting sqref="J42">
    <cfRule type="containsErrors" dxfId="484" priority="398">
      <formula>ISERROR(J42)</formula>
    </cfRule>
  </conditionalFormatting>
  <conditionalFormatting sqref="F44:G44">
    <cfRule type="containsErrors" dxfId="483" priority="397">
      <formula>ISERROR(F44)</formula>
    </cfRule>
  </conditionalFormatting>
  <conditionalFormatting sqref="E44">
    <cfRule type="containsErrors" dxfId="482" priority="396">
      <formula>ISERROR(E44)</formula>
    </cfRule>
  </conditionalFormatting>
  <conditionalFormatting sqref="H43">
    <cfRule type="containsErrors" dxfId="481" priority="394">
      <formula>ISERROR(H43)</formula>
    </cfRule>
  </conditionalFormatting>
  <conditionalFormatting sqref="K43">
    <cfRule type="containsErrors" dxfId="480" priority="395">
      <formula>ISERROR(K43)</formula>
    </cfRule>
  </conditionalFormatting>
  <conditionalFormatting sqref="I43">
    <cfRule type="containsErrors" dxfId="479" priority="393">
      <formula>ISERROR(I43)</formula>
    </cfRule>
  </conditionalFormatting>
  <conditionalFormatting sqref="J43">
    <cfRule type="containsErrors" dxfId="478" priority="392">
      <formula>ISERROR(J43)</formula>
    </cfRule>
  </conditionalFormatting>
  <conditionalFormatting sqref="K44">
    <cfRule type="containsErrors" dxfId="477" priority="391">
      <formula>ISERROR(K44)</formula>
    </cfRule>
  </conditionalFormatting>
  <conditionalFormatting sqref="H44">
    <cfRule type="containsErrors" dxfId="476" priority="390">
      <formula>ISERROR(H44)</formula>
    </cfRule>
  </conditionalFormatting>
  <conditionalFormatting sqref="I44:J44">
    <cfRule type="containsErrors" dxfId="475" priority="389">
      <formula>ISERROR(I44)</formula>
    </cfRule>
  </conditionalFormatting>
  <conditionalFormatting sqref="F46:G46">
    <cfRule type="containsErrors" dxfId="474" priority="388">
      <formula>ISERROR(F46)</formula>
    </cfRule>
  </conditionalFormatting>
  <conditionalFormatting sqref="E46">
    <cfRule type="containsErrors" dxfId="473" priority="387">
      <formula>ISERROR(E46)</formula>
    </cfRule>
  </conditionalFormatting>
  <conditionalFormatting sqref="K45">
    <cfRule type="containsErrors" dxfId="472" priority="386">
      <formula>ISERROR(K45)</formula>
    </cfRule>
  </conditionalFormatting>
  <conditionalFormatting sqref="H45">
    <cfRule type="containsErrors" dxfId="471" priority="385">
      <formula>ISERROR(H45)</formula>
    </cfRule>
  </conditionalFormatting>
  <conditionalFormatting sqref="I45:J45">
    <cfRule type="containsErrors" dxfId="470" priority="384">
      <formula>ISERROR(I45)</formula>
    </cfRule>
  </conditionalFormatting>
  <conditionalFormatting sqref="H46">
    <cfRule type="containsErrors" dxfId="469" priority="383">
      <formula>ISERROR(H46)</formula>
    </cfRule>
  </conditionalFormatting>
  <conditionalFormatting sqref="I46">
    <cfRule type="containsErrors" dxfId="468" priority="382">
      <formula>ISERROR(I46)</formula>
    </cfRule>
  </conditionalFormatting>
  <conditionalFormatting sqref="K46">
    <cfRule type="containsErrors" dxfId="467" priority="381">
      <formula>ISERROR(K46)</formula>
    </cfRule>
  </conditionalFormatting>
  <conditionalFormatting sqref="J46">
    <cfRule type="containsErrors" dxfId="466" priority="380">
      <formula>ISERROR(J46)</formula>
    </cfRule>
  </conditionalFormatting>
  <conditionalFormatting sqref="F48:G48">
    <cfRule type="containsErrors" dxfId="465" priority="379">
      <formula>ISERROR(F48)</formula>
    </cfRule>
  </conditionalFormatting>
  <conditionalFormatting sqref="E48">
    <cfRule type="containsErrors" dxfId="464" priority="378">
      <formula>ISERROR(E48)</formula>
    </cfRule>
  </conditionalFormatting>
  <conditionalFormatting sqref="K47">
    <cfRule type="containsErrors" dxfId="463" priority="377">
      <formula>ISERROR(K47)</formula>
    </cfRule>
  </conditionalFormatting>
  <conditionalFormatting sqref="K47">
    <cfRule type="containsErrors" dxfId="462" priority="376">
      <formula>ISERROR(K47)</formula>
    </cfRule>
  </conditionalFormatting>
  <conditionalFormatting sqref="H47">
    <cfRule type="containsErrors" dxfId="461" priority="375">
      <formula>ISERROR(H47)</formula>
    </cfRule>
  </conditionalFormatting>
  <conditionalFormatting sqref="I47:J47">
    <cfRule type="containsErrors" dxfId="460" priority="374">
      <formula>ISERROR(I47)</formula>
    </cfRule>
  </conditionalFormatting>
  <conditionalFormatting sqref="H48">
    <cfRule type="containsErrors" dxfId="459" priority="373">
      <formula>ISERROR(H48)</formula>
    </cfRule>
  </conditionalFormatting>
  <conditionalFormatting sqref="I48">
    <cfRule type="containsErrors" dxfId="458" priority="372">
      <formula>ISERROR(I48)</formula>
    </cfRule>
  </conditionalFormatting>
  <conditionalFormatting sqref="K48">
    <cfRule type="containsErrors" dxfId="457" priority="371">
      <formula>ISERROR(K48)</formula>
    </cfRule>
  </conditionalFormatting>
  <conditionalFormatting sqref="J48">
    <cfRule type="containsErrors" dxfId="456" priority="370">
      <formula>ISERROR(J48)</formula>
    </cfRule>
  </conditionalFormatting>
  <conditionalFormatting sqref="G50">
    <cfRule type="containsErrors" dxfId="455" priority="369">
      <formula>ISERROR(G50)</formula>
    </cfRule>
  </conditionalFormatting>
  <conditionalFormatting sqref="E50">
    <cfRule type="containsErrors" dxfId="454" priority="368">
      <formula>ISERROR(E50)</formula>
    </cfRule>
  </conditionalFormatting>
  <conditionalFormatting sqref="K49">
    <cfRule type="containsErrors" dxfId="453" priority="367">
      <formula>ISERROR(K49)</formula>
    </cfRule>
  </conditionalFormatting>
  <conditionalFormatting sqref="K49">
    <cfRule type="containsErrors" dxfId="452" priority="366">
      <formula>ISERROR(K49)</formula>
    </cfRule>
  </conditionalFormatting>
  <conditionalFormatting sqref="H49">
    <cfRule type="containsErrors" dxfId="451" priority="365">
      <formula>ISERROR(H49)</formula>
    </cfRule>
  </conditionalFormatting>
  <conditionalFormatting sqref="I49:J49">
    <cfRule type="containsErrors" dxfId="450" priority="364">
      <formula>ISERROR(I49)</formula>
    </cfRule>
  </conditionalFormatting>
  <conditionalFormatting sqref="H50">
    <cfRule type="containsErrors" dxfId="449" priority="363">
      <formula>ISERROR(H50)</formula>
    </cfRule>
  </conditionalFormatting>
  <conditionalFormatting sqref="I50">
    <cfRule type="containsErrors" dxfId="448" priority="362">
      <formula>ISERROR(I50)</formula>
    </cfRule>
  </conditionalFormatting>
  <conditionalFormatting sqref="K50">
    <cfRule type="containsErrors" dxfId="447" priority="361">
      <formula>ISERROR(K50)</formula>
    </cfRule>
  </conditionalFormatting>
  <conditionalFormatting sqref="J50">
    <cfRule type="containsErrors" dxfId="446" priority="360">
      <formula>ISERROR(J50)</formula>
    </cfRule>
  </conditionalFormatting>
  <conditionalFormatting sqref="H51">
    <cfRule type="containsErrors" dxfId="445" priority="359">
      <formula>ISERROR(H51)</formula>
    </cfRule>
  </conditionalFormatting>
  <conditionalFormatting sqref="I51:J51">
    <cfRule type="containsErrors" dxfId="444" priority="357">
      <formula>ISERROR(I51)</formula>
    </cfRule>
  </conditionalFormatting>
  <conditionalFormatting sqref="K51">
    <cfRule type="containsErrors" dxfId="443" priority="358">
      <formula>ISERROR(K51)</formula>
    </cfRule>
  </conditionalFormatting>
  <conditionalFormatting sqref="E53">
    <cfRule type="containsErrors" dxfId="442" priority="356">
      <formula>ISERROR(E53)</formula>
    </cfRule>
  </conditionalFormatting>
  <conditionalFormatting sqref="K52">
    <cfRule type="containsErrors" dxfId="441" priority="355">
      <formula>ISERROR(K52)</formula>
    </cfRule>
  </conditionalFormatting>
  <conditionalFormatting sqref="K52">
    <cfRule type="containsErrors" dxfId="440" priority="354">
      <formula>ISERROR(K52)</formula>
    </cfRule>
  </conditionalFormatting>
  <conditionalFormatting sqref="H52">
    <cfRule type="containsErrors" dxfId="439" priority="353">
      <formula>ISERROR(H52)</formula>
    </cfRule>
  </conditionalFormatting>
  <conditionalFormatting sqref="I52">
    <cfRule type="containsErrors" dxfId="438" priority="352">
      <formula>ISERROR(I52)</formula>
    </cfRule>
  </conditionalFormatting>
  <conditionalFormatting sqref="J52">
    <cfRule type="containsErrors" dxfId="437" priority="351">
      <formula>ISERROR(J52)</formula>
    </cfRule>
  </conditionalFormatting>
  <conditionalFormatting sqref="I53">
    <cfRule type="containsErrors" dxfId="436" priority="350">
      <formula>ISERROR(I53)</formula>
    </cfRule>
  </conditionalFormatting>
  <conditionalFormatting sqref="H53">
    <cfRule type="containsErrors" dxfId="435" priority="349">
      <formula>ISERROR(H53)</formula>
    </cfRule>
  </conditionalFormatting>
  <conditionalFormatting sqref="K53">
    <cfRule type="containsErrors" dxfId="434" priority="348">
      <formula>ISERROR(K53)</formula>
    </cfRule>
  </conditionalFormatting>
  <conditionalFormatting sqref="J53">
    <cfRule type="containsErrors" dxfId="433" priority="347">
      <formula>ISERROR(J53)</formula>
    </cfRule>
  </conditionalFormatting>
  <conditionalFormatting sqref="E55">
    <cfRule type="containsErrors" dxfId="432" priority="346">
      <formula>ISERROR(E55)</formula>
    </cfRule>
  </conditionalFormatting>
  <conditionalFormatting sqref="I54 K54">
    <cfRule type="containsErrors" dxfId="431" priority="345">
      <formula>ISERROR(I54)</formula>
    </cfRule>
  </conditionalFormatting>
  <conditionalFormatting sqref="H54">
    <cfRule type="containsErrors" dxfId="430" priority="344">
      <formula>ISERROR(H54)</formula>
    </cfRule>
  </conditionalFormatting>
  <conditionalFormatting sqref="I55:K55">
    <cfRule type="containsErrors" dxfId="429" priority="343">
      <formula>ISERROR(I55)</formula>
    </cfRule>
  </conditionalFormatting>
  <conditionalFormatting sqref="H55">
    <cfRule type="containsErrors" dxfId="428" priority="342">
      <formula>ISERROR(H55)</formula>
    </cfRule>
  </conditionalFormatting>
  <conditionalFormatting sqref="H55">
    <cfRule type="containsErrors" dxfId="427" priority="341">
      <formula>ISERROR(H55)</formula>
    </cfRule>
  </conditionalFormatting>
  <conditionalFormatting sqref="I56">
    <cfRule type="containsErrors" dxfId="426" priority="340">
      <formula>ISERROR(I56)</formula>
    </cfRule>
  </conditionalFormatting>
  <conditionalFormatting sqref="J56">
    <cfRule type="containsErrors" dxfId="425" priority="339">
      <formula>ISERROR(J56)</formula>
    </cfRule>
  </conditionalFormatting>
  <conditionalFormatting sqref="K56">
    <cfRule type="containsErrors" dxfId="424" priority="338">
      <formula>ISERROR(K56)</formula>
    </cfRule>
  </conditionalFormatting>
  <conditionalFormatting sqref="E58">
    <cfRule type="containsErrors" dxfId="423" priority="328">
      <formula>ISERROR(E58)</formula>
    </cfRule>
  </conditionalFormatting>
  <conditionalFormatting sqref="E59">
    <cfRule type="containsErrors" dxfId="422" priority="327">
      <formula>ISERROR(E59)</formula>
    </cfRule>
  </conditionalFormatting>
  <conditionalFormatting sqref="E60">
    <cfRule type="containsErrors" dxfId="421" priority="326">
      <formula>ISERROR(E60)</formula>
    </cfRule>
  </conditionalFormatting>
  <conditionalFormatting sqref="H120">
    <cfRule type="containsErrors" dxfId="420" priority="337">
      <formula>ISERROR(H120)</formula>
    </cfRule>
  </conditionalFormatting>
  <conditionalFormatting sqref="I120">
    <cfRule type="containsErrors" dxfId="419" priority="336">
      <formula>ISERROR(I120)</formula>
    </cfRule>
  </conditionalFormatting>
  <conditionalFormatting sqref="F122:G122">
    <cfRule type="containsErrors" dxfId="418" priority="333">
      <formula>ISERROR(F122)</formula>
    </cfRule>
  </conditionalFormatting>
  <conditionalFormatting sqref="D122">
    <cfRule type="containsErrors" dxfId="417" priority="332">
      <formula>ISERROR(D122)</formula>
    </cfRule>
  </conditionalFormatting>
  <conditionalFormatting sqref="E122">
    <cfRule type="containsErrors" dxfId="416" priority="331">
      <formula>ISERROR(E122)</formula>
    </cfRule>
  </conditionalFormatting>
  <conditionalFormatting sqref="H121:J121">
    <cfRule type="containsErrors" dxfId="415" priority="330">
      <formula>ISERROR(H121)</formula>
    </cfRule>
  </conditionalFormatting>
  <conditionalFormatting sqref="H122:I122">
    <cfRule type="containsErrors" dxfId="414" priority="329">
      <formula>ISERROR(H122)</formula>
    </cfRule>
  </conditionalFormatting>
  <conditionalFormatting sqref="J57:K57">
    <cfRule type="containsErrors" dxfId="413" priority="325">
      <formula>ISERROR(J57)</formula>
    </cfRule>
  </conditionalFormatting>
  <conditionalFormatting sqref="J58:K58">
    <cfRule type="containsErrors" dxfId="412" priority="324">
      <formula>ISERROR(J58)</formula>
    </cfRule>
  </conditionalFormatting>
  <conditionalFormatting sqref="I58">
    <cfRule type="containsErrors" dxfId="411" priority="323">
      <formula>ISERROR(I58)</formula>
    </cfRule>
  </conditionalFormatting>
  <conditionalFormatting sqref="J59:K59">
    <cfRule type="containsErrors" dxfId="410" priority="322">
      <formula>ISERROR(J59)</formula>
    </cfRule>
  </conditionalFormatting>
  <conditionalFormatting sqref="I59">
    <cfRule type="containsErrors" dxfId="409" priority="321">
      <formula>ISERROR(I59)</formula>
    </cfRule>
  </conditionalFormatting>
  <conditionalFormatting sqref="J60:K60">
    <cfRule type="containsErrors" dxfId="408" priority="320">
      <formula>ISERROR(J60)</formula>
    </cfRule>
  </conditionalFormatting>
  <conditionalFormatting sqref="I60">
    <cfRule type="containsErrors" dxfId="407" priority="319">
      <formula>ISERROR(I60)</formula>
    </cfRule>
  </conditionalFormatting>
  <conditionalFormatting sqref="E61">
    <cfRule type="containsErrors" dxfId="406" priority="318">
      <formula>ISERROR(E61)</formula>
    </cfRule>
  </conditionalFormatting>
  <conditionalFormatting sqref="J61">
    <cfRule type="containsErrors" dxfId="405" priority="317">
      <formula>ISERROR(J61)</formula>
    </cfRule>
  </conditionalFormatting>
  <conditionalFormatting sqref="I61">
    <cfRule type="containsErrors" dxfId="404" priority="316">
      <formula>ISERROR(I61)</formula>
    </cfRule>
  </conditionalFormatting>
  <conditionalFormatting sqref="K61">
    <cfRule type="containsErrors" dxfId="403" priority="315">
      <formula>ISERROR(K61)</formula>
    </cfRule>
  </conditionalFormatting>
  <conditionalFormatting sqref="E63">
    <cfRule type="containsErrors" dxfId="402" priority="314">
      <formula>ISERROR(E63)</formula>
    </cfRule>
  </conditionalFormatting>
  <conditionalFormatting sqref="E64">
    <cfRule type="containsErrors" dxfId="401" priority="313">
      <formula>ISERROR(E64)</formula>
    </cfRule>
  </conditionalFormatting>
  <conditionalFormatting sqref="E65">
    <cfRule type="containsErrors" dxfId="400" priority="312">
      <formula>ISERROR(E65)</formula>
    </cfRule>
  </conditionalFormatting>
  <conditionalFormatting sqref="K62">
    <cfRule type="containsErrors" dxfId="399" priority="311">
      <formula>ISERROR(K62)</formula>
    </cfRule>
  </conditionalFormatting>
  <conditionalFormatting sqref="I62">
    <cfRule type="containsErrors" dxfId="398" priority="310">
      <formula>ISERROR(I62)</formula>
    </cfRule>
  </conditionalFormatting>
  <conditionalFormatting sqref="J62">
    <cfRule type="containsErrors" dxfId="397" priority="309">
      <formula>ISERROR(J62)</formula>
    </cfRule>
  </conditionalFormatting>
  <conditionalFormatting sqref="K63">
    <cfRule type="containsErrors" dxfId="396" priority="308">
      <formula>ISERROR(K63)</formula>
    </cfRule>
  </conditionalFormatting>
  <conditionalFormatting sqref="J63">
    <cfRule type="containsErrors" dxfId="395" priority="307">
      <formula>ISERROR(J63)</formula>
    </cfRule>
  </conditionalFormatting>
  <conditionalFormatting sqref="I63">
    <cfRule type="containsErrors" dxfId="394" priority="306">
      <formula>ISERROR(I63)</formula>
    </cfRule>
  </conditionalFormatting>
  <conditionalFormatting sqref="K64">
    <cfRule type="containsErrors" dxfId="393" priority="305">
      <formula>ISERROR(K64)</formula>
    </cfRule>
  </conditionalFormatting>
  <conditionalFormatting sqref="J64">
    <cfRule type="containsErrors" dxfId="392" priority="304">
      <formula>ISERROR(J64)</formula>
    </cfRule>
  </conditionalFormatting>
  <conditionalFormatting sqref="I64">
    <cfRule type="containsErrors" dxfId="391" priority="303">
      <formula>ISERROR(I64)</formula>
    </cfRule>
  </conditionalFormatting>
  <conditionalFormatting sqref="K65">
    <cfRule type="containsErrors" dxfId="390" priority="302">
      <formula>ISERROR(K65)</formula>
    </cfRule>
  </conditionalFormatting>
  <conditionalFormatting sqref="J65">
    <cfRule type="containsErrors" dxfId="389" priority="301">
      <formula>ISERROR(J65)</formula>
    </cfRule>
  </conditionalFormatting>
  <conditionalFormatting sqref="I65">
    <cfRule type="containsErrors" dxfId="388" priority="300">
      <formula>ISERROR(I65)</formula>
    </cfRule>
  </conditionalFormatting>
  <conditionalFormatting sqref="O64">
    <cfRule type="containsErrors" dxfId="387" priority="298">
      <formula>ISERROR(O64)</formula>
    </cfRule>
  </conditionalFormatting>
  <conditionalFormatting sqref="O62:O63 O65">
    <cfRule type="containsErrors" dxfId="386" priority="299">
      <formula>ISERROR(O62)</formula>
    </cfRule>
  </conditionalFormatting>
  <conditionalFormatting sqref="E70">
    <cfRule type="containsErrors" dxfId="385" priority="297">
      <formula>ISERROR(E70)</formula>
    </cfRule>
  </conditionalFormatting>
  <conditionalFormatting sqref="E71">
    <cfRule type="containsErrors" dxfId="384" priority="296">
      <formula>ISERROR(E71)</formula>
    </cfRule>
  </conditionalFormatting>
  <conditionalFormatting sqref="E72">
    <cfRule type="containsErrors" dxfId="383" priority="295">
      <formula>ISERROR(E72)</formula>
    </cfRule>
  </conditionalFormatting>
  <conditionalFormatting sqref="E73">
    <cfRule type="containsErrors" dxfId="382" priority="294">
      <formula>ISERROR(E73)</formula>
    </cfRule>
  </conditionalFormatting>
  <conditionalFormatting sqref="H69">
    <cfRule type="containsErrors" dxfId="381" priority="293">
      <formula>ISERROR(H69)</formula>
    </cfRule>
  </conditionalFormatting>
  <conditionalFormatting sqref="I69">
    <cfRule type="containsErrors" dxfId="380" priority="292">
      <formula>ISERROR(I69)</formula>
    </cfRule>
  </conditionalFormatting>
  <conditionalFormatting sqref="J69:K69">
    <cfRule type="containsErrors" dxfId="379" priority="291">
      <formula>ISERROR(J69)</formula>
    </cfRule>
  </conditionalFormatting>
  <conditionalFormatting sqref="H70:H71">
    <cfRule type="containsErrors" dxfId="378" priority="290">
      <formula>ISERROR(H70)</formula>
    </cfRule>
  </conditionalFormatting>
  <conditionalFormatting sqref="J70:K70">
    <cfRule type="containsErrors" dxfId="377" priority="289">
      <formula>ISERROR(J70)</formula>
    </cfRule>
  </conditionalFormatting>
  <conditionalFormatting sqref="I70">
    <cfRule type="containsErrors" dxfId="376" priority="288">
      <formula>ISERROR(I70)</formula>
    </cfRule>
  </conditionalFormatting>
  <conditionalFormatting sqref="J71:K71">
    <cfRule type="containsErrors" dxfId="375" priority="287">
      <formula>ISERROR(J71)</formula>
    </cfRule>
  </conditionalFormatting>
  <conditionalFormatting sqref="I71">
    <cfRule type="containsErrors" dxfId="374" priority="286">
      <formula>ISERROR(I71)</formula>
    </cfRule>
  </conditionalFormatting>
  <conditionalFormatting sqref="H72">
    <cfRule type="containsErrors" dxfId="373" priority="285">
      <formula>ISERROR(H72)</formula>
    </cfRule>
  </conditionalFormatting>
  <conditionalFormatting sqref="J72:K72">
    <cfRule type="containsErrors" dxfId="372" priority="284">
      <formula>ISERROR(J72)</formula>
    </cfRule>
  </conditionalFormatting>
  <conditionalFormatting sqref="I72">
    <cfRule type="containsErrors" dxfId="371" priority="283">
      <formula>ISERROR(I72)</formula>
    </cfRule>
  </conditionalFormatting>
  <conditionalFormatting sqref="H73">
    <cfRule type="containsErrors" dxfId="370" priority="282">
      <formula>ISERROR(H73)</formula>
    </cfRule>
  </conditionalFormatting>
  <conditionalFormatting sqref="J73">
    <cfRule type="containsErrors" dxfId="369" priority="281">
      <formula>ISERROR(J73)</formula>
    </cfRule>
  </conditionalFormatting>
  <conditionalFormatting sqref="I73">
    <cfRule type="containsErrors" dxfId="368" priority="280">
      <formula>ISERROR(I73)</formula>
    </cfRule>
  </conditionalFormatting>
  <conditionalFormatting sqref="K73">
    <cfRule type="containsErrors" dxfId="367" priority="279">
      <formula>ISERROR(K73)</formula>
    </cfRule>
  </conditionalFormatting>
  <conditionalFormatting sqref="O73">
    <cfRule type="containsErrors" dxfId="366" priority="278">
      <formula>ISERROR(O73)</formula>
    </cfRule>
  </conditionalFormatting>
  <conditionalFormatting sqref="O69:O72">
    <cfRule type="containsErrors" dxfId="365" priority="277">
      <formula>ISERROR(O69)</formula>
    </cfRule>
  </conditionalFormatting>
  <conditionalFormatting sqref="H110:M110">
    <cfRule type="containsErrors" dxfId="364" priority="276">
      <formula>ISERROR(H110)</formula>
    </cfRule>
  </conditionalFormatting>
  <conditionalFormatting sqref="H111:M112">
    <cfRule type="containsErrors" dxfId="363" priority="275">
      <formula>ISERROR(H111)</formula>
    </cfRule>
  </conditionalFormatting>
  <conditionalFormatting sqref="I116:K116">
    <cfRule type="containsErrors" dxfId="362" priority="274">
      <formula>ISERROR(I116)</formula>
    </cfRule>
  </conditionalFormatting>
  <conditionalFormatting sqref="H86">
    <cfRule type="containsErrors" dxfId="361" priority="273">
      <formula>ISERROR(H86)</formula>
    </cfRule>
  </conditionalFormatting>
  <conditionalFormatting sqref="I86">
    <cfRule type="containsErrors" dxfId="360" priority="272">
      <formula>ISERROR(I86)</formula>
    </cfRule>
  </conditionalFormatting>
  <conditionalFormatting sqref="H90">
    <cfRule type="containsErrors" dxfId="359" priority="270">
      <formula>ISERROR(H90)</formula>
    </cfRule>
  </conditionalFormatting>
  <conditionalFormatting sqref="I90">
    <cfRule type="containsErrors" dxfId="358" priority="269">
      <formula>ISERROR(I90)</formula>
    </cfRule>
  </conditionalFormatting>
  <conditionalFormatting sqref="J90">
    <cfRule type="containsErrors" dxfId="357" priority="268">
      <formula>ISERROR(J90)</formula>
    </cfRule>
  </conditionalFormatting>
  <conditionalFormatting sqref="K90">
    <cfRule type="containsErrors" dxfId="356" priority="267">
      <formula>ISERROR(K90)</formula>
    </cfRule>
  </conditionalFormatting>
  <conditionalFormatting sqref="F99:G99">
    <cfRule type="containsErrors" dxfId="355" priority="264">
      <formula>ISERROR(F99)</formula>
    </cfRule>
  </conditionalFormatting>
  <conditionalFormatting sqref="D99">
    <cfRule type="containsErrors" dxfId="354" priority="263">
      <formula>ISERROR(D99)</formula>
    </cfRule>
  </conditionalFormatting>
  <conditionalFormatting sqref="H96:M97">
    <cfRule type="containsErrors" dxfId="353" priority="265">
      <formula>ISERROR(H96)</formula>
    </cfRule>
  </conditionalFormatting>
  <conditionalFormatting sqref="E99">
    <cfRule type="containsErrors" dxfId="352" priority="262">
      <formula>ISERROR(E99)</formula>
    </cfRule>
  </conditionalFormatting>
  <conditionalFormatting sqref="H98:M98">
    <cfRule type="containsErrors" dxfId="351" priority="261">
      <formula>ISERROR(H98)</formula>
    </cfRule>
  </conditionalFormatting>
  <conditionalFormatting sqref="H99:M99">
    <cfRule type="containsErrors" dxfId="350" priority="260">
      <formula>ISERROR(H99)</formula>
    </cfRule>
  </conditionalFormatting>
  <conditionalFormatting sqref="H100:M100">
    <cfRule type="containsErrors" dxfId="349" priority="259">
      <formula>ISERROR(H100)</formula>
    </cfRule>
  </conditionalFormatting>
  <conditionalFormatting sqref="H101:M101">
    <cfRule type="containsErrors" dxfId="348" priority="258">
      <formula>ISERROR(H101)</formula>
    </cfRule>
  </conditionalFormatting>
  <conditionalFormatting sqref="I66:I68">
    <cfRule type="containsErrors" dxfId="347" priority="257">
      <formula>ISERROR(I66)</formula>
    </cfRule>
  </conditionalFormatting>
  <conditionalFormatting sqref="H66:H68">
    <cfRule type="containsErrors" dxfId="346" priority="256">
      <formula>ISERROR(H66)</formula>
    </cfRule>
  </conditionalFormatting>
  <conditionalFormatting sqref="H107:M107">
    <cfRule type="containsErrors" dxfId="345" priority="255">
      <formula>ISERROR(H107)</formula>
    </cfRule>
  </conditionalFormatting>
  <conditionalFormatting sqref="H119:I119">
    <cfRule type="containsErrors" dxfId="344" priority="254">
      <formula>ISERROR(H119)</formula>
    </cfRule>
  </conditionalFormatting>
  <conditionalFormatting sqref="K119">
    <cfRule type="containsErrors" dxfId="343" priority="253">
      <formula>ISERROR(K119)</formula>
    </cfRule>
  </conditionalFormatting>
  <conditionalFormatting sqref="J119">
    <cfRule type="containsErrors" dxfId="342" priority="252">
      <formula>ISERROR(J119)</formula>
    </cfRule>
  </conditionalFormatting>
  <conditionalFormatting sqref="H39">
    <cfRule type="containsErrors" dxfId="341" priority="251">
      <formula>ISERROR(H39)</formula>
    </cfRule>
  </conditionalFormatting>
  <conditionalFormatting sqref="I39">
    <cfRule type="containsErrors" dxfId="340" priority="250">
      <formula>ISERROR(I39)</formula>
    </cfRule>
  </conditionalFormatting>
  <conditionalFormatting sqref="J39">
    <cfRule type="containsErrors" dxfId="339" priority="249">
      <formula>ISERROR(J39)</formula>
    </cfRule>
  </conditionalFormatting>
  <conditionalFormatting sqref="K39">
    <cfRule type="containsErrors" dxfId="338" priority="248">
      <formula>ISERROR(K39)</formula>
    </cfRule>
  </conditionalFormatting>
  <conditionalFormatting sqref="F88">
    <cfRule type="containsErrors" dxfId="337" priority="247">
      <formula>ISERROR(F88)</formula>
    </cfRule>
  </conditionalFormatting>
  <conditionalFormatting sqref="G88">
    <cfRule type="containsErrors" dxfId="336" priority="246">
      <formula>ISERROR(G88)</formula>
    </cfRule>
  </conditionalFormatting>
  <conditionalFormatting sqref="E88">
    <cfRule type="containsErrors" dxfId="335" priority="245">
      <formula>ISERROR(E88)</formula>
    </cfRule>
  </conditionalFormatting>
  <conditionalFormatting sqref="F89">
    <cfRule type="containsErrors" dxfId="334" priority="244">
      <formula>ISERROR(F89)</formula>
    </cfRule>
  </conditionalFormatting>
  <conditionalFormatting sqref="G89">
    <cfRule type="containsErrors" dxfId="333" priority="243">
      <formula>ISERROR(G89)</formula>
    </cfRule>
  </conditionalFormatting>
  <conditionalFormatting sqref="E89">
    <cfRule type="containsErrors" dxfId="332" priority="242">
      <formula>ISERROR(E89)</formula>
    </cfRule>
  </conditionalFormatting>
  <conditionalFormatting sqref="H87">
    <cfRule type="containsErrors" dxfId="331" priority="241">
      <formula>ISERROR(H87)</formula>
    </cfRule>
  </conditionalFormatting>
  <conditionalFormatting sqref="I87:M87">
    <cfRule type="containsErrors" dxfId="330" priority="240">
      <formula>ISERROR(I87)</formula>
    </cfRule>
  </conditionalFormatting>
  <conditionalFormatting sqref="H88">
    <cfRule type="containsErrors" dxfId="329" priority="239">
      <formula>ISERROR(H88)</formula>
    </cfRule>
  </conditionalFormatting>
  <conditionalFormatting sqref="I88:J88 L88:M88">
    <cfRule type="containsErrors" dxfId="328" priority="238">
      <formula>ISERROR(I88)</formula>
    </cfRule>
  </conditionalFormatting>
  <conditionalFormatting sqref="K88">
    <cfRule type="containsErrors" dxfId="327" priority="237">
      <formula>ISERROR(K88)</formula>
    </cfRule>
  </conditionalFormatting>
  <conditionalFormatting sqref="H89">
    <cfRule type="containsErrors" dxfId="326" priority="236">
      <formula>ISERROR(H89)</formula>
    </cfRule>
  </conditionalFormatting>
  <conditionalFormatting sqref="I89:M89">
    <cfRule type="containsErrors" dxfId="325" priority="235">
      <formula>ISERROR(I89)</formula>
    </cfRule>
  </conditionalFormatting>
  <conditionalFormatting sqref="F94:G94">
    <cfRule type="containsErrors" dxfId="324" priority="234">
      <formula>ISERROR(F94)</formula>
    </cfRule>
  </conditionalFormatting>
  <conditionalFormatting sqref="E94">
    <cfRule type="containsErrors" dxfId="323" priority="233">
      <formula>ISERROR(E94)</formula>
    </cfRule>
  </conditionalFormatting>
  <conditionalFormatting sqref="D94">
    <cfRule type="containsErrors" dxfId="322" priority="232">
      <formula>ISERROR(D94)</formula>
    </cfRule>
  </conditionalFormatting>
  <conditionalFormatting sqref="J93">
    <cfRule type="containsErrors" dxfId="321" priority="231">
      <formula>ISERROR(J93)</formula>
    </cfRule>
  </conditionalFormatting>
  <conditionalFormatting sqref="K93">
    <cfRule type="cellIs" dxfId="320" priority="230" operator="equal">
      <formula>0</formula>
    </cfRule>
  </conditionalFormatting>
  <conditionalFormatting sqref="H93">
    <cfRule type="containsErrors" dxfId="319" priority="229">
      <formula>ISERROR(H93)</formula>
    </cfRule>
  </conditionalFormatting>
  <conditionalFormatting sqref="L93:M93">
    <cfRule type="containsErrors" dxfId="318" priority="228">
      <formula>ISERROR(L93)</formula>
    </cfRule>
  </conditionalFormatting>
  <conditionalFormatting sqref="J94">
    <cfRule type="containsErrors" dxfId="317" priority="227">
      <formula>ISERROR(J94)</formula>
    </cfRule>
  </conditionalFormatting>
  <conditionalFormatting sqref="K94">
    <cfRule type="cellIs" dxfId="316" priority="226" operator="equal">
      <formula>0</formula>
    </cfRule>
  </conditionalFormatting>
  <conditionalFormatting sqref="H94">
    <cfRule type="containsErrors" dxfId="315" priority="225">
      <formula>ISERROR(H94)</formula>
    </cfRule>
  </conditionalFormatting>
  <conditionalFormatting sqref="L94:M94">
    <cfRule type="containsErrors" dxfId="314" priority="224">
      <formula>ISERROR(L94)</formula>
    </cfRule>
  </conditionalFormatting>
  <conditionalFormatting sqref="H95:M95">
    <cfRule type="containsErrors" dxfId="313" priority="223">
      <formula>ISERROR(H95)</formula>
    </cfRule>
  </conditionalFormatting>
  <conditionalFormatting sqref="F103:G103">
    <cfRule type="containsErrors" dxfId="312" priority="222">
      <formula>ISERROR(F103)</formula>
    </cfRule>
  </conditionalFormatting>
  <conditionalFormatting sqref="D103">
    <cfRule type="containsErrors" dxfId="311" priority="221">
      <formula>ISERROR(D103)</formula>
    </cfRule>
  </conditionalFormatting>
  <conditionalFormatting sqref="E103">
    <cfRule type="containsErrors" dxfId="310" priority="220">
      <formula>ISERROR(E103)</formula>
    </cfRule>
  </conditionalFormatting>
  <conditionalFormatting sqref="F104:G104">
    <cfRule type="containsErrors" dxfId="309" priority="219">
      <formula>ISERROR(F104)</formula>
    </cfRule>
  </conditionalFormatting>
  <conditionalFormatting sqref="D104">
    <cfRule type="containsErrors" dxfId="308" priority="218">
      <formula>ISERROR(D104)</formula>
    </cfRule>
  </conditionalFormatting>
  <conditionalFormatting sqref="E104">
    <cfRule type="containsErrors" dxfId="307" priority="217">
      <formula>ISERROR(E104)</formula>
    </cfRule>
  </conditionalFormatting>
  <conditionalFormatting sqref="H102:K102">
    <cfRule type="containsErrors" dxfId="306" priority="216">
      <formula>ISERROR(H102)</formula>
    </cfRule>
  </conditionalFormatting>
  <conditionalFormatting sqref="L102:M102">
    <cfRule type="containsErrors" dxfId="305" priority="215">
      <formula>ISERROR(L102)</formula>
    </cfRule>
  </conditionalFormatting>
  <conditionalFormatting sqref="H103:M103">
    <cfRule type="containsErrors" dxfId="304" priority="214">
      <formula>ISERROR(H103)</formula>
    </cfRule>
  </conditionalFormatting>
  <conditionalFormatting sqref="H104">
    <cfRule type="containsErrors" dxfId="303" priority="213">
      <formula>ISERROR(H104)</formula>
    </cfRule>
  </conditionalFormatting>
  <conditionalFormatting sqref="I104:K104">
    <cfRule type="containsErrors" dxfId="302" priority="212">
      <formula>ISERROR(I104)</formula>
    </cfRule>
  </conditionalFormatting>
  <conditionalFormatting sqref="L104:M104">
    <cfRule type="containsErrors" dxfId="301" priority="211">
      <formula>ISERROR(L104)</formula>
    </cfRule>
  </conditionalFormatting>
  <conditionalFormatting sqref="F106:G106">
    <cfRule type="containsErrors" dxfId="300" priority="210">
      <formula>ISERROR(F106)</formula>
    </cfRule>
  </conditionalFormatting>
  <conditionalFormatting sqref="D106">
    <cfRule type="containsErrors" dxfId="299" priority="209">
      <formula>ISERROR(D106)</formula>
    </cfRule>
  </conditionalFormatting>
  <conditionalFormatting sqref="E106">
    <cfRule type="containsErrors" dxfId="298" priority="208">
      <formula>ISERROR(E106)</formula>
    </cfRule>
  </conditionalFormatting>
  <conditionalFormatting sqref="H105:M105">
    <cfRule type="containsErrors" dxfId="297" priority="207">
      <formula>ISERROR(H105)</formula>
    </cfRule>
  </conditionalFormatting>
  <conditionalFormatting sqref="F109:G109">
    <cfRule type="containsErrors" dxfId="296" priority="206">
      <formula>ISERROR(F109)</formula>
    </cfRule>
  </conditionalFormatting>
  <conditionalFormatting sqref="D109">
    <cfRule type="containsErrors" dxfId="295" priority="205">
      <formula>ISERROR(D109)</formula>
    </cfRule>
  </conditionalFormatting>
  <conditionalFormatting sqref="E109">
    <cfRule type="containsErrors" dxfId="294" priority="204">
      <formula>ISERROR(E109)</formula>
    </cfRule>
  </conditionalFormatting>
  <conditionalFormatting sqref="H108:M108">
    <cfRule type="containsErrors" dxfId="293" priority="203">
      <formula>ISERROR(H108)</formula>
    </cfRule>
  </conditionalFormatting>
  <conditionalFormatting sqref="H109 J109:M109">
    <cfRule type="containsErrors" dxfId="292" priority="202">
      <formula>ISERROR(H109)</formula>
    </cfRule>
  </conditionalFormatting>
  <conditionalFormatting sqref="H109 J109:M109">
    <cfRule type="containsErrors" dxfId="291" priority="201">
      <formula>ISERROR(H109)</formula>
    </cfRule>
  </conditionalFormatting>
  <conditionalFormatting sqref="I109">
    <cfRule type="containsErrors" dxfId="290" priority="200">
      <formula>ISERROR(I109)</formula>
    </cfRule>
  </conditionalFormatting>
  <conditionalFormatting sqref="H117:K117">
    <cfRule type="containsErrors" dxfId="289" priority="199">
      <formula>ISERROR(H117)</formula>
    </cfRule>
  </conditionalFormatting>
  <conditionalFormatting sqref="E67">
    <cfRule type="containsErrors" dxfId="288" priority="198">
      <formula>ISERROR(E67)</formula>
    </cfRule>
  </conditionalFormatting>
  <conditionalFormatting sqref="E68">
    <cfRule type="containsErrors" dxfId="287" priority="197">
      <formula>ISERROR(E68)</formula>
    </cfRule>
  </conditionalFormatting>
  <conditionalFormatting sqref="H74">
    <cfRule type="containsErrors" dxfId="286" priority="196">
      <formula>ISERROR(H74)</formula>
    </cfRule>
  </conditionalFormatting>
  <conditionalFormatting sqref="I74">
    <cfRule type="containsErrors" dxfId="285" priority="195">
      <formula>ISERROR(I74)</formula>
    </cfRule>
  </conditionalFormatting>
  <conditionalFormatting sqref="J74:K74">
    <cfRule type="containsErrors" dxfId="284" priority="194">
      <formula>ISERROR(J74)</formula>
    </cfRule>
  </conditionalFormatting>
  <conditionalFormatting sqref="H75:H76">
    <cfRule type="containsErrors" dxfId="283" priority="193">
      <formula>ISERROR(H75)</formula>
    </cfRule>
  </conditionalFormatting>
  <conditionalFormatting sqref="J75:K75">
    <cfRule type="containsErrors" dxfId="282" priority="192">
      <formula>ISERROR(J75)</formula>
    </cfRule>
  </conditionalFormatting>
  <conditionalFormatting sqref="I75">
    <cfRule type="containsErrors" dxfId="281" priority="191">
      <formula>ISERROR(I75)</formula>
    </cfRule>
  </conditionalFormatting>
  <conditionalFormatting sqref="J76:K76">
    <cfRule type="containsErrors" dxfId="280" priority="190">
      <formula>ISERROR(J76)</formula>
    </cfRule>
  </conditionalFormatting>
  <conditionalFormatting sqref="I76">
    <cfRule type="containsErrors" dxfId="279" priority="189">
      <formula>ISERROR(I76)</formula>
    </cfRule>
  </conditionalFormatting>
  <conditionalFormatting sqref="H77">
    <cfRule type="containsErrors" dxfId="278" priority="188">
      <formula>ISERROR(H77)</formula>
    </cfRule>
  </conditionalFormatting>
  <conditionalFormatting sqref="J77:K77">
    <cfRule type="containsErrors" dxfId="277" priority="187">
      <formula>ISERROR(J77)</formula>
    </cfRule>
  </conditionalFormatting>
  <conditionalFormatting sqref="I77">
    <cfRule type="containsErrors" dxfId="276" priority="186">
      <formula>ISERROR(I77)</formula>
    </cfRule>
  </conditionalFormatting>
  <conditionalFormatting sqref="H78">
    <cfRule type="containsErrors" dxfId="275" priority="185">
      <formula>ISERROR(H78)</formula>
    </cfRule>
  </conditionalFormatting>
  <conditionalFormatting sqref="J78">
    <cfRule type="containsErrors" dxfId="274" priority="184">
      <formula>ISERROR(J78)</formula>
    </cfRule>
  </conditionalFormatting>
  <conditionalFormatting sqref="I78">
    <cfRule type="containsErrors" dxfId="273" priority="183">
      <formula>ISERROR(I78)</formula>
    </cfRule>
  </conditionalFormatting>
  <conditionalFormatting sqref="K78">
    <cfRule type="containsErrors" dxfId="272" priority="182">
      <formula>ISERROR(K78)</formula>
    </cfRule>
  </conditionalFormatting>
  <conditionalFormatting sqref="E75">
    <cfRule type="containsErrors" dxfId="271" priority="181">
      <formula>ISERROR(E75)</formula>
    </cfRule>
  </conditionalFormatting>
  <conditionalFormatting sqref="E76">
    <cfRule type="containsErrors" dxfId="270" priority="180">
      <formula>ISERROR(E76)</formula>
    </cfRule>
  </conditionalFormatting>
  <conditionalFormatting sqref="E77">
    <cfRule type="containsErrors" dxfId="269" priority="179">
      <formula>ISERROR(E77)</formula>
    </cfRule>
  </conditionalFormatting>
  <conditionalFormatting sqref="E78">
    <cfRule type="containsErrors" dxfId="268" priority="178">
      <formula>ISERROR(E78)</formula>
    </cfRule>
  </conditionalFormatting>
  <conditionalFormatting sqref="O78">
    <cfRule type="containsErrors" dxfId="267" priority="177">
      <formula>ISERROR(O78)</formula>
    </cfRule>
  </conditionalFormatting>
  <conditionalFormatting sqref="O74:O77">
    <cfRule type="containsErrors" dxfId="266" priority="176">
      <formula>ISERROR(O74)</formula>
    </cfRule>
  </conditionalFormatting>
  <conditionalFormatting sqref="F84">
    <cfRule type="containsErrors" dxfId="265" priority="175">
      <formula>ISERROR(F84)</formula>
    </cfRule>
  </conditionalFormatting>
  <conditionalFormatting sqref="G84">
    <cfRule type="containsErrors" dxfId="264" priority="174">
      <formula>ISERROR(G84)</formula>
    </cfRule>
  </conditionalFormatting>
  <conditionalFormatting sqref="E84">
    <cfRule type="containsErrors" dxfId="263" priority="173">
      <formula>ISERROR(E84)</formula>
    </cfRule>
  </conditionalFormatting>
  <conditionalFormatting sqref="H85">
    <cfRule type="containsErrors" dxfId="262" priority="172">
      <formula>ISERROR(H85)</formula>
    </cfRule>
  </conditionalFormatting>
  <conditionalFormatting sqref="I85">
    <cfRule type="containsErrors" dxfId="261" priority="171">
      <formula>ISERROR(I85)</formula>
    </cfRule>
  </conditionalFormatting>
  <conditionalFormatting sqref="H106">
    <cfRule type="containsErrors" dxfId="260" priority="170">
      <formula>ISERROR(H106)</formula>
    </cfRule>
  </conditionalFormatting>
  <conditionalFormatting sqref="I106:J106 L106:M106">
    <cfRule type="containsErrors" dxfId="259" priority="169">
      <formula>ISERROR(I106)</formula>
    </cfRule>
  </conditionalFormatting>
  <conditionalFormatting sqref="K106">
    <cfRule type="containsErrors" dxfId="258" priority="168">
      <formula>ISERROR(K106)</formula>
    </cfRule>
  </conditionalFormatting>
  <conditionalFormatting sqref="F112:G112">
    <cfRule type="containsErrors" dxfId="257" priority="167">
      <formula>ISERROR(F112)</formula>
    </cfRule>
  </conditionalFormatting>
  <conditionalFormatting sqref="E112">
    <cfRule type="containsErrors" dxfId="256" priority="166">
      <formula>ISERROR(E112)</formula>
    </cfRule>
  </conditionalFormatting>
  <conditionalFormatting sqref="D112">
    <cfRule type="containsErrors" dxfId="255" priority="165">
      <formula>ISERROR(D112)</formula>
    </cfRule>
  </conditionalFormatting>
  <conditionalFormatting sqref="F114:G114">
    <cfRule type="containsErrors" dxfId="254" priority="164">
      <formula>ISERROR(F114)</formula>
    </cfRule>
  </conditionalFormatting>
  <conditionalFormatting sqref="D114">
    <cfRule type="containsErrors" dxfId="253" priority="163">
      <formula>ISERROR(D114)</formula>
    </cfRule>
  </conditionalFormatting>
  <conditionalFormatting sqref="E114">
    <cfRule type="containsErrors" dxfId="252" priority="162">
      <formula>ISERROR(E114)</formula>
    </cfRule>
  </conditionalFormatting>
  <conditionalFormatting sqref="H113:M113">
    <cfRule type="containsErrors" dxfId="251" priority="161">
      <formula>ISERROR(H113)</formula>
    </cfRule>
  </conditionalFormatting>
  <conditionalFormatting sqref="H114:M114">
    <cfRule type="containsErrors" dxfId="250" priority="160">
      <formula>ISERROR(H114)</formula>
    </cfRule>
  </conditionalFormatting>
  <conditionalFormatting sqref="H115">
    <cfRule type="containsErrors" dxfId="249" priority="159">
      <formula>ISERROR(H115)</formula>
    </cfRule>
  </conditionalFormatting>
  <conditionalFormatting sqref="I115">
    <cfRule type="containsErrors" dxfId="248" priority="158">
      <formula>ISERROR(I115)</formula>
    </cfRule>
  </conditionalFormatting>
  <conditionalFormatting sqref="H91">
    <cfRule type="containsErrors" dxfId="247" priority="157">
      <formula>ISERROR(H91)</formula>
    </cfRule>
  </conditionalFormatting>
  <conditionalFormatting sqref="I91">
    <cfRule type="containsErrors" dxfId="246" priority="156">
      <formula>ISERROR(I91)</formula>
    </cfRule>
  </conditionalFormatting>
  <conditionalFormatting sqref="H92">
    <cfRule type="containsErrors" dxfId="245" priority="155">
      <formula>ISERROR(H92)</formula>
    </cfRule>
  </conditionalFormatting>
  <conditionalFormatting sqref="I92">
    <cfRule type="containsErrors" dxfId="244" priority="154">
      <formula>ISERROR(I92)</formula>
    </cfRule>
  </conditionalFormatting>
  <conditionalFormatting sqref="F97:G97">
    <cfRule type="containsErrors" dxfId="243" priority="153">
      <formula>ISERROR(F97)</formula>
    </cfRule>
  </conditionalFormatting>
  <conditionalFormatting sqref="E97">
    <cfRule type="containsErrors" dxfId="242" priority="152">
      <formula>ISERROR(E97)</formula>
    </cfRule>
  </conditionalFormatting>
  <conditionalFormatting sqref="F82">
    <cfRule type="containsErrors" dxfId="241" priority="151">
      <formula>ISERROR(F82)</formula>
    </cfRule>
  </conditionalFormatting>
  <conditionalFormatting sqref="E82">
    <cfRule type="containsErrors" dxfId="240" priority="150">
      <formula>ISERROR(E82)</formula>
    </cfRule>
  </conditionalFormatting>
  <conditionalFormatting sqref="N10:N132">
    <cfRule type="cellIs" dxfId="239" priority="149" operator="equal">
      <formula>0</formula>
    </cfRule>
  </conditionalFormatting>
  <conditionalFormatting sqref="A10:A122">
    <cfRule type="containsErrors" dxfId="238" priority="148">
      <formula>ISERROR(A10)</formula>
    </cfRule>
  </conditionalFormatting>
  <conditionalFormatting sqref="A123:A140">
    <cfRule type="containsErrors" dxfId="237" priority="147">
      <formula>ISERROR(A123)</formula>
    </cfRule>
  </conditionalFormatting>
  <conditionalFormatting sqref="E1:N1 E2:G9 K2:K9">
    <cfRule type="containsErrors" dxfId="236" priority="139">
      <formula>ISERROR(E1)</formula>
    </cfRule>
  </conditionalFormatting>
  <conditionalFormatting sqref="N2:N9">
    <cfRule type="cellIs" dxfId="235" priority="138" operator="equal">
      <formula>0</formula>
    </cfRule>
  </conditionalFormatting>
  <conditionalFormatting sqref="AD2:AD536">
    <cfRule type="containsErrors" dxfId="234" priority="115">
      <formula>ISERROR(AD2)</formula>
    </cfRule>
  </conditionalFormatting>
  <conditionalFormatting sqref="O2:O4">
    <cfRule type="containsErrors" dxfId="233" priority="137">
      <formula>ISERROR(O2)</formula>
    </cfRule>
  </conditionalFormatting>
  <conditionalFormatting sqref="O6">
    <cfRule type="containsErrors" dxfId="232" priority="136">
      <formula>ISERROR(O6)</formula>
    </cfRule>
  </conditionalFormatting>
  <conditionalFormatting sqref="O8">
    <cfRule type="containsErrors" dxfId="231" priority="135">
      <formula>ISERROR(O8)</formula>
    </cfRule>
  </conditionalFormatting>
  <conditionalFormatting sqref="O5">
    <cfRule type="containsErrors" dxfId="230" priority="134">
      <formula>ISERROR(O5)</formula>
    </cfRule>
  </conditionalFormatting>
  <conditionalFormatting sqref="O7">
    <cfRule type="containsErrors" dxfId="229" priority="133">
      <formula>ISERROR(O7)</formula>
    </cfRule>
  </conditionalFormatting>
  <conditionalFormatting sqref="O9">
    <cfRule type="containsErrors" dxfId="228" priority="132">
      <formula>ISERROR(O9)</formula>
    </cfRule>
  </conditionalFormatting>
  <conditionalFormatting sqref="X2:X536">
    <cfRule type="expression" dxfId="227" priority="119">
      <formula>$AD2=1</formula>
    </cfRule>
    <cfRule type="expression" dxfId="226" priority="120">
      <formula>$AD2=5</formula>
    </cfRule>
    <cfRule type="expression" dxfId="225" priority="121">
      <formula>$AD2=4</formula>
    </cfRule>
    <cfRule type="expression" dxfId="224" priority="122" stopIfTrue="1">
      <formula>$AD2=3</formula>
    </cfRule>
    <cfRule type="expression" dxfId="223" priority="123">
      <formula>$AD2=2</formula>
    </cfRule>
  </conditionalFormatting>
  <conditionalFormatting sqref="V4:V9 W4:W536 R2:W3 R4:U536">
    <cfRule type="containsErrors" dxfId="222" priority="131">
      <formula>ISERROR(R2)</formula>
    </cfRule>
  </conditionalFormatting>
  <conditionalFormatting sqref="W2:W536">
    <cfRule type="expression" dxfId="221" priority="127" stopIfTrue="1">
      <formula>W2="CON AVANCE"</formula>
    </cfRule>
  </conditionalFormatting>
  <conditionalFormatting sqref="W2:W536">
    <cfRule type="expression" dxfId="220" priority="126" stopIfTrue="1">
      <formula>W2="CUMPLIDO"</formula>
    </cfRule>
    <cfRule type="expression" dxfId="219" priority="129" stopIfTrue="1">
      <formula>W2="PRÓXIMO A VENCER"</formula>
    </cfRule>
    <cfRule type="expression" dxfId="218" priority="130" stopIfTrue="1">
      <formula>W2="VENCIDO"</formula>
    </cfRule>
  </conditionalFormatting>
  <conditionalFormatting sqref="W2:W536">
    <cfRule type="expression" dxfId="217" priority="128">
      <formula>W2="EN TERMINO"</formula>
    </cfRule>
  </conditionalFormatting>
  <conditionalFormatting sqref="AB2:AB536 Y2:Z4 Y5:Y9 Z5:Z536">
    <cfRule type="containsErrors" dxfId="216" priority="125">
      <formula>ISERROR(Y2)</formula>
    </cfRule>
  </conditionalFormatting>
  <conditionalFormatting sqref="X2:X536">
    <cfRule type="containsErrors" dxfId="215" priority="124">
      <formula>ISERROR(X2)</formula>
    </cfRule>
  </conditionalFormatting>
  <conditionalFormatting sqref="AA2:AA536">
    <cfRule type="containsErrors" dxfId="214" priority="118">
      <formula>ISERROR(AA2)</formula>
    </cfRule>
  </conditionalFormatting>
  <conditionalFormatting sqref="AE2:AF536">
    <cfRule type="containsErrors" dxfId="213" priority="117">
      <formula>ISERROR(AE2)</formula>
    </cfRule>
  </conditionalFormatting>
  <conditionalFormatting sqref="AC2:AC536">
    <cfRule type="containsErrors" dxfId="212" priority="116">
      <formula>ISERROR(AC2)</formula>
    </cfRule>
  </conditionalFormatting>
  <conditionalFormatting sqref="H2:J2 H4:J9">
    <cfRule type="containsErrors" dxfId="211" priority="114">
      <formula>ISERROR(H2)</formula>
    </cfRule>
  </conditionalFormatting>
  <conditionalFormatting sqref="H3">
    <cfRule type="containsErrors" dxfId="210" priority="113">
      <formula>ISERROR(H3)</formula>
    </cfRule>
  </conditionalFormatting>
  <conditionalFormatting sqref="H3">
    <cfRule type="containsErrors" dxfId="209" priority="112">
      <formula>ISERROR(H3)</formula>
    </cfRule>
  </conditionalFormatting>
  <conditionalFormatting sqref="I3">
    <cfRule type="containsErrors" dxfId="208" priority="111">
      <formula>ISERROR(I3)</formula>
    </cfRule>
  </conditionalFormatting>
  <conditionalFormatting sqref="Q163">
    <cfRule type="containsErrors" dxfId="207" priority="110">
      <formula>ISERROR(Q163)</formula>
    </cfRule>
  </conditionalFormatting>
  <conditionalFormatting sqref="Q164">
    <cfRule type="containsErrors" dxfId="206" priority="109">
      <formula>ISERROR(Q164)</formula>
    </cfRule>
  </conditionalFormatting>
  <conditionalFormatting sqref="Q166">
    <cfRule type="containsErrors" dxfId="205" priority="108">
      <formula>ISERROR(Q166)</formula>
    </cfRule>
  </conditionalFormatting>
  <conditionalFormatting sqref="Q167">
    <cfRule type="containsErrors" dxfId="204" priority="107">
      <formula>ISERROR(Q167)</formula>
    </cfRule>
  </conditionalFormatting>
  <conditionalFormatting sqref="AH1">
    <cfRule type="containsErrors" dxfId="203" priority="106">
      <formula>ISERROR(AH1)</formula>
    </cfRule>
  </conditionalFormatting>
  <conditionalFormatting sqref="D288:G288">
    <cfRule type="containsErrors" dxfId="202" priority="105">
      <formula>ISERROR(D288)</formula>
    </cfRule>
  </conditionalFormatting>
  <conditionalFormatting sqref="D289:H289">
    <cfRule type="containsErrors" dxfId="201" priority="104">
      <formula>ISERROR(D289)</formula>
    </cfRule>
  </conditionalFormatting>
  <conditionalFormatting sqref="M288 H288:J288">
    <cfRule type="containsErrors" dxfId="200" priority="103">
      <formula>ISERROR(H288)</formula>
    </cfRule>
  </conditionalFormatting>
  <conditionalFormatting sqref="N289:O289">
    <cfRule type="containsErrors" dxfId="199" priority="102">
      <formula>ISERROR(N289)</formula>
    </cfRule>
  </conditionalFormatting>
  <conditionalFormatting sqref="D418:G418">
    <cfRule type="containsErrors" dxfId="198" priority="101">
      <formula>ISERROR(D418)</formula>
    </cfRule>
  </conditionalFormatting>
  <conditionalFormatting sqref="D419:G419">
    <cfRule type="containsErrors" dxfId="197" priority="100">
      <formula>ISERROR(D419)</formula>
    </cfRule>
  </conditionalFormatting>
  <conditionalFormatting sqref="M426 H426:J426">
    <cfRule type="containsErrors" dxfId="196" priority="97">
      <formula>ISERROR(H426)</formula>
    </cfRule>
  </conditionalFormatting>
  <conditionalFormatting sqref="N418:O418">
    <cfRule type="containsErrors" dxfId="195" priority="99">
      <formula>ISERROR(N418)</formula>
    </cfRule>
  </conditionalFormatting>
  <conditionalFormatting sqref="N419:O419">
    <cfRule type="containsErrors" dxfId="194" priority="98">
      <formula>ISERROR(N419)</formula>
    </cfRule>
  </conditionalFormatting>
  <conditionalFormatting sqref="D344:E344">
    <cfRule type="containsErrors" dxfId="193" priority="96">
      <formula>ISERROR(D344)</formula>
    </cfRule>
  </conditionalFormatting>
  <conditionalFormatting sqref="N344:O344">
    <cfRule type="containsErrors" dxfId="192" priority="95">
      <formula>ISERROR(N344)</formula>
    </cfRule>
  </conditionalFormatting>
  <conditionalFormatting sqref="D435:E435">
    <cfRule type="containsErrors" dxfId="191" priority="94">
      <formula>ISERROR(D435)</formula>
    </cfRule>
  </conditionalFormatting>
  <conditionalFormatting sqref="D437:E437 G437">
    <cfRule type="containsErrors" dxfId="190" priority="93">
      <formula>ISERROR(D437)</formula>
    </cfRule>
  </conditionalFormatting>
  <conditionalFormatting sqref="F437">
    <cfRule type="containsErrors" dxfId="189" priority="92">
      <formula>ISERROR(F437)</formula>
    </cfRule>
  </conditionalFormatting>
  <conditionalFormatting sqref="D439:G439">
    <cfRule type="containsErrors" dxfId="188" priority="91">
      <formula>ISERROR(D439)</formula>
    </cfRule>
  </conditionalFormatting>
  <conditionalFormatting sqref="D441:H441">
    <cfRule type="containsErrors" dxfId="187" priority="90">
      <formula>ISERROR(D441)</formula>
    </cfRule>
  </conditionalFormatting>
  <conditionalFormatting sqref="D505">
    <cfRule type="containsErrors" dxfId="186" priority="89">
      <formula>ISERROR(D505)</formula>
    </cfRule>
  </conditionalFormatting>
  <conditionalFormatting sqref="N505:O505">
    <cfRule type="containsErrors" dxfId="185" priority="88">
      <formula>ISERROR(N505)</formula>
    </cfRule>
  </conditionalFormatting>
  <conditionalFormatting sqref="F188:G188">
    <cfRule type="containsErrors" dxfId="184" priority="87">
      <formula>ISERROR(F188)</formula>
    </cfRule>
  </conditionalFormatting>
  <conditionalFormatting sqref="E188">
    <cfRule type="containsErrors" dxfId="183" priority="86">
      <formula>ISERROR(E188)</formula>
    </cfRule>
  </conditionalFormatting>
  <conditionalFormatting sqref="D188">
    <cfRule type="containsErrors" dxfId="182" priority="85">
      <formula>ISERROR(D188)</formula>
    </cfRule>
  </conditionalFormatting>
  <conditionalFormatting sqref="O188">
    <cfRule type="containsErrors" dxfId="181" priority="83">
      <formula>ISERROR(O188)</formula>
    </cfRule>
  </conditionalFormatting>
  <conditionalFormatting sqref="N188">
    <cfRule type="cellIs" dxfId="180" priority="84" operator="equal">
      <formula>0</formula>
    </cfRule>
  </conditionalFormatting>
  <conditionalFormatting sqref="F190:G190">
    <cfRule type="containsErrors" dxfId="179" priority="82">
      <formula>ISERROR(F190)</formula>
    </cfRule>
  </conditionalFormatting>
  <conditionalFormatting sqref="E190">
    <cfRule type="containsErrors" dxfId="178" priority="81">
      <formula>ISERROR(E190)</formula>
    </cfRule>
  </conditionalFormatting>
  <conditionalFormatting sqref="D190">
    <cfRule type="containsErrors" dxfId="177" priority="80">
      <formula>ISERROR(D190)</formula>
    </cfRule>
  </conditionalFormatting>
  <conditionalFormatting sqref="N190">
    <cfRule type="cellIs" dxfId="176" priority="79" operator="equal">
      <formula>0</formula>
    </cfRule>
  </conditionalFormatting>
  <conditionalFormatting sqref="O190">
    <cfRule type="containsErrors" dxfId="175" priority="78">
      <formula>ISERROR(O190)</formula>
    </cfRule>
  </conditionalFormatting>
  <conditionalFormatting sqref="F194:G194">
    <cfRule type="containsErrors" dxfId="174" priority="77">
      <formula>ISERROR(F194)</formula>
    </cfRule>
  </conditionalFormatting>
  <conditionalFormatting sqref="E194">
    <cfRule type="containsErrors" dxfId="173" priority="76">
      <formula>ISERROR(E194)</formula>
    </cfRule>
  </conditionalFormatting>
  <conditionalFormatting sqref="D194">
    <cfRule type="containsErrors" dxfId="172" priority="75">
      <formula>ISERROR(D194)</formula>
    </cfRule>
  </conditionalFormatting>
  <conditionalFormatting sqref="N194">
    <cfRule type="cellIs" dxfId="171" priority="74" operator="equal">
      <formula>0</formula>
    </cfRule>
  </conditionalFormatting>
  <conditionalFormatting sqref="O194">
    <cfRule type="containsErrors" dxfId="170" priority="73">
      <formula>ISERROR(O194)</formula>
    </cfRule>
  </conditionalFormatting>
  <conditionalFormatting sqref="O196">
    <cfRule type="containsErrors" dxfId="169" priority="72">
      <formula>ISERROR(O196)</formula>
    </cfRule>
  </conditionalFormatting>
  <conditionalFormatting sqref="O198">
    <cfRule type="containsErrors" dxfId="168" priority="71">
      <formula>ISERROR(O198)</formula>
    </cfRule>
  </conditionalFormatting>
  <conditionalFormatting sqref="F200:G200">
    <cfRule type="containsErrors" dxfId="167" priority="70">
      <formula>ISERROR(F200)</formula>
    </cfRule>
  </conditionalFormatting>
  <conditionalFormatting sqref="E200">
    <cfRule type="containsErrors" dxfId="166" priority="69">
      <formula>ISERROR(E200)</formula>
    </cfRule>
  </conditionalFormatting>
  <conditionalFormatting sqref="D200">
    <cfRule type="containsErrors" dxfId="165" priority="68">
      <formula>ISERROR(D200)</formula>
    </cfRule>
  </conditionalFormatting>
  <conditionalFormatting sqref="O200">
    <cfRule type="containsErrors" dxfId="164" priority="66">
      <formula>ISERROR(O200)</formula>
    </cfRule>
  </conditionalFormatting>
  <conditionalFormatting sqref="N200">
    <cfRule type="containsErrors" dxfId="163" priority="67">
      <formula>ISERROR(N200)</formula>
    </cfRule>
  </conditionalFormatting>
  <conditionalFormatting sqref="F202:G202">
    <cfRule type="containsErrors" dxfId="162" priority="65">
      <formula>ISERROR(F202)</formula>
    </cfRule>
  </conditionalFormatting>
  <conditionalFormatting sqref="E202">
    <cfRule type="containsErrors" dxfId="161" priority="64">
      <formula>ISERROR(E202)</formula>
    </cfRule>
  </conditionalFormatting>
  <conditionalFormatting sqref="D202">
    <cfRule type="containsErrors" dxfId="160" priority="63">
      <formula>ISERROR(D202)</formula>
    </cfRule>
  </conditionalFormatting>
  <conditionalFormatting sqref="N202">
    <cfRule type="containsErrors" dxfId="159" priority="62">
      <formula>ISERROR(N202)</formula>
    </cfRule>
  </conditionalFormatting>
  <conditionalFormatting sqref="O202">
    <cfRule type="containsErrors" dxfId="158" priority="61">
      <formula>ISERROR(O202)</formula>
    </cfRule>
  </conditionalFormatting>
  <conditionalFormatting sqref="F204:G204">
    <cfRule type="containsErrors" dxfId="157" priority="60">
      <formula>ISERROR(F204)</formula>
    </cfRule>
  </conditionalFormatting>
  <conditionalFormatting sqref="E204">
    <cfRule type="containsErrors" dxfId="156" priority="59">
      <formula>ISERROR(E204)</formula>
    </cfRule>
  </conditionalFormatting>
  <conditionalFormatting sqref="D204">
    <cfRule type="containsErrors" dxfId="155" priority="58">
      <formula>ISERROR(D204)</formula>
    </cfRule>
  </conditionalFormatting>
  <conditionalFormatting sqref="N204">
    <cfRule type="containsErrors" dxfId="154" priority="57">
      <formula>ISERROR(N204)</formula>
    </cfRule>
  </conditionalFormatting>
  <conditionalFormatting sqref="O204">
    <cfRule type="containsErrors" dxfId="153" priority="56">
      <formula>ISERROR(O204)</formula>
    </cfRule>
  </conditionalFormatting>
  <conditionalFormatting sqref="F206:G206">
    <cfRule type="containsErrors" dxfId="152" priority="55">
      <formula>ISERROR(F206)</formula>
    </cfRule>
  </conditionalFormatting>
  <conditionalFormatting sqref="E206">
    <cfRule type="containsErrors" dxfId="151" priority="54">
      <formula>ISERROR(E206)</formula>
    </cfRule>
  </conditionalFormatting>
  <conditionalFormatting sqref="D206">
    <cfRule type="containsErrors" dxfId="150" priority="53">
      <formula>ISERROR(D206)</formula>
    </cfRule>
  </conditionalFormatting>
  <conditionalFormatting sqref="N206">
    <cfRule type="containsErrors" dxfId="149" priority="52">
      <formula>ISERROR(N206)</formula>
    </cfRule>
  </conditionalFormatting>
  <conditionalFormatting sqref="O206">
    <cfRule type="containsErrors" dxfId="148" priority="51">
      <formula>ISERROR(O206)</formula>
    </cfRule>
  </conditionalFormatting>
  <conditionalFormatting sqref="F208:G208">
    <cfRule type="containsErrors" dxfId="147" priority="50">
      <formula>ISERROR(F208)</formula>
    </cfRule>
  </conditionalFormatting>
  <conditionalFormatting sqref="E208">
    <cfRule type="containsErrors" dxfId="146" priority="49">
      <formula>ISERROR(E208)</formula>
    </cfRule>
  </conditionalFormatting>
  <conditionalFormatting sqref="D208">
    <cfRule type="containsErrors" dxfId="145" priority="48">
      <formula>ISERROR(D208)</formula>
    </cfRule>
  </conditionalFormatting>
  <conditionalFormatting sqref="N208">
    <cfRule type="containsErrors" dxfId="144" priority="47">
      <formula>ISERROR(N208)</formula>
    </cfRule>
  </conditionalFormatting>
  <conditionalFormatting sqref="O208">
    <cfRule type="containsErrors" dxfId="143" priority="46">
      <formula>ISERROR(O208)</formula>
    </cfRule>
  </conditionalFormatting>
  <conditionalFormatting sqref="F210:G210">
    <cfRule type="containsErrors" dxfId="142" priority="45">
      <formula>ISERROR(F210)</formula>
    </cfRule>
  </conditionalFormatting>
  <conditionalFormatting sqref="E210">
    <cfRule type="containsErrors" dxfId="141" priority="44">
      <formula>ISERROR(E210)</formula>
    </cfRule>
  </conditionalFormatting>
  <conditionalFormatting sqref="D210">
    <cfRule type="containsErrors" dxfId="140" priority="43">
      <formula>ISERROR(D210)</formula>
    </cfRule>
  </conditionalFormatting>
  <conditionalFormatting sqref="M209:M210 H209:H210">
    <cfRule type="containsErrors" dxfId="139" priority="42">
      <formula>ISERROR(H209)</formula>
    </cfRule>
  </conditionalFormatting>
  <conditionalFormatting sqref="I209:I210">
    <cfRule type="containsErrors" dxfId="138" priority="41">
      <formula>ISERROR(I209)</formula>
    </cfRule>
  </conditionalFormatting>
  <conditionalFormatting sqref="J209:J210">
    <cfRule type="containsErrors" dxfId="137" priority="40">
      <formula>ISERROR(J209)</formula>
    </cfRule>
  </conditionalFormatting>
  <conditionalFormatting sqref="N210">
    <cfRule type="containsErrors" dxfId="136" priority="39">
      <formula>ISERROR(N210)</formula>
    </cfRule>
  </conditionalFormatting>
  <conditionalFormatting sqref="O210">
    <cfRule type="containsErrors" dxfId="135" priority="38">
      <formula>ISERROR(O210)</formula>
    </cfRule>
  </conditionalFormatting>
  <conditionalFormatting sqref="M211:M212 H211:H212">
    <cfRule type="containsErrors" dxfId="134" priority="37">
      <formula>ISERROR(H211)</formula>
    </cfRule>
  </conditionalFormatting>
  <conditionalFormatting sqref="I211:I212">
    <cfRule type="containsErrors" dxfId="133" priority="36">
      <formula>ISERROR(I211)</formula>
    </cfRule>
  </conditionalFormatting>
  <conditionalFormatting sqref="J211:J212">
    <cfRule type="containsErrors" dxfId="132" priority="35">
      <formula>ISERROR(J211)</formula>
    </cfRule>
  </conditionalFormatting>
  <conditionalFormatting sqref="N212">
    <cfRule type="containsErrors" dxfId="131" priority="34">
      <formula>ISERROR(N212)</formula>
    </cfRule>
  </conditionalFormatting>
  <conditionalFormatting sqref="O212">
    <cfRule type="containsErrors" dxfId="130" priority="33">
      <formula>ISERROR(O212)</formula>
    </cfRule>
  </conditionalFormatting>
  <conditionalFormatting sqref="M213:M214 H213:H214">
    <cfRule type="containsErrors" dxfId="129" priority="32">
      <formula>ISERROR(H213)</formula>
    </cfRule>
  </conditionalFormatting>
  <conditionalFormatting sqref="I213:I214">
    <cfRule type="containsErrors" dxfId="128" priority="31">
      <formula>ISERROR(I213)</formula>
    </cfRule>
  </conditionalFormatting>
  <conditionalFormatting sqref="J213:J214">
    <cfRule type="containsErrors" dxfId="127" priority="30">
      <formula>ISERROR(J213)</formula>
    </cfRule>
  </conditionalFormatting>
  <conditionalFormatting sqref="N214">
    <cfRule type="containsErrors" dxfId="126" priority="29">
      <formula>ISERROR(N214)</formula>
    </cfRule>
  </conditionalFormatting>
  <conditionalFormatting sqref="O214">
    <cfRule type="containsErrors" dxfId="125" priority="28">
      <formula>ISERROR(O214)</formula>
    </cfRule>
  </conditionalFormatting>
  <conditionalFormatting sqref="O216">
    <cfRule type="containsErrors" dxfId="124" priority="27">
      <formula>ISERROR(O216)</formula>
    </cfRule>
  </conditionalFormatting>
  <conditionalFormatting sqref="Q191">
    <cfRule type="containsErrors" dxfId="123" priority="26">
      <formula>ISERROR(Q191)</formula>
    </cfRule>
  </conditionalFormatting>
  <conditionalFormatting sqref="P191">
    <cfRule type="cellIs" dxfId="122" priority="25" operator="equal">
      <formula>0</formula>
    </cfRule>
  </conditionalFormatting>
  <conditionalFormatting sqref="Q193">
    <cfRule type="containsErrors" dxfId="121" priority="24">
      <formula>ISERROR(Q193)</formula>
    </cfRule>
  </conditionalFormatting>
  <conditionalFormatting sqref="P193">
    <cfRule type="cellIs" dxfId="120" priority="23" operator="equal">
      <formula>0</formula>
    </cfRule>
  </conditionalFormatting>
  <conditionalFormatting sqref="Q195">
    <cfRule type="containsErrors" dxfId="119" priority="22">
      <formula>ISERROR(Q195)</formula>
    </cfRule>
  </conditionalFormatting>
  <conditionalFormatting sqref="P195">
    <cfRule type="cellIs" dxfId="118" priority="21" operator="equal">
      <formula>0</formula>
    </cfRule>
  </conditionalFormatting>
  <conditionalFormatting sqref="Q197">
    <cfRule type="containsErrors" dxfId="117" priority="20">
      <formula>ISERROR(Q197)</formula>
    </cfRule>
  </conditionalFormatting>
  <conditionalFormatting sqref="P197">
    <cfRule type="cellIs" dxfId="116" priority="19" operator="equal">
      <formula>0</formula>
    </cfRule>
  </conditionalFormatting>
  <conditionalFormatting sqref="Q199">
    <cfRule type="containsErrors" dxfId="115" priority="18">
      <formula>ISERROR(Q199)</formula>
    </cfRule>
  </conditionalFormatting>
  <conditionalFormatting sqref="P199">
    <cfRule type="cellIs" dxfId="114" priority="17" operator="equal">
      <formula>0</formula>
    </cfRule>
  </conditionalFormatting>
  <conditionalFormatting sqref="Q201">
    <cfRule type="containsErrors" dxfId="113" priority="16">
      <formula>ISERROR(Q201)</formula>
    </cfRule>
  </conditionalFormatting>
  <conditionalFormatting sqref="P201">
    <cfRule type="cellIs" dxfId="112" priority="15" operator="equal">
      <formula>0</formula>
    </cfRule>
  </conditionalFormatting>
  <conditionalFormatting sqref="Q203">
    <cfRule type="containsErrors" dxfId="111" priority="14">
      <formula>ISERROR(Q203)</formula>
    </cfRule>
  </conditionalFormatting>
  <conditionalFormatting sqref="P203">
    <cfRule type="cellIs" dxfId="110" priority="13" operator="equal">
      <formula>0</formula>
    </cfRule>
  </conditionalFormatting>
  <conditionalFormatting sqref="Q205">
    <cfRule type="containsErrors" dxfId="109" priority="12">
      <formula>ISERROR(Q205)</formula>
    </cfRule>
  </conditionalFormatting>
  <conditionalFormatting sqref="P205">
    <cfRule type="cellIs" dxfId="108" priority="11" operator="equal">
      <formula>0</formula>
    </cfRule>
  </conditionalFormatting>
  <conditionalFormatting sqref="Q207">
    <cfRule type="containsErrors" dxfId="107" priority="10">
      <formula>ISERROR(Q207)</formula>
    </cfRule>
  </conditionalFormatting>
  <conditionalFormatting sqref="P207">
    <cfRule type="cellIs" dxfId="106" priority="9" operator="equal">
      <formula>0</formula>
    </cfRule>
  </conditionalFormatting>
  <conditionalFormatting sqref="Q209">
    <cfRule type="containsErrors" dxfId="105" priority="8">
      <formula>ISERROR(Q209)</formula>
    </cfRule>
  </conditionalFormatting>
  <conditionalFormatting sqref="P209">
    <cfRule type="cellIs" dxfId="104" priority="7" operator="equal">
      <formula>0</formula>
    </cfRule>
  </conditionalFormatting>
  <conditionalFormatting sqref="Q211">
    <cfRule type="containsErrors" dxfId="103" priority="6">
      <formula>ISERROR(Q211)</formula>
    </cfRule>
  </conditionalFormatting>
  <conditionalFormatting sqref="P211">
    <cfRule type="cellIs" dxfId="102" priority="5" operator="equal">
      <formula>0</formula>
    </cfRule>
  </conditionalFormatting>
  <conditionalFormatting sqref="Q213">
    <cfRule type="containsErrors" dxfId="101" priority="4">
      <formula>ISERROR(Q213)</formula>
    </cfRule>
  </conditionalFormatting>
  <conditionalFormatting sqref="P213">
    <cfRule type="cellIs" dxfId="100" priority="3" operator="equal">
      <formula>0</formula>
    </cfRule>
  </conditionalFormatting>
  <conditionalFormatting sqref="Q215">
    <cfRule type="containsErrors" dxfId="99" priority="2">
      <formula>ISERROR(Q215)</formula>
    </cfRule>
  </conditionalFormatting>
  <conditionalFormatting sqref="P215">
    <cfRule type="cellIs" dxfId="98" priority="1" operator="equal">
      <formula>0</formula>
    </cfRule>
  </conditionalFormatting>
  <dataValidations count="3">
    <dataValidation type="whole" operator="greaterThanOrEqual" allowBlank="1" showInputMessage="1" showErrorMessage="1" sqref="JQ302:JQ305 TM302:TM305 ADI302:ADI305 ANE302:ANE305 AXA302:AXA305 BGW302:BGW305 BQS302:BQS305 CAO302:CAO305 CKK302:CKK305 CUG302:CUG305 DEC302:DEC305 DNY302:DNY305 DXU302:DXU305 EHQ302:EHQ305 ERM302:ERM305 FBI302:FBI305 FLE302:FLE305 FVA302:FVA305 GEW302:GEW305 GOS302:GOS305 GYO302:GYO305 HIK302:HIK305 HSG302:HSG305 ICC302:ICC305 ILY302:ILY305 IVU302:IVU305 JFQ302:JFQ305 JPM302:JPM305 JZI302:JZI305 KJE302:KJE305 KTA302:KTA305 LCW302:LCW305 LMS302:LMS305 LWO302:LWO305 MGK302:MGK305 MQG302:MQG305 NAC302:NAC305 NJY302:NJY305 NTU302:NTU305 ODQ302:ODQ305 ONM302:ONM305 OXI302:OXI305 PHE302:PHE305 PRA302:PRA305 QAW302:QAW305 QKS302:QKS305 QUO302:QUO305 REK302:REK305 ROG302:ROG305 RYC302:RYC305 SHY302:SHY305 SRU302:SRU305 TBQ302:TBQ305 TLM302:TLM305 TVI302:TVI305 UFE302:UFE305 UPA302:UPA305 UYW302:UYW305 VIS302:VIS305 VSO302:VSO305 WCK302:WCK305 WMG302:WMG305 WWC302:WWC305 JQ274:JQ275 TM274:TM275 ADI274:ADI275 ANE274:ANE275 AXA274:AXA275 BGW274:BGW275 BQS274:BQS275 CAO274:CAO275 CKK274:CKK275 CUG274:CUG275 DEC274:DEC275 DNY274:DNY275 DXU274:DXU275 EHQ274:EHQ275 ERM274:ERM275 FBI274:FBI275 FLE274:FLE275 FVA274:FVA275 GEW274:GEW275 GOS274:GOS275 GYO274:GYO275 HIK274:HIK275 HSG274:HSG275 ICC274:ICC275 ILY274:ILY275 IVU274:IVU275 JFQ274:JFQ275 JPM274:JPM275 JZI274:JZI275 KJE274:KJE275 KTA274:KTA275 LCW274:LCW275 LMS274:LMS275 LWO274:LWO275 MGK274:MGK275 MQG274:MQG275 NAC274:NAC275 NJY274:NJY275 NTU274:NTU275 ODQ274:ODQ275 ONM274:ONM275 OXI274:OXI275 PHE274:PHE275 PRA274:PRA275 QAW274:QAW275 QKS274:QKS275 QUO274:QUO275 REK274:REK275 ROG274:ROG275 RYC274:RYC275 SHY274:SHY275 SRU274:SRU275 TBQ274:TBQ275 TLM274:TLM275 TVI274:TVI275 UFE274:UFE275 UPA274:UPA275 UYW274:UYW275 VIS274:VIS275 VSO274:VSO275 WCK274:WCK275 WMG274:WMG275 WWC274:WWC275 JQ270 TM270 ADI270 ANE270 AXA270 BGW270 BQS270 CAO270 CKK270 CUG270 DEC270 DNY270 DXU270 EHQ270 ERM270 FBI270 FLE270 FVA270 GEW270 GOS270 GYO270 HIK270 HSG270 ICC270 ILY270 IVU270 JFQ270 JPM270 JZI270 KJE270 KTA270 LCW270 LMS270 LWO270 MGK270 MQG270 NAC270 NJY270 NTU270 ODQ270 ONM270 OXI270 PHE270 PRA270 QAW270 QKS270 QUO270 REK270 ROG270 RYC270 SHY270 SRU270 TBQ270 TLM270 TVI270 UFE270 UPA270 UYW270 VIS270 VSO270 WCK270 WMG270 WWC270 JQ449:JQ450 TM449:TM450 ADI449:ADI450 ANE449:ANE450 AXA449:AXA450 BGW449:BGW450 BQS449:BQS450 CAO449:CAO450 CKK449:CKK450 CUG449:CUG450 DEC449:DEC450 DNY449:DNY450 DXU449:DXU450 EHQ449:EHQ450 ERM449:ERM450 FBI449:FBI450 FLE449:FLE450 FVA449:FVA450 GEW449:GEW450 GOS449:GOS450 GYO449:GYO450 HIK449:HIK450 HSG449:HSG450 ICC449:ICC450 ILY449:ILY450 IVU449:IVU450 JFQ449:JFQ450 JPM449:JPM450 JZI449:JZI450 KJE449:KJE450 KTA449:KTA450 LCW449:LCW450 LMS449:LMS450 LWO449:LWO450 MGK449:MGK450 MQG449:MQG450 NAC449:NAC450 NJY449:NJY450 NTU449:NTU450 ODQ449:ODQ450 ONM449:ONM450 OXI449:OXI450 PHE449:PHE450 PRA449:PRA450 QAW449:QAW450 QKS449:QKS450 QUO449:QUO450 REK449:REK450 ROG449:ROG450 RYC449:RYC450 SHY449:SHY450 SRU449:SRU450 TBQ449:TBQ450 TLM449:TLM450 TVI449:TVI450 UFE449:UFE450 UPA449:UPA450 UYW449:UYW450 VIS449:VIS450 VSO449:VSO450 WCK449:WCK450 WMG449:WMG450 WWC449:WWC450 JQ443:JQ444 TM443:TM444 ADI443:ADI444 ANE443:ANE444 AXA443:AXA444 BGW443:BGW444 BQS443:BQS444 CAO443:CAO444 CKK443:CKK444 CUG443:CUG444 DEC443:DEC444 DNY443:DNY444 DXU443:DXU444 EHQ443:EHQ444 ERM443:ERM444 FBI443:FBI444 FLE443:FLE444 FVA443:FVA444 GEW443:GEW444 GOS443:GOS444 GYO443:GYO444 HIK443:HIK444 HSG443:HSG444 ICC443:ICC444 ILY443:ILY444 IVU443:IVU444 JFQ443:JFQ444 JPM443:JPM444 JZI443:JZI444 KJE443:KJE444 KTA443:KTA444 LCW443:LCW444 LMS443:LMS444 LWO443:LWO444 MGK443:MGK444 MQG443:MQG444 NAC443:NAC444 NJY443:NJY444 NTU443:NTU444 ODQ443:ODQ444 ONM443:ONM444 OXI443:OXI444 PHE443:PHE444 PRA443:PRA444 QAW443:QAW444 QKS443:QKS444 QUO443:QUO444 REK443:REK444 ROG443:ROG444 RYC443:RYC444 SHY443:SHY444 SRU443:SRU444 TBQ443:TBQ444 TLM443:TLM444 TVI443:TVI444 UFE443:UFE444 UPA443:UPA444 UYW443:UYW444 VIS443:VIS444 VSO443:VSO444 WCK443:WCK444 WMG443:WMG444 WWC443:WWC444 JQ402:JQ404 TM402:TM404 ADI402:ADI404 ANE402:ANE404 AXA402:AXA404 BGW402:BGW404 BQS402:BQS404 CAO402:CAO404 CKK402:CKK404 CUG402:CUG404 DEC402:DEC404 DNY402:DNY404 DXU402:DXU404 EHQ402:EHQ404 ERM402:ERM404 FBI402:FBI404 FLE402:FLE404 FVA402:FVA404 GEW402:GEW404 GOS402:GOS404 GYO402:GYO404 HIK402:HIK404 HSG402:HSG404 ICC402:ICC404 ILY402:ILY404 IVU402:IVU404 JFQ402:JFQ404 JPM402:JPM404 JZI402:JZI404 KJE402:KJE404 KTA402:KTA404 LCW402:LCW404 LMS402:LMS404 LWO402:LWO404 MGK402:MGK404 MQG402:MQG404 NAC402:NAC404 NJY402:NJY404 NTU402:NTU404 ODQ402:ODQ404 ONM402:ONM404 OXI402:OXI404 PHE402:PHE404 PRA402:PRA404 QAW402:QAW404 QKS402:QKS404 QUO402:QUO404 REK402:REK404 ROG402:ROG404 RYC402:RYC404 SHY402:SHY404 SRU402:SRU404 TBQ402:TBQ404 TLM402:TLM404 TVI402:TVI404 UFE402:UFE404 UPA402:UPA404 UYW402:UYW404 VIS402:VIS404 VSO402:VSO404 WCK402:WCK404 WMG402:WMG404 WWC402:WWC404 WWC452 WMG452 WCK452 VSO452 VIS452 UYW452 UPA452 UFE452 TVI452 TLM452 TBQ452 SRU452 SHY452 RYC452 ROG452 REK452 QUO452 QKS452 QAW452 PRA452 PHE452 OXI452 ONM452 ODQ452 NTU452 NJY452 NAC452 MQG452 MGK452 LWO452 LMS452 LCW452 KTA452 KJE452 JZI452 JPM452 JFQ452 IVU452 ILY452 ICC452 HSG452 HIK452 GYO452 GOS452 GEW452 FVA452 FLE452 FBI452 ERM452 EHQ452 DXU452 DNY452 DEC452 CUG452 CKK452 CAO452 BQS452 BGW452 AXA452 ANE452 ADI452 TM452 JQ452 Q274:Q275 Q270 Q449:Q450 Q443:Q444 Q402:Q404 Q452 Q303:Q305 P444 P280:P281 P300 P340 P379 P406 K84 P414 P416 P429 P512 P526:P527 Q521:Q522 K396:K397 JK396:JK397 TG396:TG397 ADC396:ADC397 AMY396:AMY397 AWU396:AWU397 BGQ396:BGQ397 BQM396:BQM397 CAI396:CAI397 CKE396:CKE397 CUA396:CUA397 DDW396:DDW397 DNS396:DNS397 DXO396:DXO397 EHK396:EHK397 ERG396:ERG397 FBC396:FBC397 FKY396:FKY397 FUU396:FUU397 GEQ396:GEQ397 GOM396:GOM397 GYI396:GYI397 HIE396:HIE397 HSA396:HSA397 IBW396:IBW397 ILS396:ILS397 IVO396:IVO397 JFK396:JFK397 JPG396:JPG397 JZC396:JZC397 KIY396:KIY397 KSU396:KSU397 LCQ396:LCQ397 LMM396:LMM397 LWI396:LWI397 MGE396:MGE397 MQA396:MQA397 MZW396:MZW397 NJS396:NJS397 NTO396:NTO397 ODK396:ODK397 ONG396:ONG397 OXC396:OXC397 PGY396:PGY397 PQU396:PQU397 QAQ396:QAQ397 QKM396:QKM397 QUI396:QUI397 REE396:REE397 ROA396:ROA397 RXW396:RXW397 SHS396:SHS397 SRO396:SRO397 TBK396:TBK397 TLG396:TLG397 TVC396:TVC397 UEY396:UEY397 UOU396:UOU397 UYQ396:UYQ397 VIM396:VIM397 VSI396:VSI397 WCE396:WCE397 WMA396:WMA397 WVW396:WVW397 P421:P422 P531 JQ308:JQ309 TM308:TM309 ADI308:ADI309 ANE308:ANE309 AXA308:AXA309 BGW308:BGW309 BQS308:BQS309 CAO308:CAO309 CKK308:CKK309 CUG308:CUG309 DEC308:DEC309 DNY308:DNY309 DXU308:DXU309 EHQ308:EHQ309 ERM308:ERM309 FBI308:FBI309 FLE308:FLE309 FVA308:FVA309 GEW308:GEW309 GOS308:GOS309 GYO308:GYO309 HIK308:HIK309 HSG308:HSG309 ICC308:ICC309 ILY308:ILY309 IVU308:IVU309 JFQ308:JFQ309 JPM308:JPM309 JZI308:JZI309 KJE308:KJE309 KTA308:KTA309 LCW308:LCW309 LMS308:LMS309 LWO308:LWO309 MGK308:MGK309 MQG308:MQG309 NAC308:NAC309 NJY308:NJY309 NTU308:NTU309 ODQ308:ODQ309 ONM308:ONM309 OXI308:OXI309 PHE308:PHE309 PRA308:PRA309 QAW308:QAW309 QKS308:QKS309 QUO308:QUO309 REK308:REK309 ROG308:ROG309 RYC308:RYC309 SHY308:SHY309 SRU308:SRU309 TBQ308:TBQ309 TLM308:TLM309 TVI308:TVI309 UFE308:UFE309 UPA308:UPA309 UYW308:UYW309 VIS308:VIS309 VSO308:VSO309 WCK308:WCK309 WMG308:WMG309 WWC308:WWC309 Q309 K217:K229 Q407:Q414 WWC234:WWC236 WMG234:WMG236 WCK234:WCK236 VSO234:VSO236 VIS234:VIS236 UYW234:UYW236 UPA234:UPA236 UFE234:UFE236 TVI234:TVI236 TLM234:TLM236 TBQ234:TBQ236 SRU234:SRU236 SHY234:SHY236 RYC234:RYC236 ROG234:ROG236 REK234:REK236 QUO234:QUO236 QKS234:QKS236 QAW234:QAW236 PRA234:PRA236 PHE234:PHE236 OXI234:OXI236 ONM234:ONM236 ODQ234:ODQ236 NTU234:NTU236 NJY234:NJY236 NAC234:NAC236 MQG234:MQG236 MGK234:MGK236 LWO234:LWO236 LMS234:LMS236 LCW234:LCW236 KTA234:KTA236 KJE234:KJE236 JZI234:JZI236 JPM234:JPM236 JFQ234:JFQ236 IVU234:IVU236 ILY234:ILY236 ICC234:ICC236 HSG234:HSG236 HIK234:HIK236 GYO234:GYO236 GOS234:GOS236 GEW234:GEW236 FVA234:FVA236 FLE234:FLE236 FBI234:FBI236 ERM234:ERM236 EHQ234:EHQ236 DXU234:DXU236 DNY234:DNY236 DEC234:DEC236 CUG234:CUG236 CKK234:CKK236 CAO234:CAO236 BQS234:BQS236 BGW234:BGW236 AXA234:AXA236 ANE234:ANE236 ADI234:ADI236 TM234:TM236 JQ234:JQ236 WWC246:WWC254 WMG246:WMG254 WCK246:WCK254 VSO246:VSO254 VIS246:VIS254 UYW246:UYW254 UPA246:UPA254 UFE246:UFE254 TVI246:TVI254 TLM246:TLM254 TBQ246:TBQ254 SRU246:SRU254 SHY246:SHY254 RYC246:RYC254 ROG246:ROG254 REK246:REK254 QUO246:QUO254 QKS246:QKS254 QAW246:QAW254 PRA246:PRA254 PHE246:PHE254 OXI246:OXI254 ONM246:ONM254 ODQ246:ODQ254 NTU246:NTU254 NJY246:NJY254 NAC246:NAC254 MQG246:MQG254 MGK246:MGK254 LWO246:LWO254 LMS246:LMS254 LCW246:LCW254 KTA246:KTA254 KJE246:KJE254 JZI246:JZI254 JPM246:JPM254 JFQ246:JFQ254 IVU246:IVU254 ILY246:ILY254 ICC246:ICC254 HSG246:HSG254 HIK246:HIK254 GYO246:GYO254 GOS246:GOS254 GEW246:GEW254 FVA246:FVA254 FLE246:FLE254 FBI246:FBI254 ERM246:ERM254 EHQ246:EHQ254 DXU246:DXU254 DNY246:DNY254 DEC246:DEC254 CUG246:CUG254 CKK246:CKK254 CAO246:CAO254 BQS246:BQS254 BGW246:BGW254 AXA246:AXA254 ANE246:ANE254 ADI246:ADI254 TM246:TM254 JQ246:JQ254 Q246:Q255 L257 K236:K283 JK236:JK283 TG236:TG283 ADC236:ADC283 AMY236:AMY283 AWU236:AWU283 BGQ236:BGQ283 BQM236:BQM283 CAI236:CAI283 CKE236:CKE283 CUA236:CUA283 DDW236:DDW283 DNS236:DNS283 DXO236:DXO283 EHK236:EHK283 ERG236:ERG283 FBC236:FBC283 FKY236:FKY283 FUU236:FUU283 GEQ236:GEQ283 GOM236:GOM283 GYI236:GYI283 HIE236:HIE283 HSA236:HSA283 IBW236:IBW283 ILS236:ILS283 IVO236:IVO283 JFK236:JFK283 JPG236:JPG283 JZC236:JZC283 KIY236:KIY283 KSU236:KSU283 LCQ236:LCQ283 LMM236:LMM283 LWI236:LWI283 MGE236:MGE283 MQA236:MQA283 MZW236:MZW283 NJS236:NJS283 NTO236:NTO283 ODK236:ODK283 ONG236:ONG283 OXC236:OXC283 PGY236:PGY283 PQU236:PQU283 QAQ236:QAQ283 QKM236:QKM283 QUI236:QUI283 REE236:REE283 ROA236:ROA283 RXW236:RXW283 SHS236:SHS283 SRO236:SRO283 TBK236:TBK283 TLG236:TLG283 TVC236:TVC283 UEY236:UEY283 UOU236:UOU283 UYQ236:UYQ283 VIM236:VIM283 VSI236:VSI283 WCE236:WCE283 WMA236:WMA283 WVW236:WVW283 JQ278 TM278 ADI278 ANE278 AXA278 BGW278 BQS278 CAO278 CKK278 CUG278 DEC278 DNY278 DXU278 EHQ278 ERM278 FBI278 FLE278 FVA278 GEW278 GOS278 GYO278 HIK278 HSG278 ICC278 ILY278 IVU278 JFQ278 JPM278 JZI278 KJE278 KTA278 LCW278 LMS278 LWO278 MGK278 MQG278 NAC278 NJY278 NTU278 ODQ278 ONM278 OXI278 PHE278 PRA278 QAW278 QKS278 QUO278 REK278 ROG278 RYC278 SHY278 SRU278 TBQ278 TLM278 TVI278 UFE278 UPA278 UYW278 VIS278 VSO278 WCK278 WMG278 WWC278 Q278 K296:K300 JK296:JK300 TG296:TG300 ADC296:ADC300 AMY296:AMY300 AWU296:AWU300 BGQ296:BGQ300 BQM296:BQM300 CAI296:CAI300 CKE296:CKE300 CUA296:CUA300 DDW296:DDW300 DNS296:DNS300 DXO296:DXO300 EHK296:EHK300 ERG296:ERG300 FBC296:FBC300 FKY296:FKY300 FUU296:FUU300 GEQ296:GEQ300 GOM296:GOM300 GYI296:GYI300 HIE296:HIE300 HSA296:HSA300 IBW296:IBW300 ILS296:ILS300 IVO296:IVO300 JFK296:JFK300 JPG296:JPG300 JZC296:JZC300 KIY296:KIY300 KSU296:KSU300 LCQ296:LCQ300 LMM296:LMM300 LWI296:LWI300 MGE296:MGE300 MQA296:MQA300 MZW296:MZW300 NJS296:NJS300 NTO296:NTO300 ODK296:ODK300 ONG296:ONG300 OXC296:OXC300 PGY296:PGY300 PQU296:PQU300 QAQ296:QAQ300 QKM296:QKM300 QUI296:QUI300 REE296:REE300 ROA296:ROA300 RXW296:RXW300 SHS296:SHS300 SRO296:SRO300 TBK296:TBK300 TLG296:TLG300 TVC296:TVC300 UEY296:UEY300 UOU296:UOU300 UYQ296:UYQ300 VIM296:VIM300 VSI296:VSI300 WCE296:WCE300 WMA296:WMA300 WVW296:WVW300 Q322:Q328 JQ322:JQ328 TM322:TM328 ADI322:ADI328 ANE322:ANE328 AXA322:AXA328 BGW322:BGW328 BQS322:BQS328 CAO322:CAO328 CKK322:CKK328 CUG322:CUG328 DEC322:DEC328 DNY322:DNY328 DXU322:DXU328 EHQ322:EHQ328 ERM322:ERM328 FBI322:FBI328 FLE322:FLE328 FVA322:FVA328 GEW322:GEW328 GOS322:GOS328 GYO322:GYO328 HIK322:HIK328 HSG322:HSG328 ICC322:ICC328 ILY322:ILY328 IVU322:IVU328 JFQ322:JFQ328 JPM322:JPM328 JZI322:JZI328 KJE322:KJE328 KTA322:KTA328 LCW322:LCW328 LMS322:LMS328 LWO322:LWO328 MGK322:MGK328 MQG322:MQG328 NAC322:NAC328 NJY322:NJY328 NTU322:NTU328 ODQ322:ODQ328 ONM322:ONM328 OXI322:OXI328 PHE322:PHE328 PRA322:PRA328 QAW322:QAW328 QKS322:QKS328 QUO322:QUO328 REK322:REK328 ROG322:ROG328 RYC322:RYC328 SHY322:SHY328 SRU322:SRU328 TBQ322:TBQ328 TLM322:TLM328 TVI322:TVI328 UFE322:UFE328 UPA322:UPA328 UYW322:UYW328 VIS322:VIS328 VSO322:VSO328 WCK322:WCK328 WMG322:WMG328 WWC322:WWC328 Q346:Q347 WWC345:WWC347 WMG345:WMG347 WCK345:WCK347 VSO345:VSO347 VIS345:VIS347 UYW345:UYW347 UPA345:UPA347 UFE345:UFE347 TVI345:TVI347 TLM345:TLM347 TBQ345:TBQ347 SRU345:SRU347 SHY345:SHY347 RYC345:RYC347 ROG345:ROG347 REK345:REK347 QUO345:QUO347 QKS345:QKS347 QAW345:QAW347 PRA345:PRA347 PHE345:PHE347 OXI345:OXI347 ONM345:ONM347 ODQ345:ODQ347 NTU345:NTU347 NJY345:NJY347 NAC345:NAC347 MQG345:MQG347 MGK345:MGK347 LWO345:LWO347 LMS345:LMS347 LCW345:LCW347 KTA345:KTA347 KJE345:KJE347 JZI345:JZI347 JPM345:JPM347 JFQ345:JFQ347 IVU345:IVU347 ILY345:ILY347 ICC345:ICC347 HSG345:HSG347 HIK345:HIK347 GYO345:GYO347 GOS345:GOS347 GEW345:GEW347 FVA345:FVA347 FLE345:FLE347 FBI345:FBI347 ERM345:ERM347 EHQ345:EHQ347 DXU345:DXU347 DNY345:DNY347 DEC345:DEC347 CUG345:CUG347 CKK345:CKK347 CAO345:CAO347 BQS345:BQS347 BGW345:BGW347 AXA345:AXA347 ANE345:ANE347 ADI345:ADI347 TM345:TM347 JQ345:JQ347 Q362:Q365 WWC362:WWC365 WMG362:WMG365 WCK362:WCK365 VSO362:VSO365 VIS362:VIS365 UYW362:UYW365 UPA362:UPA365 UFE362:UFE365 TVI362:TVI365 TLM362:TLM365 TBQ362:TBQ365 SRU362:SRU365 SHY362:SHY365 RYC362:RYC365 ROG362:ROG365 REK362:REK365 QUO362:QUO365 QKS362:QKS365 QAW362:QAW365 PRA362:PRA365 PHE362:PHE365 OXI362:OXI365 ONM362:ONM365 ODQ362:ODQ365 NTU362:NTU365 NJY362:NJY365 NAC362:NAC365 MQG362:MQG365 MGK362:MGK365 LWO362:LWO365 LMS362:LMS365 LCW362:LCW365 KTA362:KTA365 KJE362:KJE365 JZI362:JZI365 JPM362:JPM365 JFQ362:JFQ365 IVU362:IVU365 ILY362:ILY365 ICC362:ICC365 HSG362:HSG365 HIK362:HIK365 GYO362:GYO365 GOS362:GOS365 GEW362:GEW365 FVA362:FVA365 FLE362:FLE365 FBI362:FBI365 ERM362:ERM365 EHQ362:EHQ365 DXU362:DXU365 DNY362:DNY365 DEC362:DEC365 CUG362:CUG365 CKK362:CKK365 CAO362:CAO365 BQS362:BQS365 BGW362:BGW365 AXA362:AXA365 ANE362:ANE365 ADI362:ADI365 TM362:TM365 JQ362:JQ365 Q386:Q387 JQ386:JQ389 TM386:TM389 ADI386:ADI389 ANE386:ANE389 AXA386:AXA389 BGW386:BGW389 BQS386:BQS389 CAO386:CAO389 CKK386:CKK389 CUG386:CUG389 DEC386:DEC389 DNY386:DNY389 DXU386:DXU389 EHQ386:EHQ389 ERM386:ERM389 FBI386:FBI389 FLE386:FLE389 FVA386:FVA389 GEW386:GEW389 GOS386:GOS389 GYO386:GYO389 HIK386:HIK389 HSG386:HSG389 ICC386:ICC389 ILY386:ILY389 IVU386:IVU389 JFQ386:JFQ389 JPM386:JPM389 JZI386:JZI389 KJE386:KJE389 KTA386:KTA389 LCW386:LCW389 LMS386:LMS389 LWO386:LWO389 MGK386:MGK389 MQG386:MQG389 NAC386:NAC389 NJY386:NJY389 NTU386:NTU389 ODQ386:ODQ389 ONM386:ONM389 OXI386:OXI389 PHE386:PHE389 PRA386:PRA389 QAW386:QAW389 QKS386:QKS389 QUO386:QUO389 REK386:REK389 ROG386:ROG389 RYC386:RYC389 SHY386:SHY389 SRU386:SRU389 TBQ386:TBQ389 TLM386:TLM389 TVI386:TVI389 UFE386:UFE389 UPA386:UPA389 UYW386:UYW389 VIS386:VIS389 VSO386:VSO389 WCK386:WCK389 WMG386:WMG389 WWC386:WWC389 Q389 K308:K394 JK308:JK394 TG308:TG394 ADC308:ADC394 AMY308:AMY394 AWU308:AWU394 BGQ308:BGQ394 BQM308:BQM394 CAI308:CAI394 CKE308:CKE394 CUA308:CUA394 DDW308:DDW394 DNS308:DNS394 DXO308:DXO394 EHK308:EHK394 ERG308:ERG394 FBC308:FBC394 FKY308:FKY394 FUU308:FUU394 GEQ308:GEQ394 GOM308:GOM394 GYI308:GYI394 HIE308:HIE394 HSA308:HSA394 IBW308:IBW394 ILS308:ILS394 IVO308:IVO394 JFK308:JFK394 JPG308:JPG394 JZC308:JZC394 KIY308:KIY394 KSU308:KSU394 LCQ308:LCQ394 LMM308:LMM394 LWI308:LWI394 MGE308:MGE394 MQA308:MQA394 MZW308:MZW394 NJS308:NJS394 NTO308:NTO394 ODK308:ODK394 ONG308:ONG394 OXC308:OXC394 PGY308:PGY394 PQU308:PQU394 QAQ308:QAQ394 QKM308:QKM394 QUI308:QUI394 REE308:REE394 ROA308:ROA394 RXW308:RXW394 SHS308:SHS394 SRO308:SRO394 TBK308:TBK394 TLG308:TLG394 TVC308:TVC394 UEY308:UEY394 UOU308:UOU394 UYQ308:UYQ394 VIM308:VIM394 VSI308:VSI394 WCE308:WCE394 WMA308:WMA394 WVW308:WVW394 QUO406:QUO414 QKS406:QKS414 QAW406:QAW414 PRA406:PRA414 PHE406:PHE414 OXI406:OXI414 ONM406:ONM414 ODQ406:ODQ414 NTU406:NTU414 NJY406:NJY414 NAC406:NAC414 MQG406:MQG414 MGK406:MGK414 LWO406:LWO414 LMS406:LMS414 LCW406:LCW414 KTA406:KTA414 KJE406:KJE414 JZI406:JZI414 JPM406:JPM414 JFQ406:JFQ414 IVU406:IVU414 ILY406:ILY414 ICC406:ICC414 HSG406:HSG414 HIK406:HIK414 GYO406:GYO414 GOS406:GOS414 GEW406:GEW414 FVA406:FVA414 FLE406:FLE414 FBI406:FBI414 ERM406:ERM414 EHQ406:EHQ414 DXU406:DXU414 DNY406:DNY414 DEC406:DEC414 CUG406:CUG414 CKK406:CKK414 CAO406:CAO414 BQS406:BQS414 BGW406:BGW414 AXA406:AXA414 ANE406:ANE414 ADI406:ADI414 TM406:TM414 JQ406:JQ414 WMG406:WMG414 WCK406:WCK414 VSO406:VSO414 VIS406:VIS414 UYW406:UYW414 UPA406:UPA414 UFE406:UFE414 TVI406:TVI414 TLM406:TLM414 TBQ406:TBQ414 SRU406:SRU414 SHY406:SHY414 WWC406:WWC414 ROG406:ROG414 REK406:REK414 RYC406:RYC414 Q501:Q515 WVW399:WVW408 WMA399:WMA408 WCE399:WCE408 VSI399:VSI408 VIM399:VIM408 UYQ399:UYQ408 UOU399:UOU408 UEY399:UEY408 TVC399:TVC408 TLG399:TLG408 TBK399:TBK408 SRO399:SRO408 SHS399:SHS408 RXW399:RXW408 ROA399:ROA408 REE399:REE408 QUI399:QUI408 QKM399:QKM408 QAQ399:QAQ408 PQU399:PQU408 PGY399:PGY408 OXC399:OXC408 ONG399:ONG408 ODK399:ODK408 NTO399:NTO408 NJS399:NJS408 MZW399:MZW408 MQA399:MQA408 MGE399:MGE408 LWI399:LWI408 LMM399:LMM408 LCQ399:LCQ408 KSU399:KSU408 KIY399:KIY408 JZC399:JZC408 JPG399:JPG408 JFK399:JFK408 IVO399:IVO408 ILS399:ILS408 IBW399:IBW408 HSA399:HSA408 HIE399:HIE408 GYI399:GYI408 GOM399:GOM408 GEQ399:GEQ408 FUU399:FUU408 FKY399:FKY408 FBC399:FBC408 ERG399:ERG408 EHK399:EHK408 DXO399:DXO408 DNS399:DNS408 DDW399:DDW408 CUA399:CUA408 CKE399:CKE408 CAI399:CAI408 BQM399:BQM408 BGQ399:BGQ408 AWU399:AWU408 AMY399:AMY408 ADC399:ADC408 TG399:TG408 JK399:JK408 K399:K408 P431 WVW410:WVW454 WMA410:WMA454 WCE410:WCE454 VSI410:VSI454 VIM410:VIM454 UYQ410:UYQ454 UOU410:UOU454 UEY410:UEY454 TVC410:TVC454 TLG410:TLG454 TBK410:TBK454 SRO410:SRO454 SHS410:SHS454 RXW410:RXW454 ROA410:ROA454 REE410:REE454 QUI410:QUI454 QKM410:QKM454 QAQ410:QAQ454 PQU410:PQU454 PGY410:PGY454 OXC410:OXC454 ONG410:ONG454 ODK410:ODK454 NTO410:NTO454 NJS410:NJS454 MZW410:MZW454 MQA410:MQA454 MGE410:MGE454 LWI410:LWI454 LMM410:LMM454 LCQ410:LCQ454 KSU410:KSU454 KIY410:KIY454 JZC410:JZC454 JPG410:JPG454 JFK410:JFK454 IVO410:IVO454 ILS410:ILS454 IBW410:IBW454 HSA410:HSA454 HIE410:HIE454 GYI410:GYI454 GOM410:GOM454 GEQ410:GEQ454 FUU410:FUU454 FKY410:FKY454 FBC410:FBC454 ERG410:ERG454 EHK410:EHK454 DXO410:DXO454 DNS410:DNS454 DDW410:DDW454 CUA410:CUA454 CKE410:CKE454 CAI410:CAI454 BQM410:BQM454 BGQ410:BGQ454 AWU410:AWU454 AMY410:AMY454 ADC410:ADC454 TG410:TG454 JK410:JK454 P409 K460:K463 JK460:JK463 TG460:TG463 ADC460:ADC463 AMY460:AMY463 AWU460:AWU463 BGQ460:BGQ463 BQM460:BQM463 CAI460:CAI463 CKE460:CKE463 CUA460:CUA463 DDW460:DDW463 DNS460:DNS463 DXO460:DXO463 EHK460:EHK463 ERG460:ERG463 FBC460:FBC463 FKY460:FKY463 FUU460:FUU463 GEQ460:GEQ463 GOM460:GOM463 GYI460:GYI463 HIE460:HIE463 HSA460:HSA463 IBW460:IBW463 ILS460:ILS463 IVO460:IVO463 JFK460:JFK463 JPG460:JPG463 JZC460:JZC463 KIY460:KIY463 KSU460:KSU463 LCQ460:LCQ463 LMM460:LMM463 LWI460:LWI463 MGE460:MGE463 MQA460:MQA463 MZW460:MZW463 NJS460:NJS463 NTO460:NTO463 ODK460:ODK463 ONG460:ONG463 OXC460:OXC463 PGY460:PGY463 PQU460:PQU463 QAQ460:QAQ463 QKM460:QKM463 QUI460:QUI463 REE460:REE463 ROA460:ROA463 RXW460:RXW463 SHS460:SHS463 SRO460:SRO463 TBK460:TBK463 TLG460:TLG463 TVC460:TVC463 UEY460:UEY463 UOU460:UOU463 UYQ460:UYQ463 VIM460:VIM463 VSI460:VSI463 WCE460:WCE463 WMA460:WMA463 WVW460:WVW463 GEV234:GEV463 GOR234:GOR463 GYN234:GYN463 HIJ234:HIJ463 HSF234:HSF463 ICB234:ICB463 ILX234:ILX463 IVT234:IVT463 JFP234:JFP463 JPL234:JPL463 JZH234:JZH463 KJD234:KJD463 KSZ234:KSZ463 LCV234:LCV463 LMR234:LMR463 LWN234:LWN463 MGJ234:MGJ463 MQF234:MQF463 NAB234:NAB463 NJX234:NJX463 NTT234:NTT463 ODP234:ODP463 ONL234:ONL463 OXH234:OXH463 PHD234:PHD463 PQZ234:PQZ463 QAV234:QAV463 QKR234:QKR463 QUN234:QUN463 REJ234:REJ463 ROF234:ROF463 RYB234:RYB463 SHX234:SHX463 SRT234:SRT463 TBP234:TBP463 TLL234:TLL463 TVH234:TVH463 UFD234:UFD463 UOZ234:UOZ463 UYV234:UYV463 VIR234:VIR463 VSN234:VSN463 WCJ234:WCJ463 WMF234:WMF463 WWB234:WWB463 JP234:JP463 TL234:TL463 ADH234:ADH463 AND234:AND463 AWZ234:AWZ463 BGV234:BGV463 BQR234:BQR463 CAN234:CAN463 CKJ234:CKJ463 CUF234:CUF463 DEB234:DEB463 DNX234:DNX463 DXT234:DXT463 EHP234:EHP463 ERL234:ERL463 FBH234:FBH463 FLD234:FLD463 FUZ234:FUZ463 Q464:Q489 Q491:Q499 Q517:Q519 Q524:Q536 K410:K454 WWB464:WWC536 WMF464:WMG536 WCJ464:WCK536 VSN464:VSO536 VIR464:VIS536 UYV464:UYW536 UOZ464:UPA536 UFD464:UFE536 TVH464:TVI536 TLL464:TLM536 TBP464:TBQ536 SRT464:SRU536 SHX464:SHY536 RYB464:RYC536 ROF464:ROG536 REJ464:REK536 QUN464:QUO536 QKR464:QKS536 QAV464:QAW536 PQZ464:PRA536 PHD464:PHE536 OXH464:OXI536 ONL464:ONM536 ODP464:ODQ536 NTT464:NTU536 NJX464:NJY536 NAB464:NAC536 MQF464:MQG536 MGJ464:MGK536 LWN464:LWO536 LMR464:LMS536 LCV464:LCW536 KSZ464:KTA536 KJD464:KJE536 JZH464:JZI536 JPL464:JPM536 JFP464:JFQ536 IVT464:IVU536 ILX464:ILY536 ICB464:ICC536 HSF464:HSG536 HIJ464:HIK536 GYN464:GYO536 GOR464:GOS536 GEV464:GEW536 FUZ464:FVA536 FLD464:FLE536 FBH464:FBI536 ERL464:ERM536 EHP464:EHQ536 DXT464:DXU536 DNX464:DNY536 DEB464:DEC536 CUF464:CUG536 CKJ464:CKK536 CAN464:CAO536 BQR464:BQS536 BGV464:BGW536 AWZ464:AXA536 AND464:ANE536 ADH464:ADI536 TL464:TM536 JP464:JQ536 JK466:JK536 TG466:TG536 ADC466:ADC536 AMY466:AMY536 AWU466:AWU536 BGQ466:BGQ536 BQM466:BQM536 CAI466:CAI536 CKE466:CKE536 CUA466:CUA536 DDW466:DDW536 DNS466:DNS536 DXO466:DXO536 EHK466:EHK536 ERG466:ERG536 FBC466:FBC536 FKY466:FKY536 FUU466:FUU536 GEQ466:GEQ536 GOM466:GOM536 GYI466:GYI536 HIE466:HIE536 HSA466:HSA536 IBW466:IBW536 ILS466:ILS536 IVO466:IVO536 JFK466:JFK536 JPG466:JPG536 JZC466:JZC536 KIY466:KIY536 KSU466:KSU536 LCQ466:LCQ536 LMM466:LMM536 LWI466:LWI536 MGE466:MGE536 MQA466:MQA536 MZW466:MZW536 NJS466:NJS536 NTO466:NTO536 ODK466:ODK536 ONG466:ONG536 OXC466:OXC536 PGY466:PGY536 PQU466:PQU536 QAQ466:QAQ536 QKM466:QKM536 QUI466:QUI536 REE466:REE536 ROA466:ROA536 RXW466:RXW536 SHS466:SHS536 SRO466:SRO536 TBK466:TBK536 TLG466:TLG536 TVC466:TVC536 UEY466:UEY536 UOU466:UOU536 UYQ466:UYQ536 VIM466:VIM536 VSI466:VSI536 WCE466:WCE536 WMA466:WMA536 WVW466:WVW536 K466:K536 Q234 Q236" xr:uid="{00000000-0002-0000-0200-000000000000}">
      <formula1>1</formula1>
    </dataValidation>
    <dataValidation type="whole" operator="greaterThanOrEqual" allowBlank="1" showInputMessage="1" showErrorMessage="1" sqref="PRA371:PRA385 QAW371:QAW385 QKS371:QKS385 JQ276:JQ277 TM276:TM277 ADI276:ADI277 ANE276:ANE277 AXA276:AXA277 BGW276:BGW277 BQS276:BQS277 CAO276:CAO277 CKK276:CKK277 CUG276:CUG277 DEC276:DEC277 DNY276:DNY277 DXU276:DXU277 EHQ276:EHQ277 ERM276:ERM277 FBI276:FBI277 FLE276:FLE277 FVA276:FVA277 GEW276:GEW277 GOS276:GOS277 GYO276:GYO277 HIK276:HIK277 HSG276:HSG277 ICC276:ICC277 ILY276:ILY277 IVU276:IVU277 JFQ276:JFQ277 JPM276:JPM277 JZI276:JZI277 KJE276:KJE277 KTA276:KTA277 LCW276:LCW277 LMS276:LMS277 LWO276:LWO277 MGK276:MGK277 MQG276:MQG277 NAC276:NAC277 NJY276:NJY277 NTU276:NTU277 ODQ276:ODQ277 ONM276:ONM277 OXI276:OXI277 PHE276:PHE277 PRA276:PRA277 QAW276:QAW277 QKS276:QKS277 QUO276:QUO277 REK276:REK277 ROG276:ROG277 RYC276:RYC277 SHY276:SHY277 SRU276:SRU277 TBQ276:TBQ277 TLM276:TLM277 TVI276:TVI277 UFE276:UFE277 UPA276:UPA277 UYW276:UYW277 VIS276:VIS277 VSO276:VSO277 WCK276:WCK277 WMG276:WMG277 WWC276:WWC277 QUO371:QUO385 JQ306:JQ307 TM306:TM307 ADI306:ADI307 ANE306:ANE307 AXA306:AXA307 BGW306:BGW307 BQS306:BQS307 CAO306:CAO307 CKK306:CKK307 CUG306:CUG307 DEC306:DEC307 DNY306:DNY307 DXU306:DXU307 EHQ306:EHQ307 ERM306:ERM307 FBI306:FBI307 FLE306:FLE307 FVA306:FVA307 GEW306:GEW307 GOS306:GOS307 GYO306:GYO307 HIK306:HIK307 HSG306:HSG307 ICC306:ICC307 ILY306:ILY307 IVU306:IVU307 JFQ306:JFQ307 JPM306:JPM307 JZI306:JZI307 KJE306:KJE307 KTA306:KTA307 LCW306:LCW307 LMS306:LMS307 LWO306:LWO307 MGK306:MGK307 MQG306:MQG307 NAC306:NAC307 NJY306:NJY307 NTU306:NTU307 ODQ306:ODQ307 ONM306:ONM307 OXI306:OXI307 PHE306:PHE307 PRA306:PRA307 QAW306:QAW307 QKS306:QKS307 QUO306:QUO307 REK306:REK307 ROG306:ROG307 RYC306:RYC307 SHY306:SHY307 SRU306:SRU307 TBQ306:TBQ307 TLM306:TLM307 TVI306:TVI307 UFE306:UFE307 UPA306:UPA307 UYW306:UYW307 VIS306:VIS307 VSO306:VSO307 WCK306:WCK307 WMG306:WMG307 WWC306:WWC307 REK371:REK385 JQ366:JQ368 TM366:TM368 ADI366:ADI368 ANE366:ANE368 AXA366:AXA368 BGW366:BGW368 BQS366:BQS368 CAO366:CAO368 CKK366:CKK368 CUG366:CUG368 DEC366:DEC368 DNY366:DNY368 DXU366:DXU368 EHQ366:EHQ368 ERM366:ERM368 FBI366:FBI368 FLE366:FLE368 FVA366:FVA368 GEW366:GEW368 GOS366:GOS368 GYO366:GYO368 HIK366:HIK368 HSG366:HSG368 ICC366:ICC368 ILY366:ILY368 IVU366:IVU368 JFQ366:JFQ368 JPM366:JPM368 JZI366:JZI368 KJE366:KJE368 KTA366:KTA368 LCW366:LCW368 LMS366:LMS368 LWO366:LWO368 MGK366:MGK368 MQG366:MQG368 NAC366:NAC368 NJY366:NJY368 NTU366:NTU368 ODQ366:ODQ368 ONM366:ONM368 OXI366:OXI368 PHE366:PHE368 PRA366:PRA368 QAW366:QAW368 QKS366:QKS368 QUO366:QUO368 REK366:REK368 ROG366:ROG368 RYC366:RYC368 SHY366:SHY368 SRU366:SRU368 TBQ366:TBQ368 TLM366:TLM368 TVI366:TVI368 UFE366:UFE368 UPA366:UPA368 UYW366:UYW368 VIS366:VIS368 VSO366:VSO368 WCK366:WCK368 WMG366:WMG368 WWC366:WWC368 ROG371:ROG385 RYC371:RYC385 SHY371:SHY385 SRU371:SRU385 TBQ371:TBQ385 TLM371:TLM385 TVI371:TVI385 UFE371:UFE385 UPA371:UPA385 UYW371:UYW385 VIS371:VIS385 VSO371:VSO385 WCK371:WCK385 WWC371:WWC385 WMG371:WMG385 JQ371:JQ385 TM371:TM385 ADI371:ADI385 ANE371:ANE385 AXA371:AXA385 BGW371:BGW385 BQS371:BQS385 CAO371:CAO385 CKK371:CKK385 CUG371:CUG385 DEC371:DEC385 DNY371:DNY385 DXU371:DXU385 EHQ371:EHQ385 ERM371:ERM385 FBI371:FBI385 FLE371:FLE385 FVA371:FVA385 GEW371:GEW385 GOS371:GOS385 GYO371:GYO385 HIK371:HIK385 HSG371:HSG385 ICC371:ICC385 ILY371:ILY385 IVU371:IVU385 JFQ371:JFQ385 JPM371:JPM385 JZI371:JZI385 KJE371:KJE385 KTA371:KTA385 LCW371:LCW385 LMS371:LMS385 LWO371:LWO385 MGK371:MGK385 MQG371:MQG385 NAC371:NAC385 NJY371:NJY385 NTU371:NTU385 ODQ371:ODQ385 ONM371:ONM385 OXI371:OXI385 PHE371:PHE385 WWC445:WWC448 WMG445:WMG448 WCK445:WCK448 VSO445:VSO448 VIS445:VIS448 UYW445:UYW448 UPA445:UPA448 UFE445:UFE448 TVI445:TVI448 TLM445:TLM448 TBQ445:TBQ448 SRU445:SRU448 SHY445:SHY448 RYC445:RYC448 ROG445:ROG448 REK445:REK448 QUO445:QUO448 QKS445:QKS448 QAW445:QAW448 PRA445:PRA448 PHE445:PHE448 OXI445:OXI448 ONM445:ONM448 ODQ445:ODQ448 NTU445:NTU448 NJY445:NJY448 NAC445:NAC448 MQG445:MQG448 MGK445:MGK448 LWO445:LWO448 LMS445:LMS448 LCW445:LCW448 KTA445:KTA448 KJE445:KJE448 JZI445:JZI448 JPM445:JPM448 JFQ445:JFQ448 IVU445:IVU448 ILY445:ILY448 ICC445:ICC448 HSG445:HSG448 HIK445:HIK448 GYO445:GYO448 GOS445:GOS448 GEW445:GEW448 FVA445:FVA448 FLE445:FLE448 FBI445:FBI448 ERM445:ERM448 EHQ445:EHQ448 DXU445:DXU448 DNY445:DNY448 DEC445:DEC448 CUG445:CUG448 CKK445:CKK448 CAO445:CAO448 BQS445:BQS448 BGW445:BGW448 AXA445:AXA448 ANE445:ANE448 ADI445:ADI448 TM445:TM448 JQ445:JQ448 JQ451 TM451 ADI451 ANE451 AXA451 BGW451 BQS451 CAO451 CKK451 CUG451 DEC451 DNY451 DXU451 EHQ451 ERM451 FBI451 FLE451 FVA451 GEW451 GOS451 GYO451 HIK451 HSG451 ICC451 ILY451 IVU451 JFQ451 JPM451 JZI451 KJE451 KTA451 LCW451 LMS451 LWO451 MGK451 MQG451 NAC451 NJY451 NTU451 ODQ451 ONM451 OXI451 PHE451 PRA451 QAW451 QKS451 QUO451 REK451 ROG451 RYC451 SHY451 SRU451 TBQ451 TLM451 TVI451 UFE451 UPA451 UYW451 VIS451 VSO451 WCK451 WMG451 WWC451 Q276:Q277 Q306:Q307 Q366:Q368 Q372:Q385 Q445:Q448 Q451 Q425 JQ395:JQ401 TM395:TM401 ADI395:ADI401 ANE395:ANE401 AXA395:AXA401 BGW395:BGW401 BQS395:BQS401 CAO395:CAO401 CKK395:CKK401 CUG395:CUG401 DEC395:DEC401 DNY395:DNY401 DXU395:DXU401 EHQ395:EHQ401 ERM395:ERM401 FBI395:FBI401 FLE395:FLE401 FVA395:FVA401 GEW395:GEW401 GOS395:GOS401 GYO395:GYO401 HIK395:HIK401 HSG395:HSG401 ICC395:ICC401 ILY395:ILY401 IVU395:IVU401 JFQ395:JFQ401 JPM395:JPM401 JZI395:JZI401 KJE395:KJE401 KTA395:KTA401 LCW395:LCW401 LMS395:LMS401 LWO395:LWO401 MGK395:MGK401 MQG395:MQG401 NAC395:NAC401 NJY395:NJY401 NTU395:NTU401 ODQ395:ODQ401 ONM395:ONM401 OXI395:OXI401 PHE395:PHE401 PRA395:PRA401 QAW395:QAW401 QKS395:QKS401 QUO395:QUO401 REK395:REK401 ROG395:ROG401 RYC395:RYC401 SHY395:SHY401 SRU395:SRU401 TBQ395:TBQ401 TLM395:TLM401 TVI395:TVI401 UFE395:UFE401 UPA395:UPA401 UYW395:UYW401 VIS395:VIS401 VSO395:VSO401 WCK395:WCK401 WMG395:WMG401 WWC395:WWC401 Q395:Q401 Q415:Q422 WWC415:WWC422 WMG415:WMG422 WCK415:WCK422 VSO415:VSO422 VIS415:VIS422 UYW415:UYW422 UPA415:UPA422 UFE415:UFE422 TVI415:TVI422 TLM415:TLM422 TBQ415:TBQ422 SRU415:SRU422 SHY415:SHY422 RYC415:RYC422 ROG415:ROG422 REK415:REK422 QUO415:QUO422 QKS415:QKS422 QAW415:QAW422 PRA415:PRA422 PHE415:PHE422 OXI415:OXI422 ONM415:ONM422 ODQ415:ODQ422 NTU415:NTU422 NJY415:NJY422 NAC415:NAC422 MQG415:MQG422 MGK415:MGK422 LWO415:LWO422 LMS415:LMS422 LCW415:LCW422 KTA415:KTA422 KJE415:KJE422 JZI415:JZI422 JPM415:JPM422 JFQ415:JFQ422 IVU415:IVU422 ILY415:ILY422 ICC415:ICC422 HSG415:HSG422 HIK415:HIK422 GYO415:GYO422 GOS415:GOS422 GEW415:GEW422 FVA415:FVA422 FLE415:FLE422 FBI415:FBI422 ERM415:ERM422 EHQ415:EHQ422 DXU415:DXU422 DNY415:DNY422 DEC415:DEC422 CUG415:CUG422 CKK415:CKK422 CAO415:CAO422 BQS415:BQS422 BGW415:BGW422 AXA415:AXA422 ANE415:ANE422 ADI415:ADI422 TM415:TM422 JQ415:JQ422 JQ310:JQ320 TM310:TM320 ADI310:ADI320 ANE310:ANE320 AXA310:AXA320 BGW310:BGW320 BQS310:BQS320 CAO310:CAO320 CKK310:CKK320 CUG310:CUG320 DEC310:DEC320 DNY310:DNY320 DXU310:DXU320 EHQ310:EHQ320 ERM310:ERM320 FBI310:FBI320 FLE310:FLE320 FVA310:FVA320 GEW310:GEW320 GOS310:GOS320 GYO310:GYO320 HIK310:HIK320 HSG310:HSG320 ICC310:ICC320 ILY310:ILY320 IVU310:IVU320 JFQ310:JFQ320 JPM310:JPM320 JZI310:JZI320 KJE310:KJE320 KTA310:KTA320 LCW310:LCW320 LMS310:LMS320 LWO310:LWO320 MGK310:MGK320 MQG310:MQG320 NAC310:NAC320 NJY310:NJY320 NTU310:NTU320 ODQ310:ODQ320 ONM310:ONM320 OXI310:OXI320 PHE310:PHE320 PRA310:PRA320 QAW310:QAW320 QKS310:QKS320 QUO310:QUO320 REK310:REK320 ROG310:ROG320 RYC310:RYC320 SHY310:SHY320 SRU310:SRU320 TBQ310:TBQ320 TLM310:TLM320 TVI310:TVI320 UFE310:UFE320 UPA310:UPA320 UYW310:UYW320 VIS310:VIS320 VSO310:VSO320 WCK310:WCK320 WMG310:WMG320 WWC310:WWC320 Q310:Q320 Q434:Q442 Q279:Q301 WWC453:WWC463 WWC237:WWC245 WMG237:WMG245 WCK237:WCK245 VSO237:VSO245 VIS237:VIS245 UYW237:UYW245 UPA237:UPA245 UFE237:UFE245 TVI237:TVI245 TLM237:TLM245 TBQ237:TBQ245 SRU237:SRU245 SHY237:SHY245 RYC237:RYC245 ROG237:ROG245 REK237:REK245 QUO237:QUO245 QKS237:QKS245 QAW237:QAW245 PRA237:PRA245 PHE237:PHE245 OXI237:OXI245 ONM237:ONM245 ODQ237:ODQ245 NTU237:NTU245 NJY237:NJY245 NAC237:NAC245 MQG237:MQG245 MGK237:MGK245 LWO237:LWO245 LMS237:LMS245 LCW237:LCW245 KTA237:KTA245 KJE237:KJE245 JZI237:JZI245 JPM237:JPM245 JFQ237:JFQ245 IVU237:IVU245 ILY237:ILY245 ICC237:ICC245 HSG237:HSG245 HIK237:HIK245 GYO237:GYO245 GOS237:GOS245 GEW237:GEW245 FVA237:FVA245 FLE237:FLE245 FBI237:FBI245 ERM237:ERM245 EHQ237:EHQ245 DXU237:DXU245 DNY237:DNY245 DEC237:DEC245 CUG237:CUG245 CKK237:CKK245 CAO237:CAO245 BQS237:BQS245 BGW237:BGW245 AXA237:AXA245 ANE237:ANE245 ADI237:ADI245 TM237:TM245 JQ237:JQ245 Q256:Q269 WWC255:WWC269 WMG255:WMG269 WCK255:WCK269 VSO255:VSO269 VIS255:VIS269 UYW255:UYW269 UPA255:UPA269 UFE255:UFE269 TVI255:TVI269 TLM255:TLM269 TBQ255:TBQ269 SRU255:SRU269 SHY255:SHY269 RYC255:RYC269 ROG255:ROG269 REK255:REK269 QUO255:QUO269 QKS255:QKS269 QAW255:QAW269 PRA255:PRA269 PHE255:PHE269 OXI255:OXI269 ONM255:ONM269 ODQ255:ODQ269 NTU255:NTU269 NJY255:NJY269 NAC255:NAC269 MQG255:MQG269 MGK255:MGK269 LWO255:LWO269 LMS255:LMS269 LCW255:LCW269 KTA255:KTA269 KJE255:KJE269 JZI255:JZI269 JPM255:JPM269 JFQ255:JFQ269 IVU255:IVU269 ILY255:ILY269 ICC255:ICC269 HSG255:HSG269 HIK255:HIK269 GYO255:GYO269 GOS255:GOS269 GEW255:GEW269 FVA255:FVA269 FLE255:FLE269 FBI255:FBI269 ERM255:ERM269 EHQ255:EHQ269 DXU255:DXU269 DNY255:DNY269 DEC255:DEC269 CUG255:CUG269 CKK255:CKK269 CAO255:CAO269 BQS255:BQS269 BGW255:BGW269 AXA255:AXA269 ANE255:ANE269 ADI255:ADI269 TM255:TM269 JQ255:JQ269 HIK271:HIK273 GYO271:GYO273 GOS271:GOS273 GEW271:GEW273 FVA271:FVA273 FLE271:FLE273 FBI271:FBI273 ERM271:ERM273 EHQ271:EHQ273 DXU271:DXU273 DNY271:DNY273 DEC271:DEC273 CUG271:CUG273 CKK271:CKK273 CAO271:CAO273 BQS271:BQS273 BGW271:BGW273 AXA271:AXA273 ANE271:ANE273 ADI271:ADI273 JQ271:JQ273 TM271:TM273 WWC271:WWC273 WMG271:WMG273 WCK271:WCK273 VSO271:VSO273 VIS271:VIS273 UYW271:UYW273 UPA271:UPA273 UFE271:UFE273 TVI271:TVI273 TLM271:TLM273 TBQ271:TBQ273 SRU271:SRU273 SHY271:SHY273 RYC271:RYC273 ROG271:ROG273 REK271:REK273 QUO271:QUO273 QKS271:QKS273 QAW271:QAW273 PRA271:PRA273 PHE271:PHE273 OXI271:OXI273 ONM271:ONM273 ODQ271:ODQ273 NTU271:NTU273 NJY271:NJY273 NAC271:NAC273 MQG271:MQG273 MGK271:MGK273 LWO271:LWO273 LMS271:LMS273 LCW271:LCW273 KTA271:KTA273 KJE271:KJE273 JZI271:JZI273 JPM271:JPM273 JFQ271:JFQ273 IVU271:IVU273 ILY271:ILY273 ICC271:ICC273 HSG271:HSG273 Q271:Q273 JQ279:JQ301 TM279:TM301 ADI279:ADI301 ANE279:ANE301 AXA279:AXA301 BGW279:BGW301 BQS279:BQS301 CAO279:CAO301 CKK279:CKK301 CUG279:CUG301 DEC279:DEC301 DNY279:DNY301 DXU279:DXU301 EHQ279:EHQ301 ERM279:ERM301 FBI279:FBI301 FLE279:FLE301 FVA279:FVA301 GEW279:GEW301 GOS279:GOS301 GYO279:GYO301 HIK279:HIK301 HSG279:HSG301 ICC279:ICC301 ILY279:ILY301 IVU279:IVU301 JFQ279:JFQ301 JPM279:JPM301 JZI279:JZI301 KJE279:KJE301 KTA279:KTA301 LCW279:LCW301 LMS279:LMS301 LWO279:LWO301 MGK279:MGK301 MQG279:MQG301 NAC279:NAC301 NJY279:NJY301 NTU279:NTU301 ODQ279:ODQ301 ONM279:ONM301 OXI279:OXI301 PHE279:PHE301 PRA279:PRA301 QAW279:QAW301 QKS279:QKS301 QUO279:QUO301 REK279:REK301 ROG279:ROG301 RYC279:RYC301 SHY279:SHY301 SRU279:SRU301 TBQ279:TBQ301 TLM279:TLM301 TVI279:TVI301 UFE279:UFE301 UPA279:UPA301 UYW279:UYW301 VIS279:VIS301 VSO279:VSO301 WCK279:WCK301 WMG279:WMG301 WWC279:WWC301 Q329:Q345 JQ329:JQ344 TM329:TM344 ADI329:ADI344 ANE329:ANE344 AXA329:AXA344 BGW329:BGW344 BQS329:BQS344 CAO329:CAO344 CKK329:CKK344 CUG329:CUG344 DEC329:DEC344 DNY329:DNY344 DXU329:DXU344 EHQ329:EHQ344 ERM329:ERM344 FBI329:FBI344 FLE329:FLE344 FVA329:FVA344 GEW329:GEW344 GOS329:GOS344 GYO329:GYO344 HIK329:HIK344 HSG329:HSG344 ICC329:ICC344 ILY329:ILY344 IVU329:IVU344 JFQ329:JFQ344 JPM329:JPM344 JZI329:JZI344 KJE329:KJE344 KTA329:KTA344 LCW329:LCW344 LMS329:LMS344 LWO329:LWO344 MGK329:MGK344 MQG329:MQG344 NAC329:NAC344 NJY329:NJY344 NTU329:NTU344 ODQ329:ODQ344 ONM329:ONM344 OXI329:OXI344 PHE329:PHE344 PRA329:PRA344 QAW329:QAW344 QKS329:QKS344 QUO329:QUO344 REK329:REK344 ROG329:ROG344 RYC329:RYC344 SHY329:SHY344 SRU329:SRU344 TBQ329:TBQ344 TLM329:TLM344 TVI329:TVI344 UFE329:UFE344 UPA329:UPA344 UYW329:UYW344 VIS329:VIS344 VSO329:VSO344 WCK329:WCK344 WMG329:WMG344 WWC329:WWC344 JQ348:JQ361 TM348:TM361 ADI348:ADI361 ANE348:ANE361 AXA348:AXA361 BGW348:BGW361 BQS348:BQS361 CAO348:CAO361 CKK348:CKK361 CUG348:CUG361 DEC348:DEC361 DNY348:DNY361 DXU348:DXU361 EHQ348:EHQ361 ERM348:ERM361 FBI348:FBI361 FLE348:FLE361 FVA348:FVA361 GEW348:GEW361 GOS348:GOS361 GYO348:GYO361 HIK348:HIK361 HSG348:HSG361 ICC348:ICC361 ILY348:ILY361 IVU348:IVU361 JFQ348:JFQ361 JPM348:JPM361 JZI348:JZI361 KJE348:KJE361 KTA348:KTA361 LCW348:LCW361 LMS348:LMS361 LWO348:LWO361 MGK348:MGK361 MQG348:MQG361 NAC348:NAC361 NJY348:NJY361 NTU348:NTU361 ODQ348:ODQ361 ONM348:ONM361 OXI348:OXI361 PHE348:PHE361 PRA348:PRA361 QAW348:QAW361 QKS348:QKS361 QUO348:QUO361 REK348:REK361 ROG348:ROG361 RYC348:RYC361 SHY348:SHY361 SRU348:SRU361 TBQ348:TBQ361 TLM348:TLM361 TVI348:TVI361 UFE348:UFE361 UPA348:UPA361 UYW348:UYW361 VIS348:VIS361 VSO348:VSO361 WCK348:WCK361 WMG348:WMG361 WWC348:WWC361 Q348:Q361 Q390:Q393 WWC390:WWC393 WMG390:WMG393 WCK390:WCK393 VSO390:VSO393 VIS390:VIS393 UYW390:UYW393 UPA390:UPA393 UFE390:UFE393 TVI390:TVI393 TLM390:TLM393 TBQ390:TBQ393 SRU390:SRU393 SHY390:SHY393 RYC390:RYC393 ROG390:ROG393 REK390:REK393 QUO390:QUO393 QKS390:QKS393 QAW390:QAW393 PRA390:PRA393 PHE390:PHE393 OXI390:OXI393 ONM390:ONM393 ODQ390:ODQ393 NTU390:NTU393 NJY390:NJY393 NAC390:NAC393 MQG390:MQG393 MGK390:MGK393 LWO390:LWO393 LMS390:LMS393 LCW390:LCW393 KTA390:KTA393 KJE390:KJE393 JZI390:JZI393 JPM390:JPM393 JFQ390:JFQ393 IVU390:IVU393 ILY390:ILY393 ICC390:ICC393 HSG390:HSG393 HIK390:HIK393 GYO390:GYO393 GOS390:GOS393 GEW390:GEW393 FVA390:FVA393 FLE390:FLE393 FBI390:FBI393 ERM390:ERM393 EHQ390:EHQ393 DXU390:DXU393 DNY390:DNY393 DEC390:DEC393 CUG390:CUG393 CKK390:CKK393 CAO390:CAO393 BQS390:BQS393 BGW390:BGW393 AXA390:AXA393 ANE390:ANE393 ADI390:ADI393 TM390:TM393 JQ390:JQ393 JQ425:JQ442 TM425:TM442 ADI425:ADI442 ANE425:ANE442 AXA425:AXA442 BGW425:BGW442 BQS425:BQS442 CAO425:CAO442 CKK425:CKK442 CUG425:CUG442 DEC425:DEC442 DNY425:DNY442 DXU425:DXU442 EHQ425:EHQ442 ERM425:ERM442 FBI425:FBI442 FLE425:FLE442 FVA425:FVA442 GEW425:GEW442 GOS425:GOS442 GYO425:GYO442 HIK425:HIK442 HSG425:HSG442 ICC425:ICC442 ILY425:ILY442 IVU425:IVU442 JFQ425:JFQ442 JPM425:JPM442 JZI425:JZI442 KJE425:KJE442 KTA425:KTA442 LCW425:LCW442 LMS425:LMS442 LWO425:LWO442 MGK425:MGK442 MQG425:MQG442 NAC425:NAC442 NJY425:NJY442 NTU425:NTU442 ODQ425:ODQ442 ONM425:ONM442 OXI425:OXI442 PHE425:PHE442 PRA425:PRA442 QAW425:QAW442 QKS425:QKS442 QUO425:QUO442 REK425:REK442 ROG425:ROG442 RYC425:RYC442 SHY425:SHY442 SRU425:SRU442 TBQ425:TBQ442 TLM425:TLM442 TVI425:TVI442 UFE425:UFE442 UPA425:UPA442 UYW425:UYW442 VIS425:VIS442 VSO425:VSO442 WCK425:WCK442 WMG425:WMG442 WWC425:WWC442 Q427:Q432 Q453:Q463 JQ453:JQ463 TM453:TM463 ADI453:ADI463 ANE453:ANE463 AXA453:AXA463 BGW453:BGW463 BQS453:BQS463 CAO453:CAO463 CKK453:CKK463 CUG453:CUG463 DEC453:DEC463 DNY453:DNY463 DXU453:DXU463 EHQ453:EHQ463 ERM453:ERM463 FBI453:FBI463 FLE453:FLE463 FVA453:FVA463 GEW453:GEW463 GOS453:GOS463 GYO453:GYO463 HIK453:HIK463 HSG453:HSG463 ICC453:ICC463 ILY453:ILY463 IVU453:IVU463 JFQ453:JFQ463 JPM453:JPM463 JZI453:JZI463 KJE453:KJE463 KTA453:KTA463 LCW453:LCW463 LMS453:LMS463 LWO453:LWO463 MGK453:MGK463 MQG453:MQG463 NAC453:NAC463 NJY453:NJY463 NTU453:NTU463 ODQ453:ODQ463 ONM453:ONM463 OXI453:OXI463 PHE453:PHE463 PRA453:PRA463 QAW453:QAW463 QKS453:QKS463 QUO453:QUO463 REK453:REK463 ROG453:ROG463 RYC453:RYC463 SHY453:SHY463 SRU453:SRU463 TBQ453:TBQ463 TLM453:TLM463 TVI453:TVI463 UFE453:UFE463 UPA453:UPA463 UYW453:UYW463 VIS453:VIS463 VSO453:VSO463 WCK453:WCK463 WMG453:WMG463 Q237:Q242 Q244:Q245" xr:uid="{00000000-0002-0000-0200-000001000000}">
      <formula1>0</formula1>
    </dataValidation>
    <dataValidation operator="greaterThanOrEqual" allowBlank="1" showInputMessage="1" showErrorMessage="1" sqref="Q308 Q523 Q516 Q302 Q520 Q500 Q490 Q371 Q388 P408 Q406 Q235 Q243" xr:uid="{00000000-0002-0000-0200-000002000000}"/>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59999389629810485"/>
  </sheetPr>
  <dimension ref="A1:Q100"/>
  <sheetViews>
    <sheetView showGridLines="0" tabSelected="1" zoomScaleNormal="100" workbookViewId="0">
      <selection activeCell="B4" sqref="B4"/>
    </sheetView>
  </sheetViews>
  <sheetFormatPr baseColWidth="10" defaultColWidth="11.42578125" defaultRowHeight="12.75" x14ac:dyDescent="0.2"/>
  <cols>
    <col min="1" max="1" width="1.28515625" style="13" customWidth="1"/>
    <col min="2" max="2" width="17" style="13" customWidth="1"/>
    <col min="3" max="3" width="14.140625" style="13" customWidth="1"/>
    <col min="4" max="4" width="12" style="13" customWidth="1"/>
    <col min="5" max="5" width="13.5703125" style="13" customWidth="1"/>
    <col min="6" max="6" width="18.5703125" style="13" customWidth="1"/>
    <col min="7" max="7" width="17" style="31" customWidth="1"/>
    <col min="8" max="8" width="14.7109375" style="31" customWidth="1"/>
    <col min="9" max="9" width="8.5703125" style="31" customWidth="1"/>
    <col min="10" max="10" width="20.140625" style="31" customWidth="1"/>
    <col min="11" max="11" width="11.42578125" style="31"/>
    <col min="12" max="12" width="8.5703125" style="31" customWidth="1"/>
    <col min="13" max="13" width="17.42578125" style="31" customWidth="1"/>
    <col min="14" max="14" width="44.7109375" style="31" customWidth="1"/>
    <col min="15" max="15" width="39" style="31" customWidth="1"/>
    <col min="16" max="17" width="11.42578125" style="31"/>
    <col min="18" max="16384" width="11.42578125" style="13"/>
  </cols>
  <sheetData>
    <row r="1" spans="1:15" ht="18" customHeight="1" x14ac:dyDescent="0.2">
      <c r="B1" s="243" t="s">
        <v>211</v>
      </c>
      <c r="C1" s="243"/>
      <c r="D1" s="243"/>
      <c r="E1" s="243"/>
      <c r="F1" s="243"/>
      <c r="G1" s="243"/>
      <c r="H1" s="243"/>
    </row>
    <row r="2" spans="1:15" ht="23.25" customHeight="1" x14ac:dyDescent="0.2">
      <c r="B2" s="244" t="s">
        <v>1148</v>
      </c>
      <c r="C2" s="244"/>
      <c r="D2" s="244"/>
      <c r="E2" s="244"/>
      <c r="F2" s="244"/>
      <c r="G2" s="244"/>
      <c r="H2" s="244"/>
      <c r="J2" s="241" t="s">
        <v>1157</v>
      </c>
      <c r="K2" s="241"/>
      <c r="M2" s="241" t="s">
        <v>1162</v>
      </c>
      <c r="N2" s="241"/>
      <c r="O2" s="241"/>
    </row>
    <row r="3" spans="1:15" ht="0.75" hidden="1" customHeight="1" x14ac:dyDescent="0.2">
      <c r="B3" s="11" t="s">
        <v>210</v>
      </c>
      <c r="C3" s="11" t="s">
        <v>201</v>
      </c>
      <c r="D3" s="199"/>
      <c r="E3" s="199"/>
      <c r="F3" s="199"/>
      <c r="G3" s="199"/>
      <c r="H3" s="199"/>
      <c r="I3"/>
      <c r="J3" s="84"/>
      <c r="K3" s="84"/>
      <c r="M3" s="159"/>
      <c r="N3" s="159"/>
      <c r="O3" s="159"/>
    </row>
    <row r="4" spans="1:15" x14ac:dyDescent="0.2">
      <c r="B4" s="202" t="s">
        <v>206</v>
      </c>
      <c r="C4" s="211" t="s">
        <v>1096</v>
      </c>
      <c r="D4" s="212" t="s">
        <v>11</v>
      </c>
      <c r="E4" s="213" t="s">
        <v>1101</v>
      </c>
      <c r="F4" s="213" t="s">
        <v>1100</v>
      </c>
      <c r="G4" s="213" t="s">
        <v>203</v>
      </c>
      <c r="H4" s="213" t="s">
        <v>12</v>
      </c>
      <c r="I4"/>
      <c r="J4" s="85" t="s">
        <v>4</v>
      </c>
      <c r="K4" s="86">
        <f>'PLAN MEJORAMIENTO CGR - INVIAS'!AB549</f>
        <v>0.53372052871205833</v>
      </c>
      <c r="M4" s="87" t="s">
        <v>1165</v>
      </c>
      <c r="N4" s="87" t="s">
        <v>1163</v>
      </c>
      <c r="O4" s="87" t="s">
        <v>1164</v>
      </c>
    </row>
    <row r="5" spans="1:15" x14ac:dyDescent="0.2">
      <c r="B5" s="205" t="s">
        <v>207</v>
      </c>
      <c r="C5" s="203">
        <v>50</v>
      </c>
      <c r="D5" s="203">
        <v>10</v>
      </c>
      <c r="E5" s="203">
        <v>32</v>
      </c>
      <c r="F5" s="203"/>
      <c r="G5" s="203"/>
      <c r="H5" s="203">
        <v>92</v>
      </c>
      <c r="I5"/>
      <c r="J5" s="85" t="s">
        <v>3</v>
      </c>
      <c r="K5" s="86">
        <f>'PLAN MEJORAMIENTO CGR - INVIAS'!AB550</f>
        <v>0.42856492581524341</v>
      </c>
      <c r="M5" s="88" t="str">
        <f>B5</f>
        <v>R2014</v>
      </c>
      <c r="N5" s="89">
        <f>'PLAN MEJORAMIENTO CGR - INVIAS'!AB640</f>
        <v>0.58045365021008366</v>
      </c>
      <c r="O5" s="89">
        <f>'PLAN MEJORAMIENTO CGR - INVIAS'!AB641</f>
        <v>0.48954850031908065</v>
      </c>
    </row>
    <row r="6" spans="1:15" x14ac:dyDescent="0.2">
      <c r="B6" s="205" t="s">
        <v>208</v>
      </c>
      <c r="C6" s="203">
        <v>44</v>
      </c>
      <c r="D6" s="203">
        <v>13</v>
      </c>
      <c r="E6" s="203">
        <v>26</v>
      </c>
      <c r="F6" s="203">
        <v>2</v>
      </c>
      <c r="G6" s="203"/>
      <c r="H6" s="203">
        <v>85</v>
      </c>
      <c r="I6"/>
      <c r="M6" s="88" t="str">
        <f>B6</f>
        <v>R2015</v>
      </c>
      <c r="N6" s="89">
        <f>'PLAN MEJORAMIENTO CGR - INVIAS'!AB633</f>
        <v>0.52887933971882406</v>
      </c>
      <c r="O6" s="89">
        <f>'PLAN MEJORAMIENTO CGR - INVIAS'!AB634</f>
        <v>0.39350064010010627</v>
      </c>
    </row>
    <row r="7" spans="1:15" x14ac:dyDescent="0.2">
      <c r="B7" s="205" t="s">
        <v>209</v>
      </c>
      <c r="C7" s="203">
        <v>4</v>
      </c>
      <c r="D7" s="203"/>
      <c r="E7" s="203">
        <v>3</v>
      </c>
      <c r="F7" s="203"/>
      <c r="G7" s="203"/>
      <c r="H7" s="203">
        <v>7</v>
      </c>
      <c r="I7"/>
      <c r="M7" s="88" t="str">
        <f t="shared" ref="M7:M15" si="0">B7</f>
        <v>D2016</v>
      </c>
      <c r="N7" s="89">
        <f>'PLAN MEJORAMIENTO CGR - INVIAS'!AB612</f>
        <v>0.58110979929161755</v>
      </c>
      <c r="O7" s="89">
        <f>'PLAN MEJORAMIENTO CGR - INVIAS'!AB613</f>
        <v>0.58110979929161755</v>
      </c>
    </row>
    <row r="8" spans="1:15" x14ac:dyDescent="0.2">
      <c r="B8" s="205" t="s">
        <v>237</v>
      </c>
      <c r="C8" s="203">
        <v>8</v>
      </c>
      <c r="D8" s="203"/>
      <c r="E8" s="203"/>
      <c r="F8" s="203"/>
      <c r="G8" s="203"/>
      <c r="H8" s="203">
        <v>8</v>
      </c>
      <c r="I8"/>
      <c r="M8" s="88" t="str">
        <f t="shared" si="0"/>
        <v>EVP2016</v>
      </c>
      <c r="N8" s="89">
        <f>'PLAN MEJORAMIENTO CGR - INVIAS'!AB626</f>
        <v>1</v>
      </c>
      <c r="O8" s="89">
        <f>'PLAN MEJORAMIENTO CGR - INVIAS'!AB627</f>
        <v>1</v>
      </c>
    </row>
    <row r="9" spans="1:15" x14ac:dyDescent="0.2">
      <c r="B9" s="205" t="s">
        <v>238</v>
      </c>
      <c r="C9" s="203">
        <v>14</v>
      </c>
      <c r="D9" s="203">
        <v>2</v>
      </c>
      <c r="E9" s="203">
        <v>13</v>
      </c>
      <c r="F9" s="203"/>
      <c r="G9" s="203"/>
      <c r="H9" s="203">
        <v>29</v>
      </c>
      <c r="I9"/>
      <c r="M9" s="88" t="str">
        <f t="shared" si="0"/>
        <v>ECP2016</v>
      </c>
      <c r="N9" s="89">
        <f>'PLAN MEJORAMIENTO CGR - INVIAS'!AB619</f>
        <v>0.47185974749772525</v>
      </c>
      <c r="O9" s="89">
        <f>'PLAN MEJORAMIENTO CGR - INVIAS'!AB620</f>
        <v>0.41403102794411184</v>
      </c>
    </row>
    <row r="10" spans="1:15" x14ac:dyDescent="0.2">
      <c r="B10" s="205" t="s">
        <v>318</v>
      </c>
      <c r="C10" s="203">
        <v>56</v>
      </c>
      <c r="D10" s="203">
        <v>4</v>
      </c>
      <c r="E10" s="203">
        <v>22</v>
      </c>
      <c r="F10" s="203"/>
      <c r="G10" s="203"/>
      <c r="H10" s="203">
        <v>82</v>
      </c>
      <c r="I10"/>
      <c r="M10" s="88" t="str">
        <f t="shared" si="0"/>
        <v>R2016</v>
      </c>
      <c r="N10" s="89">
        <f>'PLAN MEJORAMIENTO CGR - INVIAS'!AB605</f>
        <v>0.66872863025706875</v>
      </c>
      <c r="O10" s="89">
        <f>'PLAN MEJORAMIENTO CGR - INVIAS'!AB606</f>
        <v>0.61689037141513836</v>
      </c>
    </row>
    <row r="11" spans="1:15" x14ac:dyDescent="0.2">
      <c r="B11" s="205" t="s">
        <v>1102</v>
      </c>
      <c r="C11" s="203">
        <v>2</v>
      </c>
      <c r="D11" s="203">
        <v>1</v>
      </c>
      <c r="E11" s="203">
        <v>1</v>
      </c>
      <c r="F11" s="203"/>
      <c r="G11" s="203"/>
      <c r="H11" s="203">
        <v>4</v>
      </c>
      <c r="I11"/>
      <c r="M11" s="88" t="str">
        <f t="shared" si="0"/>
        <v>AC2017</v>
      </c>
      <c r="N11" s="89">
        <f>'PLAN MEJORAMIENTO CGR - INVIAS'!AB598</f>
        <v>0.83070500927643787</v>
      </c>
      <c r="O11" s="89">
        <f>'PLAN MEJORAMIENTO CGR - INVIAS'!AB599</f>
        <v>0.62058212058212059</v>
      </c>
    </row>
    <row r="12" spans="1:15" x14ac:dyDescent="0.2">
      <c r="B12" s="206" t="s">
        <v>1291</v>
      </c>
      <c r="C12" s="203">
        <v>14</v>
      </c>
      <c r="D12" s="203">
        <v>19</v>
      </c>
      <c r="E12" s="203">
        <v>29</v>
      </c>
      <c r="F12" s="203"/>
      <c r="G12" s="203"/>
      <c r="H12" s="203">
        <v>62</v>
      </c>
      <c r="I12"/>
      <c r="M12" s="88" t="str">
        <f t="shared" si="0"/>
        <v>AF2017</v>
      </c>
      <c r="N12" s="89">
        <f>'PLAN MEJORAMIENTO CGR - INVIAS'!AB591</f>
        <v>0.57243334150827696</v>
      </c>
      <c r="O12" s="89">
        <f>'PLAN MEJORAMIENTO CGR - INVIAS'!AB592</f>
        <v>0.31055041910590742</v>
      </c>
    </row>
    <row r="13" spans="1:15" x14ac:dyDescent="0.2">
      <c r="B13" s="207" t="s">
        <v>1394</v>
      </c>
      <c r="C13" s="203">
        <v>2</v>
      </c>
      <c r="D13" s="203">
        <v>4</v>
      </c>
      <c r="E13" s="203">
        <v>2</v>
      </c>
      <c r="F13" s="203"/>
      <c r="G13" s="203"/>
      <c r="H13" s="203">
        <v>8</v>
      </c>
      <c r="I13"/>
      <c r="J13" s="83"/>
      <c r="M13" s="88" t="str">
        <f t="shared" si="0"/>
        <v>ADP2017</v>
      </c>
      <c r="N13" s="89">
        <f>'PLAN MEJORAMIENTO CGR - INVIAS'!AB584</f>
        <v>0.5</v>
      </c>
      <c r="O13" s="89">
        <f>'PLAN MEJORAMIENTO CGR - INVIAS'!AB585</f>
        <v>9.6052631578947376E-2</v>
      </c>
    </row>
    <row r="14" spans="1:15" ht="12.75" customHeight="1" x14ac:dyDescent="0.2">
      <c r="A14" s="77"/>
      <c r="B14" s="208" t="s">
        <v>1486</v>
      </c>
      <c r="C14" s="203">
        <v>1</v>
      </c>
      <c r="D14" s="203"/>
      <c r="E14" s="203">
        <v>30</v>
      </c>
      <c r="F14" s="203"/>
      <c r="G14" s="203"/>
      <c r="H14" s="203">
        <v>31</v>
      </c>
      <c r="I14"/>
      <c r="J14" s="82"/>
      <c r="M14" s="88" t="str">
        <f t="shared" si="0"/>
        <v>ACSRT17</v>
      </c>
      <c r="N14" s="89">
        <f>'PLAN MEJORAMIENTO CGR - INVIAS'!AB577</f>
        <v>0.12234494477485131</v>
      </c>
      <c r="O14" s="89">
        <f>'PLAN MEJORAMIENTO CGR - INVIAS'!AB578</f>
        <v>0.12234494477485131</v>
      </c>
    </row>
    <row r="15" spans="1:15" ht="12.75" customHeight="1" x14ac:dyDescent="0.2">
      <c r="A15" s="77"/>
      <c r="B15" s="209" t="s">
        <v>1630</v>
      </c>
      <c r="C15" s="201">
        <v>1</v>
      </c>
      <c r="D15" s="201"/>
      <c r="E15" s="201">
        <v>5</v>
      </c>
      <c r="F15" s="201"/>
      <c r="G15" s="201"/>
      <c r="H15" s="201">
        <v>6</v>
      </c>
      <c r="I15"/>
      <c r="M15" s="88" t="str">
        <f t="shared" si="0"/>
        <v>APCSMF18</v>
      </c>
      <c r="N15" s="89">
        <f>'PLAN MEJORAMIENTO CGR - INVIAS'!AB570</f>
        <v>0.27518796992481204</v>
      </c>
      <c r="O15" s="89">
        <f>'PLAN MEJORAMIENTO CGR - INVIAS'!AB571</f>
        <v>0.27518796992481204</v>
      </c>
    </row>
    <row r="16" spans="1:15" x14ac:dyDescent="0.2">
      <c r="B16" s="209" t="s">
        <v>1646</v>
      </c>
      <c r="C16" s="201">
        <v>48</v>
      </c>
      <c r="D16" s="201">
        <v>7</v>
      </c>
      <c r="E16" s="201">
        <v>58</v>
      </c>
      <c r="F16" s="201"/>
      <c r="G16" s="201"/>
      <c r="H16" s="201">
        <v>113</v>
      </c>
      <c r="I16"/>
      <c r="M16" s="88" t="str">
        <f>B16</f>
        <v>AF2018</v>
      </c>
      <c r="N16" s="89">
        <f>'PLAN MEJORAMIENTO CGR - INVIAS'!AB563</f>
        <v>0.40677093706625661</v>
      </c>
      <c r="O16" s="89">
        <f>'PLAN MEJORAMIENTO CGR - INVIAS'!AB564</f>
        <v>0.37049566505422554</v>
      </c>
    </row>
    <row r="17" spans="2:17" x14ac:dyDescent="0.2">
      <c r="B17" s="209" t="s">
        <v>1934</v>
      </c>
      <c r="C17" s="201">
        <v>2</v>
      </c>
      <c r="D17" s="201"/>
      <c r="E17" s="201">
        <v>4</v>
      </c>
      <c r="F17" s="201"/>
      <c r="G17" s="201">
        <v>2</v>
      </c>
      <c r="H17" s="201">
        <v>8</v>
      </c>
      <c r="I17"/>
      <c r="M17" s="88" t="str">
        <f>B17</f>
        <v>ACTL2018</v>
      </c>
      <c r="N17" s="89">
        <f>'PLAN MEJORAMIENTO CGR - INVIAS'!AB556</f>
        <v>0.35724431818181823</v>
      </c>
      <c r="O17" s="89">
        <f>'PLAN MEJORAMIENTO CGR - INVIAS'!AB557</f>
        <v>0.3426430517711172</v>
      </c>
    </row>
    <row r="18" spans="2:17" x14ac:dyDescent="0.2">
      <c r="B18" s="210" t="s">
        <v>12</v>
      </c>
      <c r="C18" s="204">
        <v>246</v>
      </c>
      <c r="D18" s="204">
        <v>60</v>
      </c>
      <c r="E18" s="204">
        <v>225</v>
      </c>
      <c r="F18" s="204">
        <v>2</v>
      </c>
      <c r="G18" s="204">
        <v>2</v>
      </c>
      <c r="H18" s="204">
        <v>535</v>
      </c>
      <c r="I18"/>
      <c r="M18" s="87" t="s">
        <v>1166</v>
      </c>
      <c r="N18" s="90">
        <f>'PLAN MEJORAMIENTO CGR - INVIAS'!AB549</f>
        <v>0.53372052871205833</v>
      </c>
      <c r="O18" s="90">
        <f>'PLAN MEJORAMIENTO CGR - INVIAS'!AB550</f>
        <v>0.42856492581524341</v>
      </c>
    </row>
    <row r="19" spans="2:17" x14ac:dyDescent="0.2">
      <c r="B19"/>
      <c r="C19"/>
      <c r="D19"/>
      <c r="E19"/>
      <c r="F19"/>
      <c r="G19"/>
      <c r="H19"/>
      <c r="I19"/>
    </row>
    <row r="20" spans="2:17" x14ac:dyDescent="0.2">
      <c r="B20" s="247" t="s">
        <v>2151</v>
      </c>
      <c r="C20" s="247"/>
      <c r="D20" s="247"/>
      <c r="E20" s="247"/>
      <c r="F20" s="247"/>
      <c r="G20" s="247"/>
      <c r="H20" s="248"/>
      <c r="I20" s="38"/>
    </row>
    <row r="21" spans="2:17" x14ac:dyDescent="0.2">
      <c r="B21" s="247"/>
      <c r="C21" s="247"/>
      <c r="D21" s="247"/>
      <c r="E21" s="247"/>
      <c r="F21" s="247"/>
      <c r="G21" s="247"/>
      <c r="H21" s="248"/>
      <c r="I21" s="38"/>
    </row>
    <row r="22" spans="2:17" x14ac:dyDescent="0.2">
      <c r="B22" s="247"/>
      <c r="C22" s="247"/>
      <c r="D22" s="247"/>
      <c r="E22" s="247"/>
      <c r="F22" s="247"/>
      <c r="G22" s="247"/>
      <c r="H22" s="248"/>
      <c r="I22" s="38"/>
    </row>
    <row r="23" spans="2:17" x14ac:dyDescent="0.2">
      <c r="B23" s="247"/>
      <c r="C23" s="247"/>
      <c r="D23" s="247"/>
      <c r="E23" s="247"/>
      <c r="F23" s="247"/>
      <c r="G23" s="247"/>
      <c r="H23" s="248"/>
      <c r="I23" s="38"/>
    </row>
    <row r="24" spans="2:17" x14ac:dyDescent="0.2">
      <c r="B24" s="247"/>
      <c r="C24" s="247"/>
      <c r="D24" s="247"/>
      <c r="E24" s="247"/>
      <c r="F24" s="247"/>
      <c r="G24" s="247"/>
      <c r="H24" s="248"/>
      <c r="I24" s="38"/>
    </row>
    <row r="25" spans="2:17" x14ac:dyDescent="0.2">
      <c r="B25" s="75"/>
      <c r="C25" s="76"/>
      <c r="D25" s="76"/>
      <c r="E25" s="76"/>
      <c r="F25" s="76"/>
      <c r="G25" s="76"/>
      <c r="H25" s="76"/>
      <c r="I25" s="38"/>
    </row>
    <row r="26" spans="2:17" ht="13.5" customHeight="1" x14ac:dyDescent="0.2">
      <c r="B26" s="245" t="s">
        <v>1595</v>
      </c>
      <c r="C26" s="245"/>
      <c r="D26" s="245"/>
      <c r="E26" s="245"/>
      <c r="F26" s="245"/>
      <c r="G26" s="245"/>
      <c r="H26" s="246"/>
      <c r="I26" s="38"/>
    </row>
    <row r="27" spans="2:17" ht="15" customHeight="1" x14ac:dyDescent="0.2">
      <c r="B27" s="249" t="s">
        <v>2155</v>
      </c>
      <c r="C27" s="249"/>
      <c r="D27" s="249"/>
      <c r="E27" s="249"/>
      <c r="F27" s="249"/>
      <c r="G27" s="249"/>
      <c r="H27" s="249"/>
      <c r="I27" s="38"/>
    </row>
    <row r="28" spans="2:17" ht="15" customHeight="1" x14ac:dyDescent="0.2">
      <c r="B28" s="250"/>
      <c r="C28" s="250"/>
      <c r="D28" s="250"/>
      <c r="E28" s="250"/>
      <c r="F28" s="250"/>
      <c r="G28" s="250"/>
      <c r="H28" s="250"/>
      <c r="I28" s="38"/>
    </row>
    <row r="29" spans="2:17" s="37" customFormat="1" ht="15" customHeight="1" x14ac:dyDescent="0.2">
      <c r="B29" s="250"/>
      <c r="C29" s="250"/>
      <c r="D29" s="250"/>
      <c r="E29" s="250"/>
      <c r="F29" s="250"/>
      <c r="G29" s="250"/>
      <c r="H29" s="250"/>
      <c r="I29" s="38"/>
      <c r="J29" s="36"/>
      <c r="K29" s="36"/>
      <c r="L29" s="36"/>
      <c r="N29" s="36"/>
      <c r="O29" s="36"/>
      <c r="P29" s="36"/>
      <c r="Q29" s="36"/>
    </row>
    <row r="30" spans="2:17" s="37" customFormat="1" ht="15" customHeight="1" x14ac:dyDescent="0.2">
      <c r="B30" s="250"/>
      <c r="C30" s="250"/>
      <c r="D30" s="250"/>
      <c r="E30" s="250"/>
      <c r="F30" s="250"/>
      <c r="G30" s="250"/>
      <c r="H30" s="250"/>
      <c r="I30" s="38"/>
      <c r="J30" s="36"/>
      <c r="K30" s="36"/>
      <c r="L30" s="36"/>
      <c r="N30" s="36"/>
      <c r="O30" s="36"/>
      <c r="P30" s="36"/>
      <c r="Q30" s="36"/>
    </row>
    <row r="31" spans="2:17" ht="15" customHeight="1" x14ac:dyDescent="0.2">
      <c r="B31" s="250"/>
      <c r="C31" s="250"/>
      <c r="D31" s="250"/>
      <c r="E31" s="250"/>
      <c r="F31" s="250"/>
      <c r="G31" s="250"/>
      <c r="H31" s="250"/>
      <c r="I31" s="38"/>
    </row>
    <row r="32" spans="2:17" ht="15" customHeight="1" x14ac:dyDescent="0.2">
      <c r="B32" s="250"/>
      <c r="C32" s="250"/>
      <c r="D32" s="250"/>
      <c r="E32" s="250"/>
      <c r="F32" s="250"/>
      <c r="G32" s="250"/>
      <c r="H32" s="250"/>
      <c r="I32"/>
    </row>
    <row r="33" spans="2:9" ht="15" customHeight="1" x14ac:dyDescent="0.2">
      <c r="B33" s="250"/>
      <c r="C33" s="250"/>
      <c r="D33" s="250"/>
      <c r="E33" s="250"/>
      <c r="F33" s="250"/>
      <c r="G33" s="250"/>
      <c r="H33" s="250"/>
      <c r="I33"/>
    </row>
    <row r="34" spans="2:9" ht="15" customHeight="1" x14ac:dyDescent="0.2">
      <c r="B34" s="250"/>
      <c r="C34" s="250"/>
      <c r="D34" s="250"/>
      <c r="E34" s="250"/>
      <c r="F34" s="250"/>
      <c r="G34" s="250"/>
      <c r="H34" s="250"/>
      <c r="I34"/>
    </row>
    <row r="35" spans="2:9" ht="15" customHeight="1" x14ac:dyDescent="0.2">
      <c r="B35" s="250"/>
      <c r="C35" s="250"/>
      <c r="D35" s="250"/>
      <c r="E35" s="250"/>
      <c r="F35" s="250"/>
      <c r="G35" s="250"/>
      <c r="H35" s="250"/>
      <c r="I35"/>
    </row>
    <row r="36" spans="2:9" ht="15" customHeight="1" x14ac:dyDescent="0.2">
      <c r="B36" s="250"/>
      <c r="C36" s="250"/>
      <c r="D36" s="250"/>
      <c r="E36" s="250"/>
      <c r="F36" s="250"/>
      <c r="G36" s="250"/>
      <c r="H36" s="250"/>
      <c r="I36"/>
    </row>
    <row r="37" spans="2:9" x14ac:dyDescent="0.2">
      <c r="B37" s="250"/>
      <c r="C37" s="250"/>
      <c r="D37" s="250"/>
      <c r="E37" s="250"/>
      <c r="F37" s="250"/>
      <c r="G37" s="250"/>
      <c r="H37" s="250"/>
      <c r="I37"/>
    </row>
    <row r="38" spans="2:9" x14ac:dyDescent="0.2">
      <c r="B38" s="250"/>
      <c r="C38" s="250"/>
      <c r="D38" s="250"/>
      <c r="E38" s="250"/>
      <c r="F38" s="250"/>
      <c r="G38" s="250"/>
      <c r="H38" s="250"/>
      <c r="I38"/>
    </row>
    <row r="39" spans="2:9" x14ac:dyDescent="0.2">
      <c r="B39" s="250"/>
      <c r="C39" s="250"/>
      <c r="D39" s="250"/>
      <c r="E39" s="250"/>
      <c r="F39" s="250"/>
      <c r="G39" s="250"/>
      <c r="H39" s="250"/>
      <c r="I39"/>
    </row>
    <row r="40" spans="2:9" x14ac:dyDescent="0.2">
      <c r="B40" s="250"/>
      <c r="C40" s="250"/>
      <c r="D40" s="250"/>
      <c r="E40" s="250"/>
      <c r="F40" s="250"/>
      <c r="G40" s="250"/>
      <c r="H40" s="250"/>
      <c r="I40"/>
    </row>
    <row r="41" spans="2:9" x14ac:dyDescent="0.2">
      <c r="B41" s="250"/>
      <c r="C41" s="250"/>
      <c r="D41" s="250"/>
      <c r="E41" s="250"/>
      <c r="F41" s="250"/>
      <c r="G41" s="250"/>
      <c r="H41" s="250"/>
      <c r="I41"/>
    </row>
    <row r="42" spans="2:9" x14ac:dyDescent="0.2">
      <c r="B42" s="250"/>
      <c r="C42" s="250"/>
      <c r="D42" s="250"/>
      <c r="E42" s="250"/>
      <c r="F42" s="250"/>
      <c r="G42" s="250"/>
      <c r="H42" s="250"/>
      <c r="I42"/>
    </row>
    <row r="43" spans="2:9" x14ac:dyDescent="0.2">
      <c r="B43" s="250"/>
      <c r="C43" s="250"/>
      <c r="D43" s="250"/>
      <c r="E43" s="250"/>
      <c r="F43" s="250"/>
      <c r="G43" s="250"/>
      <c r="H43" s="250"/>
    </row>
    <row r="44" spans="2:9" x14ac:dyDescent="0.2">
      <c r="B44" s="250"/>
      <c r="C44" s="250"/>
      <c r="D44" s="250"/>
      <c r="E44" s="250"/>
      <c r="F44" s="250"/>
      <c r="G44" s="250"/>
      <c r="H44" s="250"/>
    </row>
    <row r="45" spans="2:9" x14ac:dyDescent="0.2">
      <c r="B45" s="250"/>
      <c r="C45" s="250"/>
      <c r="D45" s="250"/>
      <c r="E45" s="250"/>
      <c r="F45" s="250"/>
      <c r="G45" s="250"/>
      <c r="H45" s="250"/>
    </row>
    <row r="46" spans="2:9" x14ac:dyDescent="0.2">
      <c r="B46"/>
      <c r="C46"/>
      <c r="D46"/>
      <c r="E46"/>
      <c r="F46"/>
      <c r="G46" s="32"/>
    </row>
    <row r="47" spans="2:9" x14ac:dyDescent="0.2">
      <c r="B47"/>
      <c r="C47"/>
      <c r="D47"/>
      <c r="E47"/>
      <c r="F47"/>
      <c r="G47" s="32"/>
    </row>
    <row r="48" spans="2:9" x14ac:dyDescent="0.2">
      <c r="B48"/>
      <c r="C48"/>
      <c r="D48"/>
      <c r="E48"/>
      <c r="F48"/>
      <c r="G48" s="32"/>
    </row>
    <row r="49" spans="2:7" x14ac:dyDescent="0.2">
      <c r="B49"/>
      <c r="G49" s="32"/>
    </row>
    <row r="50" spans="2:7" x14ac:dyDescent="0.2">
      <c r="B50"/>
      <c r="C50"/>
      <c r="D50"/>
      <c r="E50"/>
      <c r="F50"/>
      <c r="G50" s="32"/>
    </row>
    <row r="51" spans="2:7" x14ac:dyDescent="0.2">
      <c r="B51"/>
      <c r="C51" s="14"/>
      <c r="D51" s="14"/>
      <c r="E51" s="14"/>
      <c r="F51" s="14"/>
      <c r="G51" s="33"/>
    </row>
    <row r="52" spans="2:7" x14ac:dyDescent="0.2">
      <c r="B52"/>
      <c r="C52" s="14"/>
      <c r="D52" s="242"/>
      <c r="E52" s="242"/>
      <c r="F52" s="17"/>
      <c r="G52" s="33"/>
    </row>
    <row r="53" spans="2:7" x14ac:dyDescent="0.2">
      <c r="B53"/>
      <c r="C53" s="14"/>
      <c r="D53" s="15"/>
      <c r="E53" s="15"/>
      <c r="F53" s="15"/>
      <c r="G53" s="33"/>
    </row>
    <row r="54" spans="2:7" x14ac:dyDescent="0.2">
      <c r="B54"/>
      <c r="C54"/>
      <c r="D54"/>
      <c r="E54"/>
      <c r="F54"/>
      <c r="G54" s="32"/>
    </row>
    <row r="55" spans="2:7" x14ac:dyDescent="0.2">
      <c r="B55"/>
      <c r="C55"/>
      <c r="D55"/>
      <c r="E55"/>
      <c r="F55"/>
      <c r="G55" s="32"/>
    </row>
    <row r="56" spans="2:7" x14ac:dyDescent="0.2">
      <c r="B56"/>
      <c r="C56"/>
      <c r="D56"/>
      <c r="E56"/>
      <c r="F56"/>
      <c r="G56" s="32"/>
    </row>
    <row r="57" spans="2:7" x14ac:dyDescent="0.2">
      <c r="B57"/>
      <c r="C57"/>
      <c r="D57"/>
      <c r="E57"/>
      <c r="F57"/>
      <c r="G57" s="32"/>
    </row>
    <row r="58" spans="2:7" x14ac:dyDescent="0.2">
      <c r="B58"/>
      <c r="C58"/>
      <c r="D58"/>
      <c r="E58"/>
      <c r="F58"/>
      <c r="G58" s="32"/>
    </row>
    <row r="59" spans="2:7" x14ac:dyDescent="0.2">
      <c r="B59"/>
      <c r="C59"/>
      <c r="D59"/>
      <c r="E59"/>
      <c r="F59"/>
      <c r="G59" s="32"/>
    </row>
    <row r="60" spans="2:7" x14ac:dyDescent="0.2">
      <c r="B60"/>
      <c r="C60"/>
      <c r="D60"/>
      <c r="E60"/>
      <c r="F60"/>
      <c r="G60" s="32"/>
    </row>
    <row r="61" spans="2:7" x14ac:dyDescent="0.2">
      <c r="B61"/>
      <c r="C61"/>
      <c r="D61"/>
      <c r="E61"/>
      <c r="F61"/>
      <c r="G61" s="32"/>
    </row>
    <row r="62" spans="2:7" x14ac:dyDescent="0.2">
      <c r="B62"/>
      <c r="C62"/>
      <c r="D62"/>
      <c r="E62"/>
      <c r="F62"/>
      <c r="G62" s="32"/>
    </row>
    <row r="63" spans="2:7" x14ac:dyDescent="0.2">
      <c r="B63"/>
      <c r="C63"/>
      <c r="D63"/>
      <c r="E63"/>
      <c r="F63"/>
      <c r="G63" s="32"/>
    </row>
    <row r="64" spans="2:7" x14ac:dyDescent="0.2">
      <c r="B64"/>
      <c r="C64"/>
      <c r="D64"/>
      <c r="E64"/>
      <c r="F64"/>
      <c r="G64" s="32"/>
    </row>
    <row r="65" spans="2:7" x14ac:dyDescent="0.2">
      <c r="B65"/>
      <c r="C65"/>
      <c r="D65"/>
      <c r="E65"/>
      <c r="F65"/>
      <c r="G65" s="32"/>
    </row>
    <row r="66" spans="2:7" x14ac:dyDescent="0.2">
      <c r="B66"/>
      <c r="C66"/>
      <c r="D66"/>
      <c r="E66"/>
      <c r="F66"/>
      <c r="G66" s="32"/>
    </row>
    <row r="67" spans="2:7" x14ac:dyDescent="0.2">
      <c r="B67"/>
      <c r="C67"/>
      <c r="D67"/>
      <c r="E67"/>
      <c r="F67"/>
      <c r="G67" s="32"/>
    </row>
    <row r="68" spans="2:7" x14ac:dyDescent="0.2">
      <c r="B68"/>
      <c r="C68"/>
      <c r="D68"/>
      <c r="E68"/>
      <c r="F68"/>
      <c r="G68" s="32"/>
    </row>
    <row r="69" spans="2:7" x14ac:dyDescent="0.2">
      <c r="B69"/>
      <c r="C69"/>
      <c r="D69"/>
      <c r="E69"/>
      <c r="F69"/>
      <c r="G69" s="32"/>
    </row>
    <row r="70" spans="2:7" x14ac:dyDescent="0.2">
      <c r="B70"/>
      <c r="C70"/>
      <c r="D70"/>
      <c r="E70"/>
      <c r="F70"/>
      <c r="G70" s="32"/>
    </row>
    <row r="71" spans="2:7" x14ac:dyDescent="0.2">
      <c r="B71"/>
      <c r="C71"/>
      <c r="D71"/>
      <c r="E71"/>
      <c r="F71"/>
      <c r="G71" s="32"/>
    </row>
    <row r="72" spans="2:7" x14ac:dyDescent="0.2">
      <c r="B72"/>
      <c r="C72"/>
      <c r="D72"/>
      <c r="E72"/>
      <c r="F72"/>
      <c r="G72" s="32"/>
    </row>
    <row r="73" spans="2:7" x14ac:dyDescent="0.2">
      <c r="B73"/>
      <c r="C73"/>
      <c r="D73"/>
      <c r="E73"/>
      <c r="F73"/>
      <c r="G73" s="32"/>
    </row>
    <row r="74" spans="2:7" x14ac:dyDescent="0.2">
      <c r="B74"/>
      <c r="C74"/>
      <c r="D74"/>
      <c r="E74"/>
      <c r="F74"/>
      <c r="G74" s="32"/>
    </row>
    <row r="75" spans="2:7" x14ac:dyDescent="0.2">
      <c r="B75"/>
      <c r="C75"/>
      <c r="D75"/>
      <c r="E75"/>
      <c r="F75"/>
      <c r="G75" s="32"/>
    </row>
    <row r="76" spans="2:7" x14ac:dyDescent="0.2">
      <c r="B76"/>
      <c r="C76"/>
      <c r="D76"/>
      <c r="E76"/>
      <c r="F76"/>
      <c r="G76" s="32"/>
    </row>
    <row r="77" spans="2:7" x14ac:dyDescent="0.2">
      <c r="B77"/>
      <c r="C77"/>
      <c r="D77"/>
      <c r="E77"/>
      <c r="F77"/>
      <c r="G77" s="32"/>
    </row>
    <row r="78" spans="2:7" x14ac:dyDescent="0.2">
      <c r="B78"/>
      <c r="C78"/>
      <c r="D78"/>
      <c r="E78"/>
      <c r="F78"/>
      <c r="G78" s="32"/>
    </row>
    <row r="79" spans="2:7" x14ac:dyDescent="0.2">
      <c r="B79"/>
      <c r="C79"/>
      <c r="D79"/>
      <c r="E79"/>
      <c r="F79"/>
      <c r="G79" s="32"/>
    </row>
    <row r="80" spans="2:7" x14ac:dyDescent="0.2">
      <c r="B80"/>
      <c r="C80"/>
      <c r="D80"/>
      <c r="E80"/>
      <c r="F80"/>
      <c r="G80" s="32"/>
    </row>
    <row r="81" spans="2:7" x14ac:dyDescent="0.2">
      <c r="B81"/>
      <c r="C81"/>
      <c r="D81"/>
      <c r="E81"/>
      <c r="F81"/>
      <c r="G81" s="32"/>
    </row>
    <row r="82" spans="2:7" x14ac:dyDescent="0.2">
      <c r="B82"/>
      <c r="C82"/>
      <c r="D82"/>
      <c r="E82"/>
      <c r="F82"/>
      <c r="G82" s="32"/>
    </row>
    <row r="83" spans="2:7" x14ac:dyDescent="0.2">
      <c r="B83"/>
      <c r="C83"/>
      <c r="D83"/>
      <c r="E83"/>
      <c r="F83"/>
      <c r="G83" s="32"/>
    </row>
    <row r="84" spans="2:7" x14ac:dyDescent="0.2">
      <c r="B84"/>
      <c r="C84"/>
      <c r="D84"/>
      <c r="E84"/>
      <c r="F84"/>
      <c r="G84" s="32"/>
    </row>
    <row r="85" spans="2:7" x14ac:dyDescent="0.2">
      <c r="B85"/>
      <c r="C85"/>
      <c r="D85"/>
      <c r="E85"/>
      <c r="F85"/>
      <c r="G85" s="32"/>
    </row>
    <row r="86" spans="2:7" x14ac:dyDescent="0.2">
      <c r="B86"/>
      <c r="C86"/>
      <c r="D86"/>
      <c r="E86"/>
      <c r="F86"/>
      <c r="G86" s="32"/>
    </row>
    <row r="87" spans="2:7" x14ac:dyDescent="0.2">
      <c r="B87"/>
      <c r="C87"/>
      <c r="D87"/>
      <c r="E87"/>
      <c r="F87"/>
      <c r="G87" s="32"/>
    </row>
    <row r="88" spans="2:7" x14ac:dyDescent="0.2">
      <c r="B88"/>
      <c r="C88"/>
      <c r="D88"/>
      <c r="E88"/>
      <c r="F88"/>
      <c r="G88" s="32"/>
    </row>
    <row r="89" spans="2:7" x14ac:dyDescent="0.2">
      <c r="B89"/>
      <c r="C89"/>
      <c r="D89"/>
      <c r="E89"/>
      <c r="F89"/>
      <c r="G89" s="32"/>
    </row>
    <row r="90" spans="2:7" x14ac:dyDescent="0.2">
      <c r="B90"/>
      <c r="C90"/>
      <c r="D90"/>
      <c r="E90"/>
      <c r="F90"/>
      <c r="G90" s="32"/>
    </row>
    <row r="91" spans="2:7" x14ac:dyDescent="0.2">
      <c r="B91"/>
      <c r="C91"/>
      <c r="D91"/>
      <c r="E91"/>
      <c r="F91"/>
      <c r="G91" s="32"/>
    </row>
    <row r="92" spans="2:7" x14ac:dyDescent="0.2">
      <c r="B92"/>
      <c r="C92"/>
      <c r="D92"/>
      <c r="E92"/>
      <c r="F92"/>
      <c r="G92" s="32"/>
    </row>
    <row r="93" spans="2:7" x14ac:dyDescent="0.2">
      <c r="B93"/>
      <c r="C93"/>
      <c r="D93"/>
      <c r="E93"/>
      <c r="F93"/>
      <c r="G93" s="32"/>
    </row>
    <row r="94" spans="2:7" x14ac:dyDescent="0.2">
      <c r="B94"/>
      <c r="C94"/>
      <c r="D94"/>
      <c r="E94"/>
      <c r="F94"/>
      <c r="G94" s="32"/>
    </row>
    <row r="95" spans="2:7" x14ac:dyDescent="0.2">
      <c r="B95"/>
      <c r="C95"/>
      <c r="D95"/>
      <c r="E95"/>
      <c r="F95"/>
      <c r="G95" s="32"/>
    </row>
    <row r="96" spans="2:7" x14ac:dyDescent="0.2">
      <c r="B96"/>
      <c r="C96"/>
      <c r="D96"/>
      <c r="E96"/>
      <c r="F96"/>
      <c r="G96" s="32"/>
    </row>
    <row r="97" spans="2:7" x14ac:dyDescent="0.2">
      <c r="B97"/>
      <c r="C97"/>
      <c r="D97"/>
      <c r="E97"/>
      <c r="F97"/>
      <c r="G97" s="32"/>
    </row>
    <row r="98" spans="2:7" x14ac:dyDescent="0.2">
      <c r="B98"/>
      <c r="C98"/>
      <c r="D98"/>
      <c r="E98"/>
      <c r="F98"/>
      <c r="G98" s="32"/>
    </row>
    <row r="99" spans="2:7" x14ac:dyDescent="0.2">
      <c r="B99"/>
      <c r="C99"/>
      <c r="D99"/>
      <c r="E99"/>
      <c r="F99"/>
      <c r="G99" s="32"/>
    </row>
    <row r="100" spans="2:7" x14ac:dyDescent="0.2">
      <c r="B100"/>
      <c r="C100"/>
      <c r="D100"/>
      <c r="E100"/>
      <c r="F100"/>
      <c r="G100" s="32"/>
    </row>
  </sheetData>
  <sheetProtection algorithmName="SHA-512" hashValue="GnmxTXxTsRfS3xQKwUHpQVnRefU3xihQEgBqcgDx8RhQeOfNmccYlXDC0Ir3D8Cm5Fhpqpf54ddBkyitGnCQyg==" saltValue="39Gp92Ua7tOsk355wPteww==" spinCount="100000" sheet="1" objects="1" scenarios="1"/>
  <mergeCells count="8">
    <mergeCell ref="M2:O2"/>
    <mergeCell ref="D52:E52"/>
    <mergeCell ref="B1:H1"/>
    <mergeCell ref="B2:H2"/>
    <mergeCell ref="J2:K2"/>
    <mergeCell ref="B26:H26"/>
    <mergeCell ref="B20:H24"/>
    <mergeCell ref="B27:H45"/>
  </mergeCells>
  <conditionalFormatting sqref="D4:G4">
    <cfRule type="expression" dxfId="97" priority="8">
      <formula>D$4="CUMPLIDO"</formula>
    </cfRule>
    <cfRule type="expression" dxfId="96" priority="9">
      <formula>D$4="CON AVANCE"</formula>
    </cfRule>
    <cfRule type="expression" dxfId="95" priority="10">
      <formula>D$4="EN TERMINO"</formula>
    </cfRule>
    <cfRule type="expression" dxfId="94" priority="11">
      <formula>D$4="PRÓXIMO A VENCER"</formula>
    </cfRule>
    <cfRule type="expression" dxfId="93" priority="12">
      <formula>D$4="VENCIDO"</formula>
    </cfRule>
  </conditionalFormatting>
  <pageMargins left="0.7" right="0.7" top="0.75" bottom="0.75" header="0.3" footer="0.3"/>
  <pageSetup paperSize="1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PLAN MEJORAMIENTO CGR - INVIAS</vt:lpstr>
      <vt:lpstr>HALLAZGOS CGR CONSOLIDADOS</vt:lpstr>
      <vt:lpstr>'HALLAZGOS CGR CONSOLIDADOS'!Área_de_impresión</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 ART.</cp:lastModifiedBy>
  <cp:lastPrinted>2020-07-02T03:45:54Z</cp:lastPrinted>
  <dcterms:created xsi:type="dcterms:W3CDTF">2003-11-14T08:59:56Z</dcterms:created>
  <dcterms:modified xsi:type="dcterms:W3CDTF">2020-08-11T01:02:34Z</dcterms:modified>
</cp:coreProperties>
</file>