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xml" ContentType="application/vnd.openxmlformats-officedocument.drawing+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charts/chart22.xml" ContentType="application/vnd.openxmlformats-officedocument.drawingml.chart+xml"/>
  <Override PartName="/xl/charts/style17.xml" ContentType="application/vnd.ms-office.chartstyle+xml"/>
  <Override PartName="/xl/charts/colors17.xml" ContentType="application/vnd.ms-office.chartcolorstyle+xml"/>
  <Override PartName="/xl/charts/chart23.xml" ContentType="application/vnd.openxmlformats-officedocument.drawingml.chart+xml"/>
  <Override PartName="/xl/charts/style18.xml" ContentType="application/vnd.ms-office.chartstyle+xml"/>
  <Override PartName="/xl/charts/colors18.xml" ContentType="application/vnd.ms-office.chartcolorstyle+xml"/>
  <Override PartName="/xl/charts/chart24.xml" ContentType="application/vnd.openxmlformats-officedocument.drawingml.chart+xml"/>
  <Override PartName="/xl/charts/style19.xml" ContentType="application/vnd.ms-office.chartstyle+xml"/>
  <Override PartName="/xl/charts/colors19.xml" ContentType="application/vnd.ms-office.chartcolorstyle+xml"/>
  <Override PartName="/xl/charts/chart25.xml" ContentType="application/vnd.openxmlformats-officedocument.drawingml.chart+xml"/>
  <Override PartName="/xl/charts/style20.xml" ContentType="application/vnd.ms-office.chartstyle+xml"/>
  <Override PartName="/xl/charts/colors20.xml" ContentType="application/vnd.ms-office.chartcolorstyle+xml"/>
  <Override PartName="/xl/charts/chartEx2.xml" ContentType="application/vnd.ms-office.chartex+xml"/>
  <Override PartName="/xl/charts/style21.xml" ContentType="application/vnd.ms-office.chartstyle+xml"/>
  <Override PartName="/xl/charts/colors21.xml" ContentType="application/vnd.ms-office.chartcolorstyle+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style25.xml" ContentType="application/vnd.ms-office.chartstyle+xml"/>
  <Override PartName="/xl/charts/colors25.xml" ContentType="application/vnd.ms-office.chartcolorstyle+xml"/>
  <Override PartName="/xl/charts/chart36.xml" ContentType="application/vnd.openxmlformats-officedocument.drawingml.chart+xml"/>
  <Override PartName="/xl/charts/style26.xml" ContentType="application/vnd.ms-office.chartstyle+xml"/>
  <Override PartName="/xl/charts/colors26.xml" ContentType="application/vnd.ms-office.chartcolorstyle+xml"/>
  <Override PartName="/xl/charts/chart37.xml" ContentType="application/vnd.openxmlformats-officedocument.drawingml.chart+xml"/>
  <Override PartName="/xl/charts/style27.xml" ContentType="application/vnd.ms-office.chartstyle+xml"/>
  <Override PartName="/xl/charts/colors27.xml" ContentType="application/vnd.ms-office.chartcolorstyle+xml"/>
  <Override PartName="/xl/charts/chart38.xml" ContentType="application/vnd.openxmlformats-officedocument.drawingml.chart+xml"/>
  <Override PartName="/xl/charts/style28.xml" ContentType="application/vnd.ms-office.chartstyle+xml"/>
  <Override PartName="/xl/charts/colors28.xml" ContentType="application/vnd.ms-office.chartcolorstyle+xml"/>
  <Override PartName="/xl/charts/chart3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xml" ContentType="application/vnd.openxmlformats-officedocument.drawing+xml"/>
  <Override PartName="/xl/charts/chart40.xml" ContentType="application/vnd.openxmlformats-officedocument.drawingml.chart+xml"/>
  <Override PartName="/xl/charts/style30.xml" ContentType="application/vnd.ms-office.chartstyle+xml"/>
  <Override PartName="/xl/charts/colors30.xml" ContentType="application/vnd.ms-office.chartcolorstyle+xml"/>
  <Override PartName="/xl/charts/chart41.xml" ContentType="application/vnd.openxmlformats-officedocument.drawingml.chart+xml"/>
  <Override PartName="/xl/charts/style31.xml" ContentType="application/vnd.ms-office.chartstyle+xml"/>
  <Override PartName="/xl/charts/colors31.xml" ContentType="application/vnd.ms-office.chartcolorstyle+xml"/>
  <Override PartName="/xl/charts/chart42.xml" ContentType="application/vnd.openxmlformats-officedocument.drawingml.chart+xml"/>
  <Override PartName="/xl/charts/style32.xml" ContentType="application/vnd.ms-office.chartstyle+xml"/>
  <Override PartName="/xl/charts/colors32.xml" ContentType="application/vnd.ms-office.chartcolorstyle+xml"/>
  <Override PartName="/xl/charts/chart43.xml" ContentType="application/vnd.openxmlformats-officedocument.drawingml.chart+xml"/>
  <Override PartName="/xl/charts/style33.xml" ContentType="application/vnd.ms-office.chartstyle+xml"/>
  <Override PartName="/xl/charts/colors33.xml" ContentType="application/vnd.ms-office.chartcolorstyle+xml"/>
  <Override PartName="/xl/charts/chart44.xml" ContentType="application/vnd.openxmlformats-officedocument.drawingml.chart+xml"/>
  <Override PartName="/xl/charts/style34.xml" ContentType="application/vnd.ms-office.chartstyle+xml"/>
  <Override PartName="/xl/charts/colors34.xml" ContentType="application/vnd.ms-office.chartcolorstyle+xml"/>
  <Override PartName="/xl/charts/chartEx3.xml" ContentType="application/vnd.ms-office.chartex+xml"/>
  <Override PartName="/xl/charts/style35.xml" ContentType="application/vnd.ms-office.chartstyle+xml"/>
  <Override PartName="/xl/charts/colors35.xml" ContentType="application/vnd.ms-office.chartcolorstyle+xml"/>
  <Override PartName="/xl/charts/chart45.xml" ContentType="application/vnd.openxmlformats-officedocument.drawingml.chart+xml"/>
  <Override PartName="/xl/charts/style36.xml" ContentType="application/vnd.ms-office.chartstyle+xml"/>
  <Override PartName="/xl/charts/colors36.xml" ContentType="application/vnd.ms-office.chartcolorstyle+xml"/>
  <Override PartName="/xl/charts/chart46.xml" ContentType="application/vnd.openxmlformats-officedocument.drawingml.chart+xml"/>
  <Override PartName="/xl/charts/style37.xml" ContentType="application/vnd.ms-office.chartstyle+xml"/>
  <Override PartName="/xl/charts/colors37.xml" ContentType="application/vnd.ms-office.chartcolorstyle+xml"/>
  <Override PartName="/xl/charts/chart47.xml" ContentType="application/vnd.openxmlformats-officedocument.drawingml.chart+xml"/>
  <Override PartName="/xl/charts/style38.xml" ContentType="application/vnd.ms-office.chartstyle+xml"/>
  <Override PartName="/xl/charts/colors38.xml" ContentType="application/vnd.ms-office.chartcolorstyle+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style39.xml" ContentType="application/vnd.ms-office.chartstyle+xml"/>
  <Override PartName="/xl/charts/colors39.xml" ContentType="application/vnd.ms-office.chartcolorstyle+xml"/>
  <Override PartName="/xl/charts/chart55.xml" ContentType="application/vnd.openxmlformats-officedocument.drawingml.chart+xml"/>
  <Override PartName="/xl/charts/style40.xml" ContentType="application/vnd.ms-office.chartstyle+xml"/>
  <Override PartName="/xl/charts/colors40.xml" ContentType="application/vnd.ms-office.chartcolorstyle+xml"/>
  <Override PartName="/xl/charts/chart56.xml" ContentType="application/vnd.openxmlformats-officedocument.drawingml.chart+xml"/>
  <Override PartName="/xl/charts/style41.xml" ContentType="application/vnd.ms-office.chartstyle+xml"/>
  <Override PartName="/xl/charts/colors41.xml" ContentType="application/vnd.ms-office.chartcolorstyle+xml"/>
  <Override PartName="/xl/charts/chart57.xml" ContentType="application/vnd.openxmlformats-officedocument.drawingml.chart+xml"/>
  <Override PartName="/xl/charts/style42.xml" ContentType="application/vnd.ms-office.chartstyle+xml"/>
  <Override PartName="/xl/charts/colors42.xml" ContentType="application/vnd.ms-office.chartcolorstyle+xml"/>
  <Override PartName="/xl/charts/chart58.xml" ContentType="application/vnd.openxmlformats-officedocument.drawingml.chart+xml"/>
  <Override PartName="/xl/charts/style43.xml" ContentType="application/vnd.ms-office.chartstyle+xml"/>
  <Override PartName="/xl/charts/colors43.xml" ContentType="application/vnd.ms-office.chartcolorstyle+xml"/>
  <Override PartName="/xl/charts/chart59.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60.xml" ContentType="application/vnd.openxmlformats-officedocument.drawingml.chart+xml"/>
  <Override PartName="/xl/charts/style45.xml" ContentType="application/vnd.ms-office.chartstyle+xml"/>
  <Override PartName="/xl/charts/colors4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vias-my.sharepoint.com/personal/pcortesc_invias_gov_co/Documents/Escritorio/PAAC/"/>
    </mc:Choice>
  </mc:AlternateContent>
  <xr:revisionPtr revIDLastSave="6" documentId="13_ncr:1_{35D916A0-F2CF-45D1-BBA7-407BB8B606EC}" xr6:coauthVersionLast="47" xr6:coauthVersionMax="47" xr10:uidLastSave="{B00615CD-564A-4CCE-B126-BF64A33D9682}"/>
  <bookViews>
    <workbookView xWindow="-120" yWindow="-120" windowWidth="29040" windowHeight="15720" firstSheet="1" activeTab="3" xr2:uid="{75D47819-4A3F-4820-B3EB-7FC30D41A663}"/>
  </bookViews>
  <sheets>
    <sheet name="Informe Ejecutivo" sheetId="12" state="hidden" r:id="rId1"/>
    <sheet name="IE 4T" sheetId="13" r:id="rId2"/>
    <sheet name="IE 3T" sheetId="4" state="hidden" r:id="rId3"/>
    <sheet name="Reporte interactivo" sheetId="11" r:id="rId4"/>
    <sheet name="Informe 2t" sheetId="8" state="hidden" r:id="rId5"/>
    <sheet name="Semaforos" sheetId="9" state="hidden" r:id="rId6"/>
    <sheet name="Informe 1t" sheetId="7" state="hidden" r:id="rId7"/>
    <sheet name="Resumen" sheetId="2" state="hidden" r:id="rId8"/>
  </sheets>
  <definedNames>
    <definedName name="_xlnm._FilterDatabase" localSheetId="3" hidden="1">'Reporte interactivo'!$A$13:$AS$71</definedName>
    <definedName name="_xlchart.v2.0" hidden="1">'Informe Ejecutivo'!$B$87:$B$96</definedName>
    <definedName name="_xlchart.v2.1" hidden="1">'Informe Ejecutivo'!$C$87:$C$96</definedName>
    <definedName name="_xlchart.v2.2" hidden="1">'IE 4T'!$B$85:$B$94</definedName>
    <definedName name="_xlchart.v2.3" hidden="1">'IE 4T'!$C$85:$C$94</definedName>
    <definedName name="_xlchart.v2.4" hidden="1">'IE 3T'!$B$87:$B$94</definedName>
    <definedName name="_xlchart.v2.5" hidden="1">'IE 3T'!$C$87:$C$94</definedName>
    <definedName name="_xlnm.Print_Area" localSheetId="2">'IE 3T'!$A$1:$H$171</definedName>
    <definedName name="_xlnm.Print_Area" localSheetId="1">'IE 4T'!$A$1:$H$169</definedName>
    <definedName name="_xlnm.Print_Area" localSheetId="0">'Informe Ejecutivo'!$A$1:$H$171</definedName>
    <definedName name="_xlnm.Print_Area" localSheetId="3">'Reporte interactivo'!$A$12:$M$101</definedName>
    <definedName name="_xlnm.Print_Area" localSheetId="7">Resumen!$A$1:$B$30</definedName>
    <definedName name="compo" localSheetId="1">'IE 4T'!$B$48:$B$53</definedName>
    <definedName name="compo" localSheetId="0">'Informe Ejecutivo'!$B$48:$B$55</definedName>
    <definedName name="compo">'IE 3T'!$B$48:$B$55</definedName>
    <definedName name="Dependecias" localSheetId="3">'Reporte interactivo'!#REF!</definedName>
    <definedName name="Dependecias">#REF!</definedName>
    <definedName name="SegmentaciónDeDatos_COMPONENTE">#N/A</definedName>
    <definedName name="SegmentaciónDeDatos_LÍDER">#N/A</definedName>
    <definedName name="SegmentaciónDeDatos_Subcomponente">#N/A</definedName>
    <definedName name="_xlnm.Print_Titles" localSheetId="3">'Reporte interactivo'!$12:$12</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4:slicerCache r:id="rId10"/>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4" i="11" l="1"/>
  <c r="AO15" i="11"/>
  <c r="AO16" i="11"/>
  <c r="AO17" i="11"/>
  <c r="AO18" i="11"/>
  <c r="AO19" i="11"/>
  <c r="AO20" i="11"/>
  <c r="AO21" i="11"/>
  <c r="AO22" i="11"/>
  <c r="AO23" i="11"/>
  <c r="AO24" i="11"/>
  <c r="AO25" i="11"/>
  <c r="AO26" i="11"/>
  <c r="AO27" i="11"/>
  <c r="AO28" i="11"/>
  <c r="AO29" i="11"/>
  <c r="AO30" i="11"/>
  <c r="AO31" i="11"/>
  <c r="AO32" i="11"/>
  <c r="AO33" i="11"/>
  <c r="AO34" i="11"/>
  <c r="AO35" i="11"/>
  <c r="AO36" i="11"/>
  <c r="AO37" i="11"/>
  <c r="AO38" i="11"/>
  <c r="AO39" i="11"/>
  <c r="AO40" i="11"/>
  <c r="AO41" i="11"/>
  <c r="AO42" i="11"/>
  <c r="AO43" i="11"/>
  <c r="AO44" i="11"/>
  <c r="AO45" i="11"/>
  <c r="AO46" i="11"/>
  <c r="AO47" i="11"/>
  <c r="AO48" i="11"/>
  <c r="AO49" i="11"/>
  <c r="AO50" i="11"/>
  <c r="AO51" i="11"/>
  <c r="AO52" i="11"/>
  <c r="AO53" i="11"/>
  <c r="AO54" i="11"/>
  <c r="AO55" i="11"/>
  <c r="AO56" i="11"/>
  <c r="AO57" i="11"/>
  <c r="AO58" i="11"/>
  <c r="AO59" i="11"/>
  <c r="AO60" i="11"/>
  <c r="AO61" i="11"/>
  <c r="AO62" i="11"/>
  <c r="AO63" i="11"/>
  <c r="AO64" i="11"/>
  <c r="AO65" i="11"/>
  <c r="AO66" i="11"/>
  <c r="AO67" i="11"/>
  <c r="AO68" i="11"/>
  <c r="AO69" i="11"/>
  <c r="AO13" i="11"/>
  <c r="AJ14" i="11"/>
  <c r="AJ15" i="11"/>
  <c r="AJ16" i="11"/>
  <c r="AJ17" i="11"/>
  <c r="AJ18" i="11"/>
  <c r="AJ19" i="11"/>
  <c r="AJ20" i="11"/>
  <c r="AJ21" i="11"/>
  <c r="AJ22" i="11"/>
  <c r="AJ23" i="11"/>
  <c r="AJ24" i="11"/>
  <c r="AJ25" i="11"/>
  <c r="AJ26" i="11"/>
  <c r="AJ27" i="11"/>
  <c r="AJ28" i="11"/>
  <c r="AJ29" i="11"/>
  <c r="AJ30" i="11"/>
  <c r="AJ31" i="11"/>
  <c r="AJ32" i="11"/>
  <c r="AJ33" i="11"/>
  <c r="AJ34" i="11"/>
  <c r="AJ35" i="11"/>
  <c r="AJ36" i="11"/>
  <c r="AJ37" i="11"/>
  <c r="AJ38" i="11"/>
  <c r="AJ39" i="11"/>
  <c r="AJ40" i="11"/>
  <c r="AJ41" i="11"/>
  <c r="AJ42" i="11"/>
  <c r="AJ43" i="11"/>
  <c r="AJ44" i="11"/>
  <c r="AJ45" i="11"/>
  <c r="AJ46" i="11"/>
  <c r="AJ47" i="11"/>
  <c r="AJ48" i="11"/>
  <c r="AJ49" i="11"/>
  <c r="AJ50" i="11"/>
  <c r="AJ51" i="11"/>
  <c r="AJ52" i="11"/>
  <c r="AJ53" i="11"/>
  <c r="AJ54" i="11"/>
  <c r="AJ55" i="11"/>
  <c r="AJ56" i="11"/>
  <c r="AJ57" i="11"/>
  <c r="AJ58" i="11"/>
  <c r="AJ59" i="11"/>
  <c r="AJ60" i="11"/>
  <c r="AJ61" i="11"/>
  <c r="AJ62" i="11"/>
  <c r="AJ63" i="11"/>
  <c r="AJ64" i="11"/>
  <c r="AJ65" i="11"/>
  <c r="AJ66" i="11"/>
  <c r="AJ67" i="11"/>
  <c r="AJ68" i="11"/>
  <c r="AJ69" i="11"/>
  <c r="AJ13" i="11"/>
  <c r="AE14" i="11"/>
  <c r="AE15" i="11"/>
  <c r="AE16" i="11"/>
  <c r="AE17" i="11"/>
  <c r="AE18" i="11"/>
  <c r="AE19" i="11"/>
  <c r="AE20" i="11"/>
  <c r="AE21" i="11"/>
  <c r="AE22" i="11"/>
  <c r="AE23" i="11"/>
  <c r="AE24" i="11"/>
  <c r="AE25" i="11"/>
  <c r="AE26" i="11"/>
  <c r="AE27" i="11"/>
  <c r="AE28" i="11"/>
  <c r="AE29" i="11"/>
  <c r="AE30" i="11"/>
  <c r="AE31" i="11"/>
  <c r="AE32" i="11"/>
  <c r="AE33" i="11"/>
  <c r="AE34" i="11"/>
  <c r="AE35" i="11"/>
  <c r="AE36" i="11"/>
  <c r="AE37" i="11"/>
  <c r="AE38" i="11"/>
  <c r="AE39"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66" i="11"/>
  <c r="AE67" i="11"/>
  <c r="AE68" i="11"/>
  <c r="AE69" i="11"/>
  <c r="AE13" i="11"/>
  <c r="Y16" i="11"/>
  <c r="C153" i="13"/>
  <c r="C154" i="13"/>
  <c r="C155" i="13"/>
  <c r="C156" i="13"/>
  <c r="C157" i="13"/>
  <c r="C158" i="13"/>
  <c r="C159" i="13"/>
  <c r="C160" i="13"/>
  <c r="C152" i="13"/>
  <c r="C137" i="13"/>
  <c r="C136" i="13"/>
  <c r="C135" i="13"/>
  <c r="C134" i="13"/>
  <c r="C133" i="13"/>
  <c r="C120" i="13"/>
  <c r="C119" i="13"/>
  <c r="C118" i="13"/>
  <c r="C117" i="13"/>
  <c r="C116" i="13"/>
  <c r="C107" i="13"/>
  <c r="C106" i="13"/>
  <c r="C105" i="13"/>
  <c r="C86" i="13"/>
  <c r="C85" i="13"/>
  <c r="C73" i="13"/>
  <c r="C72" i="13"/>
  <c r="C71" i="13"/>
  <c r="C70" i="13"/>
  <c r="C69" i="13"/>
  <c r="B160" i="13" l="1"/>
  <c r="B159" i="13"/>
  <c r="B158" i="13"/>
  <c r="B157" i="13"/>
  <c r="B156" i="13"/>
  <c r="B155" i="13"/>
  <c r="B154" i="13"/>
  <c r="C161" i="13"/>
  <c r="B153" i="13"/>
  <c r="B152" i="13"/>
  <c r="C138" i="13"/>
  <c r="C121" i="13"/>
  <c r="C108" i="13"/>
  <c r="B86" i="13"/>
  <c r="B85" i="13"/>
  <c r="C76" i="13"/>
  <c r="C155" i="12"/>
  <c r="C156" i="12"/>
  <c r="C157" i="12"/>
  <c r="C158" i="12"/>
  <c r="C159" i="12"/>
  <c r="C160" i="12"/>
  <c r="C161" i="12"/>
  <c r="C162" i="12"/>
  <c r="C154" i="12"/>
  <c r="C139" i="12"/>
  <c r="C138" i="12"/>
  <c r="C137" i="12"/>
  <c r="C136" i="12"/>
  <c r="C135" i="12"/>
  <c r="C122" i="12"/>
  <c r="C121" i="12"/>
  <c r="C120" i="12"/>
  <c r="C119" i="12"/>
  <c r="C118" i="12"/>
  <c r="C109" i="12"/>
  <c r="C108" i="12"/>
  <c r="C107" i="12"/>
  <c r="C88" i="12"/>
  <c r="C87" i="12"/>
  <c r="C75" i="12"/>
  <c r="C74" i="12"/>
  <c r="C73" i="12"/>
  <c r="C72" i="12"/>
  <c r="C71" i="12"/>
  <c r="B162" i="12"/>
  <c r="B161" i="12"/>
  <c r="B160" i="12"/>
  <c r="B159" i="12"/>
  <c r="B158" i="12"/>
  <c r="B157" i="12"/>
  <c r="B156" i="12"/>
  <c r="B155" i="12"/>
  <c r="B154" i="12"/>
  <c r="B88" i="12"/>
  <c r="B87" i="12"/>
  <c r="C78" i="12"/>
  <c r="K33" i="12"/>
  <c r="K35" i="12" s="1"/>
  <c r="K29" i="12"/>
  <c r="K30" i="12" s="1"/>
  <c r="K25" i="12"/>
  <c r="K26" i="12" s="1"/>
  <c r="K21" i="12"/>
  <c r="K22" i="12" s="1"/>
  <c r="K17" i="12"/>
  <c r="K18" i="12" s="1"/>
  <c r="AP26" i="11"/>
  <c r="AP31" i="11"/>
  <c r="AP62" i="11"/>
  <c r="C110" i="12" l="1"/>
  <c r="C140" i="12"/>
  <c r="C123" i="12"/>
  <c r="C163" i="12"/>
  <c r="T21" i="11" l="1"/>
  <c r="V16" i="11" l="1"/>
  <c r="AC52" i="11" l="1"/>
  <c r="B155" i="4"/>
  <c r="C155" i="4"/>
  <c r="B156" i="4"/>
  <c r="C156" i="4"/>
  <c r="B157" i="4"/>
  <c r="C157" i="4"/>
  <c r="B158" i="4"/>
  <c r="C158" i="4"/>
  <c r="B159" i="4"/>
  <c r="C159" i="4"/>
  <c r="B160" i="4"/>
  <c r="C160" i="4"/>
  <c r="B161" i="4"/>
  <c r="C161" i="4"/>
  <c r="B162" i="4"/>
  <c r="C162" i="4"/>
  <c r="C154" i="4"/>
  <c r="B154" i="4"/>
  <c r="C139" i="4"/>
  <c r="C138" i="4"/>
  <c r="C137" i="4"/>
  <c r="C136" i="4"/>
  <c r="C135" i="4"/>
  <c r="C122" i="4"/>
  <c r="C121" i="4"/>
  <c r="C120" i="4"/>
  <c r="C119" i="4"/>
  <c r="C118" i="4"/>
  <c r="C109" i="4"/>
  <c r="C107" i="4"/>
  <c r="C108" i="4"/>
  <c r="C75" i="4"/>
  <c r="C74" i="4"/>
  <c r="C73" i="4"/>
  <c r="C72" i="4"/>
  <c r="C71" i="4"/>
  <c r="C88" i="4"/>
  <c r="C87" i="4"/>
  <c r="B88" i="4"/>
  <c r="B87" i="4"/>
  <c r="F18" i="9"/>
  <c r="E18" i="9"/>
  <c r="D18" i="9"/>
  <c r="C18" i="9"/>
  <c r="F17" i="9"/>
  <c r="E17" i="9"/>
  <c r="D17" i="9"/>
  <c r="C17" i="9"/>
  <c r="F16" i="9"/>
  <c r="E16" i="9"/>
  <c r="C16" i="9"/>
  <c r="F15" i="9"/>
  <c r="E15" i="9"/>
  <c r="D15" i="9"/>
  <c r="C15" i="9"/>
  <c r="F14" i="9"/>
  <c r="E14" i="9"/>
  <c r="D14" i="9"/>
  <c r="C14" i="9"/>
  <c r="F13" i="9"/>
  <c r="E13" i="9"/>
  <c r="D13" i="9"/>
  <c r="C13" i="9"/>
  <c r="W71" i="11"/>
  <c r="D7" i="11" s="1"/>
  <c r="T71" i="11"/>
  <c r="D6" i="11" s="1"/>
  <c r="N71" i="11"/>
  <c r="D4" i="11" s="1"/>
  <c r="M69" i="11"/>
  <c r="X69" i="11" s="1"/>
  <c r="K69" i="11"/>
  <c r="U69" i="11" s="1"/>
  <c r="AP69" i="11" s="1"/>
  <c r="I69" i="11"/>
  <c r="R69" i="11" s="1"/>
  <c r="AK69" i="11" s="1"/>
  <c r="G69" i="11"/>
  <c r="O69" i="11" s="1"/>
  <c r="AF69" i="11" s="1"/>
  <c r="M68" i="11"/>
  <c r="X68" i="11" s="1"/>
  <c r="K68" i="11"/>
  <c r="U68" i="11" s="1"/>
  <c r="AP68" i="11" s="1"/>
  <c r="I68" i="11"/>
  <c r="R68" i="11" s="1"/>
  <c r="AK68" i="11" s="1"/>
  <c r="G68" i="11"/>
  <c r="O68" i="11" s="1"/>
  <c r="AF68" i="11" s="1"/>
  <c r="M67" i="11"/>
  <c r="X67" i="11" s="1"/>
  <c r="K67" i="11"/>
  <c r="U67" i="11" s="1"/>
  <c r="AP67" i="11" s="1"/>
  <c r="I67" i="11"/>
  <c r="R67" i="11" s="1"/>
  <c r="AK67" i="11" s="1"/>
  <c r="G67" i="11"/>
  <c r="O67" i="11" s="1"/>
  <c r="AF67" i="11" s="1"/>
  <c r="M66" i="11"/>
  <c r="X66" i="11" s="1"/>
  <c r="K66" i="11"/>
  <c r="U66" i="11" s="1"/>
  <c r="AP66" i="11" s="1"/>
  <c r="I66" i="11"/>
  <c r="R66" i="11" s="1"/>
  <c r="AK66" i="11" s="1"/>
  <c r="G66" i="11"/>
  <c r="O66" i="11" s="1"/>
  <c r="AF66" i="11" s="1"/>
  <c r="M65" i="11"/>
  <c r="X65" i="11" s="1"/>
  <c r="K65" i="11"/>
  <c r="U65" i="11" s="1"/>
  <c r="AP65" i="11" s="1"/>
  <c r="I65" i="11"/>
  <c r="R65" i="11" s="1"/>
  <c r="AK65" i="11" s="1"/>
  <c r="G65" i="11"/>
  <c r="O65" i="11" s="1"/>
  <c r="AF65" i="11" s="1"/>
  <c r="M64" i="11"/>
  <c r="X64" i="11" s="1"/>
  <c r="K64" i="11"/>
  <c r="U64" i="11" s="1"/>
  <c r="AP64" i="11" s="1"/>
  <c r="I64" i="11"/>
  <c r="R64" i="11" s="1"/>
  <c r="AK64" i="11" s="1"/>
  <c r="G64" i="11"/>
  <c r="O64" i="11" s="1"/>
  <c r="AF64" i="11" s="1"/>
  <c r="M63" i="11"/>
  <c r="X63" i="11" s="1"/>
  <c r="K63" i="11"/>
  <c r="U63" i="11" s="1"/>
  <c r="AP63" i="11" s="1"/>
  <c r="I63" i="11"/>
  <c r="R63" i="11" s="1"/>
  <c r="AK63" i="11" s="1"/>
  <c r="G63" i="11"/>
  <c r="O63" i="11" s="1"/>
  <c r="AF63" i="11" s="1"/>
  <c r="AF62" i="11"/>
  <c r="AC62" i="11"/>
  <c r="AK62" i="11"/>
  <c r="B62" i="11"/>
  <c r="B63" i="11" s="1"/>
  <c r="B64" i="11" s="1"/>
  <c r="B65" i="11" s="1"/>
  <c r="B66" i="11" s="1"/>
  <c r="B67" i="11" s="1"/>
  <c r="B68" i="11" s="1"/>
  <c r="B69" i="11" s="1"/>
  <c r="A62" i="11"/>
  <c r="A63" i="11" s="1"/>
  <c r="A64" i="11" s="1"/>
  <c r="A65" i="11" s="1"/>
  <c r="A66" i="11" s="1"/>
  <c r="A67" i="11" s="1"/>
  <c r="A68" i="11" s="1"/>
  <c r="A69" i="11" s="1"/>
  <c r="AC61" i="11"/>
  <c r="M61" i="11"/>
  <c r="X61" i="11" s="1"/>
  <c r="K61" i="11"/>
  <c r="U61" i="11" s="1"/>
  <c r="AP61" i="11" s="1"/>
  <c r="I61" i="11"/>
  <c r="R61" i="11" s="1"/>
  <c r="AK61" i="11" s="1"/>
  <c r="G61" i="11"/>
  <c r="O61" i="11" s="1"/>
  <c r="AF61" i="11" s="1"/>
  <c r="M60" i="11"/>
  <c r="X60" i="11" s="1"/>
  <c r="K60" i="11"/>
  <c r="U60" i="11" s="1"/>
  <c r="AP60" i="11" s="1"/>
  <c r="I60" i="11"/>
  <c r="R60" i="11" s="1"/>
  <c r="AK60" i="11" s="1"/>
  <c r="G60" i="11"/>
  <c r="O60" i="11" s="1"/>
  <c r="AF60" i="11" s="1"/>
  <c r="AC59" i="11"/>
  <c r="M59" i="11"/>
  <c r="X59" i="11" s="1"/>
  <c r="K59" i="11"/>
  <c r="U59" i="11" s="1"/>
  <c r="AP59" i="11" s="1"/>
  <c r="I59" i="11"/>
  <c r="R59" i="11" s="1"/>
  <c r="AK59" i="11" s="1"/>
  <c r="G59" i="11"/>
  <c r="O59" i="11" s="1"/>
  <c r="AF59" i="11" s="1"/>
  <c r="B59" i="11"/>
  <c r="B60" i="11" s="1"/>
  <c r="M58" i="11"/>
  <c r="X58" i="11" s="1"/>
  <c r="K58" i="11"/>
  <c r="U58" i="11" s="1"/>
  <c r="AP58" i="11" s="1"/>
  <c r="I58" i="11"/>
  <c r="R58" i="11" s="1"/>
  <c r="AK58" i="11" s="1"/>
  <c r="G58" i="11"/>
  <c r="O58" i="11" s="1"/>
  <c r="AF58" i="11" s="1"/>
  <c r="M57" i="11"/>
  <c r="X57" i="11" s="1"/>
  <c r="K57" i="11"/>
  <c r="U57" i="11" s="1"/>
  <c r="AP57" i="11" s="1"/>
  <c r="I57" i="11"/>
  <c r="R57" i="11" s="1"/>
  <c r="AK57" i="11" s="1"/>
  <c r="G57" i="11"/>
  <c r="O57" i="11" s="1"/>
  <c r="AF57" i="11" s="1"/>
  <c r="M56" i="11"/>
  <c r="X56" i="11" s="1"/>
  <c r="K56" i="11"/>
  <c r="U56" i="11" s="1"/>
  <c r="AP56" i="11" s="1"/>
  <c r="I56" i="11"/>
  <c r="R56" i="11" s="1"/>
  <c r="AK56" i="11" s="1"/>
  <c r="G56" i="11"/>
  <c r="O56" i="11" s="1"/>
  <c r="AF56" i="11" s="1"/>
  <c r="M55" i="11"/>
  <c r="X55" i="11" s="1"/>
  <c r="K55" i="11"/>
  <c r="U55" i="11" s="1"/>
  <c r="AP55" i="11" s="1"/>
  <c r="I55" i="11"/>
  <c r="R55" i="11" s="1"/>
  <c r="AK55" i="11" s="1"/>
  <c r="G55" i="11"/>
  <c r="O55" i="11" s="1"/>
  <c r="AF55" i="11" s="1"/>
  <c r="B55" i="11"/>
  <c r="B56" i="11" s="1"/>
  <c r="B57" i="11" s="1"/>
  <c r="AC54" i="11"/>
  <c r="M54" i="11"/>
  <c r="X54" i="11" s="1"/>
  <c r="K54" i="11"/>
  <c r="U54" i="11" s="1"/>
  <c r="AP54" i="11" s="1"/>
  <c r="I54" i="11"/>
  <c r="R54" i="11" s="1"/>
  <c r="AK54" i="11" s="1"/>
  <c r="G54" i="11"/>
  <c r="O54" i="11" s="1"/>
  <c r="AF54" i="11" s="1"/>
  <c r="AC53" i="11"/>
  <c r="M53" i="11"/>
  <c r="X53" i="11" s="1"/>
  <c r="K53" i="11"/>
  <c r="U53" i="11" s="1"/>
  <c r="AP53" i="11" s="1"/>
  <c r="I53" i="11"/>
  <c r="R53" i="11" s="1"/>
  <c r="AK53" i="11" s="1"/>
  <c r="G53" i="11"/>
  <c r="O53" i="11" s="1"/>
  <c r="AF53" i="11" s="1"/>
  <c r="M52" i="11"/>
  <c r="X52" i="11" s="1"/>
  <c r="K52" i="11"/>
  <c r="U52" i="11" s="1"/>
  <c r="AP52" i="11" s="1"/>
  <c r="I52" i="11"/>
  <c r="R52" i="11" s="1"/>
  <c r="AK52" i="11" s="1"/>
  <c r="G52" i="11"/>
  <c r="O52" i="11" s="1"/>
  <c r="AF52" i="11" s="1"/>
  <c r="M51" i="11"/>
  <c r="X51" i="11" s="1"/>
  <c r="K51" i="11"/>
  <c r="U51" i="11" s="1"/>
  <c r="AP51" i="11" s="1"/>
  <c r="I51" i="11"/>
  <c r="R51" i="11" s="1"/>
  <c r="AK51" i="11" s="1"/>
  <c r="G51" i="11"/>
  <c r="O51" i="11" s="1"/>
  <c r="AF51" i="11" s="1"/>
  <c r="M50" i="11"/>
  <c r="X50" i="11" s="1"/>
  <c r="K50" i="11"/>
  <c r="U50" i="11" s="1"/>
  <c r="AP50" i="11" s="1"/>
  <c r="I50" i="11"/>
  <c r="R50" i="11" s="1"/>
  <c r="AK50" i="11" s="1"/>
  <c r="G50" i="11"/>
  <c r="O50" i="11" s="1"/>
  <c r="AF50" i="11" s="1"/>
  <c r="AC49" i="11"/>
  <c r="M49" i="11"/>
  <c r="X49" i="11" s="1"/>
  <c r="K49" i="11"/>
  <c r="U49" i="11" s="1"/>
  <c r="AP49" i="11" s="1"/>
  <c r="I49" i="11"/>
  <c r="R49" i="11" s="1"/>
  <c r="AK49" i="11" s="1"/>
  <c r="G49" i="11"/>
  <c r="O49" i="11" s="1"/>
  <c r="AF49" i="11" s="1"/>
  <c r="B49" i="11"/>
  <c r="B50" i="11" s="1"/>
  <c r="B51" i="11" s="1"/>
  <c r="B52" i="11" s="1"/>
  <c r="M48" i="11"/>
  <c r="X48" i="11" s="1"/>
  <c r="K48" i="11"/>
  <c r="U48" i="11" s="1"/>
  <c r="AP48" i="11" s="1"/>
  <c r="I48" i="11"/>
  <c r="R48" i="11" s="1"/>
  <c r="AK48" i="11" s="1"/>
  <c r="G48" i="11"/>
  <c r="O48" i="11" s="1"/>
  <c r="AF48" i="11" s="1"/>
  <c r="M47" i="11"/>
  <c r="X47" i="11" s="1"/>
  <c r="K47" i="11"/>
  <c r="U47" i="11" s="1"/>
  <c r="AP47" i="11" s="1"/>
  <c r="I47" i="11"/>
  <c r="R47" i="11" s="1"/>
  <c r="AK47" i="11" s="1"/>
  <c r="G47" i="11"/>
  <c r="O47" i="11" s="1"/>
  <c r="AF47" i="11" s="1"/>
  <c r="AC46" i="11"/>
  <c r="M46" i="11"/>
  <c r="X46" i="11" s="1"/>
  <c r="K46" i="11"/>
  <c r="U46" i="11" s="1"/>
  <c r="AP46" i="11" s="1"/>
  <c r="I46" i="11"/>
  <c r="R46" i="11" s="1"/>
  <c r="AK46" i="11" s="1"/>
  <c r="G46" i="11"/>
  <c r="O46" i="11" s="1"/>
  <c r="AF46" i="11" s="1"/>
  <c r="B46" i="11"/>
  <c r="B47" i="11" s="1"/>
  <c r="A46" i="11"/>
  <c r="A47" i="11" s="1"/>
  <c r="A48" i="11" s="1"/>
  <c r="A49" i="11" s="1"/>
  <c r="A50" i="11" s="1"/>
  <c r="A51" i="11" s="1"/>
  <c r="A52" i="11" s="1"/>
  <c r="A53" i="11" s="1"/>
  <c r="A54" i="11" s="1"/>
  <c r="A55" i="11" s="1"/>
  <c r="A56" i="11" s="1"/>
  <c r="A57" i="11" s="1"/>
  <c r="A58" i="11" s="1"/>
  <c r="A59" i="11" s="1"/>
  <c r="A60" i="11" s="1"/>
  <c r="M45" i="11"/>
  <c r="X45" i="11" s="1"/>
  <c r="K45" i="11"/>
  <c r="U45" i="11" s="1"/>
  <c r="AP45" i="11" s="1"/>
  <c r="I45" i="11"/>
  <c r="R45" i="11" s="1"/>
  <c r="AK45" i="11" s="1"/>
  <c r="G45" i="11"/>
  <c r="O45" i="11" s="1"/>
  <c r="AF45" i="11" s="1"/>
  <c r="AC44" i="11"/>
  <c r="M44" i="11"/>
  <c r="X44" i="11" s="1"/>
  <c r="K44" i="11"/>
  <c r="U44" i="11" s="1"/>
  <c r="AP44" i="11" s="1"/>
  <c r="I44" i="11"/>
  <c r="R44" i="11" s="1"/>
  <c r="AK44" i="11" s="1"/>
  <c r="G44" i="11"/>
  <c r="O44" i="11" s="1"/>
  <c r="AF44" i="11" s="1"/>
  <c r="B44" i="11"/>
  <c r="M43" i="11"/>
  <c r="X43" i="11" s="1"/>
  <c r="K43" i="11"/>
  <c r="U43" i="11" s="1"/>
  <c r="AP43" i="11" s="1"/>
  <c r="I43" i="11"/>
  <c r="R43" i="11" s="1"/>
  <c r="AK43" i="11" s="1"/>
  <c r="G43" i="11"/>
  <c r="O43" i="11" s="1"/>
  <c r="AF43" i="11" s="1"/>
  <c r="M42" i="11"/>
  <c r="X42" i="11" s="1"/>
  <c r="K42" i="11"/>
  <c r="U42" i="11" s="1"/>
  <c r="I42" i="11"/>
  <c r="R42" i="11" s="1"/>
  <c r="AK42" i="11" s="1"/>
  <c r="G42" i="11"/>
  <c r="O42" i="11" s="1"/>
  <c r="AF42" i="11" s="1"/>
  <c r="M41" i="11"/>
  <c r="X41" i="11" s="1"/>
  <c r="K41" i="11"/>
  <c r="U41" i="11" s="1"/>
  <c r="AP41" i="11" s="1"/>
  <c r="I41" i="11"/>
  <c r="R41" i="11" s="1"/>
  <c r="AK41" i="11" s="1"/>
  <c r="G41" i="11"/>
  <c r="O41" i="11" s="1"/>
  <c r="AF41" i="11" s="1"/>
  <c r="AF40" i="11"/>
  <c r="M40" i="11"/>
  <c r="X40" i="11" s="1"/>
  <c r="K40" i="11"/>
  <c r="U40" i="11" s="1"/>
  <c r="I40" i="11"/>
  <c r="R40" i="11" s="1"/>
  <c r="AK40" i="11" s="1"/>
  <c r="G40" i="11"/>
  <c r="B40" i="11"/>
  <c r="B41" i="11" s="1"/>
  <c r="M39" i="11"/>
  <c r="X39" i="11" s="1"/>
  <c r="K39" i="11"/>
  <c r="U39" i="11" s="1"/>
  <c r="AP39" i="11" s="1"/>
  <c r="I39" i="11"/>
  <c r="R39" i="11" s="1"/>
  <c r="AK39" i="11" s="1"/>
  <c r="G39" i="11"/>
  <c r="O39" i="11" s="1"/>
  <c r="AF39" i="11" s="1"/>
  <c r="AF38" i="11"/>
  <c r="M38" i="11"/>
  <c r="X38" i="11" s="1"/>
  <c r="K38" i="11"/>
  <c r="U38" i="11" s="1"/>
  <c r="I38" i="11"/>
  <c r="R38" i="11" s="1"/>
  <c r="AK38" i="11" s="1"/>
  <c r="G38" i="11"/>
  <c r="AF37" i="11"/>
  <c r="Q37" i="11"/>
  <c r="D16" i="9" s="1"/>
  <c r="M37" i="11"/>
  <c r="X37" i="11" s="1"/>
  <c r="J37" i="11"/>
  <c r="K37" i="11" s="1"/>
  <c r="U37" i="11" s="1"/>
  <c r="H37" i="11"/>
  <c r="I37" i="11" s="1"/>
  <c r="G37" i="11"/>
  <c r="AK36" i="11"/>
  <c r="AF36" i="11"/>
  <c r="M36" i="11"/>
  <c r="X36" i="11" s="1"/>
  <c r="K36" i="11"/>
  <c r="U36" i="11" s="1"/>
  <c r="AP36" i="11" s="1"/>
  <c r="I36" i="11"/>
  <c r="G36" i="11"/>
  <c r="B36" i="11"/>
  <c r="B37" i="11" s="1"/>
  <c r="B38" i="11" s="1"/>
  <c r="AF35" i="11"/>
  <c r="M35" i="11"/>
  <c r="X35" i="11" s="1"/>
  <c r="K35" i="11"/>
  <c r="U35" i="11" s="1"/>
  <c r="I35" i="11"/>
  <c r="R35" i="11" s="1"/>
  <c r="AK35" i="11" s="1"/>
  <c r="G35" i="11"/>
  <c r="AF34" i="11"/>
  <c r="AC34" i="11"/>
  <c r="M34" i="11"/>
  <c r="X34" i="11" s="1"/>
  <c r="K34" i="11"/>
  <c r="U34" i="11" s="1"/>
  <c r="I34" i="11"/>
  <c r="R34" i="11" s="1"/>
  <c r="AK34" i="11" s="1"/>
  <c r="B34" i="11"/>
  <c r="M33" i="11"/>
  <c r="X33" i="11" s="1"/>
  <c r="K33" i="11"/>
  <c r="U33" i="11" s="1"/>
  <c r="AP33" i="11" s="1"/>
  <c r="I33" i="11"/>
  <c r="R33" i="11" s="1"/>
  <c r="AK33" i="11" s="1"/>
  <c r="G33" i="11"/>
  <c r="O33" i="11" s="1"/>
  <c r="AF33" i="11" s="1"/>
  <c r="B33" i="11"/>
  <c r="A33" i="11"/>
  <c r="A34" i="11" s="1"/>
  <c r="A35" i="11" s="1"/>
  <c r="A36" i="11" s="1"/>
  <c r="A37" i="11" s="1"/>
  <c r="A38" i="11" s="1"/>
  <c r="A39" i="11" s="1"/>
  <c r="A40" i="11" s="1"/>
  <c r="A41" i="11" s="1"/>
  <c r="A42" i="11" s="1"/>
  <c r="A43" i="11" s="1"/>
  <c r="A44" i="11" s="1"/>
  <c r="AK32" i="11"/>
  <c r="AF32" i="11"/>
  <c r="AC32" i="11"/>
  <c r="M32" i="11"/>
  <c r="X32" i="11" s="1"/>
  <c r="K32" i="11"/>
  <c r="U32" i="11" s="1"/>
  <c r="I32" i="11"/>
  <c r="G32" i="11"/>
  <c r="AK31" i="11"/>
  <c r="AF31" i="11"/>
  <c r="AC31" i="11"/>
  <c r="M31" i="11"/>
  <c r="X31" i="11" s="1"/>
  <c r="K31" i="11"/>
  <c r="I31" i="11"/>
  <c r="G31" i="11"/>
  <c r="M30" i="11"/>
  <c r="X30" i="11" s="1"/>
  <c r="K30" i="11"/>
  <c r="U30" i="11" s="1"/>
  <c r="I30" i="11"/>
  <c r="R30" i="11" s="1"/>
  <c r="AK30" i="11" s="1"/>
  <c r="G30" i="11"/>
  <c r="O30" i="11" s="1"/>
  <c r="AF30" i="11" s="1"/>
  <c r="AC29" i="11"/>
  <c r="M29" i="11"/>
  <c r="X29" i="11" s="1"/>
  <c r="K29" i="11"/>
  <c r="U29" i="11" s="1"/>
  <c r="I29" i="11"/>
  <c r="R29" i="11" s="1"/>
  <c r="AK29" i="11" s="1"/>
  <c r="G29" i="11"/>
  <c r="O29" i="11" s="1"/>
  <c r="AF29" i="11" s="1"/>
  <c r="M28" i="11"/>
  <c r="X28" i="11" s="1"/>
  <c r="K28" i="11"/>
  <c r="U28" i="11" s="1"/>
  <c r="AP28" i="11" s="1"/>
  <c r="I28" i="11"/>
  <c r="R28" i="11" s="1"/>
  <c r="AK28" i="11" s="1"/>
  <c r="G28" i="11"/>
  <c r="O28" i="11" s="1"/>
  <c r="AF28" i="11" s="1"/>
  <c r="AC27" i="11"/>
  <c r="M27" i="11"/>
  <c r="X27" i="11" s="1"/>
  <c r="K27" i="11"/>
  <c r="U27" i="11" s="1"/>
  <c r="AP27" i="11" s="1"/>
  <c r="I27" i="11"/>
  <c r="R27" i="11" s="1"/>
  <c r="AK27" i="11" s="1"/>
  <c r="G27" i="11"/>
  <c r="O27" i="11" s="1"/>
  <c r="AF27" i="11" s="1"/>
  <c r="AK26" i="11"/>
  <c r="AF26" i="11"/>
  <c r="M26" i="11"/>
  <c r="X26" i="11" s="1"/>
  <c r="K26" i="11"/>
  <c r="I26" i="11"/>
  <c r="G26" i="11"/>
  <c r="M25" i="11"/>
  <c r="X25" i="11" s="1"/>
  <c r="K25" i="11"/>
  <c r="U25" i="11" s="1"/>
  <c r="I25" i="11"/>
  <c r="R25" i="11" s="1"/>
  <c r="AK25" i="11" s="1"/>
  <c r="G25" i="11"/>
  <c r="O25" i="11" s="1"/>
  <c r="AF25" i="11" s="1"/>
  <c r="A25" i="11"/>
  <c r="A26" i="11" s="1"/>
  <c r="A27" i="11" s="1"/>
  <c r="A28" i="11" s="1"/>
  <c r="A29" i="11" s="1"/>
  <c r="A30" i="11" s="1"/>
  <c r="A31" i="11" s="1"/>
  <c r="AC24" i="11"/>
  <c r="M24" i="11"/>
  <c r="X24" i="11" s="1"/>
  <c r="K24" i="11"/>
  <c r="U24" i="11" s="1"/>
  <c r="AP24" i="11" s="1"/>
  <c r="I24" i="11"/>
  <c r="R24" i="11" s="1"/>
  <c r="AK24" i="11" s="1"/>
  <c r="G24" i="11"/>
  <c r="O24" i="11" s="1"/>
  <c r="AF24" i="11" s="1"/>
  <c r="M23" i="11"/>
  <c r="X23" i="11" s="1"/>
  <c r="K23" i="11"/>
  <c r="U23" i="11" s="1"/>
  <c r="I23" i="11"/>
  <c r="R23" i="11" s="1"/>
  <c r="AK23" i="11" s="1"/>
  <c r="G23" i="11"/>
  <c r="O23" i="11" s="1"/>
  <c r="AF23" i="11" s="1"/>
  <c r="B23" i="11"/>
  <c r="A23" i="11"/>
  <c r="AF22" i="11"/>
  <c r="M22" i="11"/>
  <c r="X22" i="11" s="1"/>
  <c r="K22" i="11"/>
  <c r="U22" i="11" s="1"/>
  <c r="I22" i="11"/>
  <c r="R22" i="11" s="1"/>
  <c r="AK22" i="11" s="1"/>
  <c r="G22" i="11"/>
  <c r="AF21" i="11"/>
  <c r="M21" i="11"/>
  <c r="X21" i="11" s="1"/>
  <c r="J21" i="11"/>
  <c r="K21" i="11" s="1"/>
  <c r="U21" i="11" s="1"/>
  <c r="H21" i="11"/>
  <c r="I21" i="11" s="1"/>
  <c r="R21" i="11" s="1"/>
  <c r="AK21" i="11" s="1"/>
  <c r="G21" i="11"/>
  <c r="M20" i="11"/>
  <c r="X20" i="11" s="1"/>
  <c r="K20" i="11"/>
  <c r="U20" i="11" s="1"/>
  <c r="AP20" i="11" s="1"/>
  <c r="I20" i="11"/>
  <c r="R20" i="11" s="1"/>
  <c r="AK20" i="11" s="1"/>
  <c r="G20" i="11"/>
  <c r="O20" i="11" s="1"/>
  <c r="AF20" i="11" s="1"/>
  <c r="M19" i="11"/>
  <c r="X19" i="11" s="1"/>
  <c r="K19" i="11"/>
  <c r="U19" i="11" s="1"/>
  <c r="AP19" i="11" s="1"/>
  <c r="I19" i="11"/>
  <c r="R19" i="11" s="1"/>
  <c r="AK19" i="11" s="1"/>
  <c r="G19" i="11"/>
  <c r="O19" i="11" s="1"/>
  <c r="AF19" i="11" s="1"/>
  <c r="B19" i="11"/>
  <c r="AC18" i="11"/>
  <c r="M18" i="11"/>
  <c r="X18" i="11" s="1"/>
  <c r="K18" i="11"/>
  <c r="U18" i="11" s="1"/>
  <c r="AP18" i="11" s="1"/>
  <c r="I18" i="11"/>
  <c r="R18" i="11" s="1"/>
  <c r="AK18" i="11" s="1"/>
  <c r="G18" i="11"/>
  <c r="O18" i="11" s="1"/>
  <c r="AF18" i="11" s="1"/>
  <c r="AC17" i="11"/>
  <c r="M17" i="11"/>
  <c r="X17" i="11" s="1"/>
  <c r="K17" i="11"/>
  <c r="U17" i="11" s="1"/>
  <c r="AP17" i="11" s="1"/>
  <c r="I17" i="11"/>
  <c r="R17" i="11" s="1"/>
  <c r="AK17" i="11" s="1"/>
  <c r="G17" i="11"/>
  <c r="O17" i="11" s="1"/>
  <c r="AF17" i="11" s="1"/>
  <c r="B17" i="11"/>
  <c r="M16" i="11"/>
  <c r="X16" i="11" s="1"/>
  <c r="K16" i="11"/>
  <c r="U16" i="11" s="1"/>
  <c r="AP16" i="11" s="1"/>
  <c r="I16" i="11"/>
  <c r="R16" i="11" s="1"/>
  <c r="AK16" i="11" s="1"/>
  <c r="G16" i="11"/>
  <c r="O16" i="11" s="1"/>
  <c r="AF16" i="11" s="1"/>
  <c r="M15" i="11"/>
  <c r="X15" i="11" s="1"/>
  <c r="K15" i="11"/>
  <c r="U15" i="11" s="1"/>
  <c r="AP15" i="11" s="1"/>
  <c r="I15" i="11"/>
  <c r="R15" i="11" s="1"/>
  <c r="AK15" i="11" s="1"/>
  <c r="G15" i="11"/>
  <c r="O15" i="11" s="1"/>
  <c r="AF15" i="11" s="1"/>
  <c r="M14" i="11"/>
  <c r="X14" i="11" s="1"/>
  <c r="K14" i="11"/>
  <c r="U14" i="11" s="1"/>
  <c r="AP14" i="11" s="1"/>
  <c r="I14" i="11"/>
  <c r="R14" i="11" s="1"/>
  <c r="AK14" i="11" s="1"/>
  <c r="G14" i="11"/>
  <c r="O14" i="11" s="1"/>
  <c r="AF14" i="11" s="1"/>
  <c r="B14" i="11"/>
  <c r="A14" i="11"/>
  <c r="A15" i="11" s="1"/>
  <c r="A16" i="11" s="1"/>
  <c r="A17" i="11" s="1"/>
  <c r="A18" i="11" s="1"/>
  <c r="A19" i="11" s="1"/>
  <c r="A20" i="11" s="1"/>
  <c r="A21" i="11" s="1"/>
  <c r="M13" i="11"/>
  <c r="X13" i="11" s="1"/>
  <c r="K13" i="11"/>
  <c r="U13" i="11" s="1"/>
  <c r="AP13" i="11" s="1"/>
  <c r="I13" i="11"/>
  <c r="R13" i="11" s="1"/>
  <c r="AK13" i="11" s="1"/>
  <c r="G13" i="11"/>
  <c r="O13" i="11" s="1"/>
  <c r="AF13" i="11" s="1"/>
  <c r="C48" i="13" l="1"/>
  <c r="C50" i="13"/>
  <c r="D52" i="13"/>
  <c r="D48" i="13"/>
  <c r="D50" i="13"/>
  <c r="E52" i="13"/>
  <c r="F52" i="13"/>
  <c r="F48" i="13"/>
  <c r="F50" i="13"/>
  <c r="C53" i="13"/>
  <c r="D51" i="13"/>
  <c r="E48" i="13"/>
  <c r="C49" i="13"/>
  <c r="C51" i="13"/>
  <c r="D53" i="13"/>
  <c r="E50" i="13"/>
  <c r="D49" i="13"/>
  <c r="E51" i="13"/>
  <c r="E53" i="13"/>
  <c r="E49" i="13"/>
  <c r="F51" i="13"/>
  <c r="F53" i="13"/>
  <c r="F49" i="13"/>
  <c r="C52" i="13"/>
  <c r="E48" i="4"/>
  <c r="E48" i="12"/>
  <c r="E49" i="4"/>
  <c r="E49" i="12"/>
  <c r="E50" i="4"/>
  <c r="E50" i="12"/>
  <c r="F51" i="4"/>
  <c r="F51" i="12"/>
  <c r="F52" i="4"/>
  <c r="F52" i="12"/>
  <c r="F53" i="4"/>
  <c r="F53" i="12"/>
  <c r="D51" i="4"/>
  <c r="D51" i="12"/>
  <c r="D48" i="4"/>
  <c r="D48" i="12"/>
  <c r="D50" i="4"/>
  <c r="D50" i="12"/>
  <c r="E52" i="4"/>
  <c r="E52" i="12"/>
  <c r="F48" i="4"/>
  <c r="F48" i="12"/>
  <c r="F49" i="4"/>
  <c r="F49" i="12"/>
  <c r="F50" i="4"/>
  <c r="F50" i="12"/>
  <c r="C52" i="4"/>
  <c r="C52" i="12"/>
  <c r="C53" i="4"/>
  <c r="C53" i="12"/>
  <c r="D49" i="4"/>
  <c r="D49" i="12"/>
  <c r="E51" i="4"/>
  <c r="E51" i="12"/>
  <c r="E53" i="4"/>
  <c r="E53" i="12"/>
  <c r="AR67" i="11"/>
  <c r="C48" i="4"/>
  <c r="C48" i="12"/>
  <c r="C49" i="4"/>
  <c r="C49" i="12"/>
  <c r="C50" i="4"/>
  <c r="C50" i="12"/>
  <c r="C51" i="4"/>
  <c r="C51" i="12"/>
  <c r="D52" i="4"/>
  <c r="D52" i="12"/>
  <c r="D53" i="4"/>
  <c r="D53" i="12"/>
  <c r="Q71" i="11"/>
  <c r="D5" i="11" s="1"/>
  <c r="AR40" i="11"/>
  <c r="J14" i="9"/>
  <c r="C123" i="4"/>
  <c r="C163" i="4"/>
  <c r="AH68" i="11"/>
  <c r="J18" i="9"/>
  <c r="G18" i="9"/>
  <c r="H18" i="9"/>
  <c r="J17" i="9"/>
  <c r="I18" i="9"/>
  <c r="H17" i="9"/>
  <c r="G17" i="9"/>
  <c r="I17" i="9"/>
  <c r="J16" i="9"/>
  <c r="G16" i="9"/>
  <c r="J15" i="9"/>
  <c r="I16" i="9"/>
  <c r="I15" i="9"/>
  <c r="G15" i="9"/>
  <c r="H15" i="9"/>
  <c r="G14" i="9"/>
  <c r="I14" i="9"/>
  <c r="H14" i="9"/>
  <c r="J13" i="9"/>
  <c r="G13" i="9"/>
  <c r="I13" i="9"/>
  <c r="H13" i="9"/>
  <c r="X71" i="11"/>
  <c r="E7" i="11" s="1"/>
  <c r="O71" i="11"/>
  <c r="E4" i="11" s="1"/>
  <c r="U71" i="11"/>
  <c r="AC36" i="11"/>
  <c r="AH36" i="11"/>
  <c r="AC47" i="11"/>
  <c r="AC28" i="11"/>
  <c r="AH34" i="11"/>
  <c r="AH46" i="11"/>
  <c r="AR53" i="11"/>
  <c r="AC55" i="11"/>
  <c r="AH24" i="11"/>
  <c r="AH40" i="11"/>
  <c r="AC60" i="11"/>
  <c r="AR62" i="11"/>
  <c r="AH19" i="11"/>
  <c r="AR19" i="11"/>
  <c r="AH22" i="11"/>
  <c r="AR22" i="11"/>
  <c r="AM48" i="11"/>
  <c r="AC13" i="11"/>
  <c r="AH47" i="11"/>
  <c r="AR48" i="11"/>
  <c r="AC48" i="11"/>
  <c r="AR61" i="11"/>
  <c r="AC63" i="11"/>
  <c r="AC67" i="11"/>
  <c r="AH18" i="11"/>
  <c r="AC19" i="11"/>
  <c r="AC20" i="11"/>
  <c r="AC22" i="11"/>
  <c r="AM24" i="11"/>
  <c r="AH29" i="11"/>
  <c r="AH31" i="11"/>
  <c r="AH32" i="11"/>
  <c r="AH37" i="11"/>
  <c r="AC66" i="11"/>
  <c r="R37" i="11"/>
  <c r="AK37" i="11" s="1"/>
  <c r="AM37" i="11" s="1"/>
  <c r="AC38" i="11"/>
  <c r="AC33" i="11"/>
  <c r="AH39" i="11"/>
  <c r="AC42" i="11"/>
  <c r="AH49" i="11"/>
  <c r="AH13" i="11"/>
  <c r="AH20" i="11"/>
  <c r="AC23" i="11"/>
  <c r="AC25" i="11"/>
  <c r="AC35" i="11"/>
  <c r="AR37" i="11"/>
  <c r="AM39" i="11"/>
  <c r="AR39" i="11"/>
  <c r="AM40" i="11"/>
  <c r="AC14" i="11"/>
  <c r="AR21" i="11"/>
  <c r="AH21" i="11"/>
  <c r="AC15" i="11"/>
  <c r="AC30" i="11"/>
  <c r="AR13" i="11"/>
  <c r="AM13" i="11"/>
  <c r="AH16" i="11"/>
  <c r="AR20" i="11"/>
  <c r="AM20" i="11"/>
  <c r="AR26" i="11"/>
  <c r="AH26" i="11"/>
  <c r="AH28" i="11"/>
  <c r="AM36" i="11"/>
  <c r="AR36" i="11"/>
  <c r="AC41" i="11"/>
  <c r="AC43" i="11"/>
  <c r="AC51" i="11"/>
  <c r="AC56" i="11"/>
  <c r="AM68" i="11"/>
  <c r="AR68" i="11"/>
  <c r="AH50" i="11"/>
  <c r="AC16" i="11"/>
  <c r="AC21" i="11"/>
  <c r="AC26" i="11"/>
  <c r="AC39" i="11"/>
  <c r="AC50" i="11"/>
  <c r="AM67" i="11"/>
  <c r="AC45" i="11"/>
  <c r="AC37" i="11"/>
  <c r="AC40" i="11"/>
  <c r="AC64" i="11"/>
  <c r="AH66" i="11"/>
  <c r="AH55" i="11"/>
  <c r="AC57" i="11"/>
  <c r="AC58" i="11"/>
  <c r="AH60" i="11"/>
  <c r="AH63" i="11"/>
  <c r="AC65" i="11"/>
  <c r="AR63" i="11"/>
  <c r="AH67" i="11"/>
  <c r="AC68" i="11"/>
  <c r="AC69" i="11"/>
  <c r="P23" i="8"/>
  <c r="P9" i="8"/>
  <c r="F54" i="13" l="1"/>
  <c r="H50" i="13"/>
  <c r="H48" i="13"/>
  <c r="G50" i="13"/>
  <c r="H52" i="13"/>
  <c r="I48" i="13"/>
  <c r="I50" i="13"/>
  <c r="I53" i="13"/>
  <c r="J49" i="13"/>
  <c r="K38" i="13" s="1"/>
  <c r="L38" i="13" s="1"/>
  <c r="I52" i="13"/>
  <c r="G48" i="13"/>
  <c r="I51" i="13"/>
  <c r="J52" i="13"/>
  <c r="K41" i="13" s="1"/>
  <c r="L41" i="13" s="1"/>
  <c r="J48" i="13"/>
  <c r="K37" i="13" s="1"/>
  <c r="L37" i="13" s="1"/>
  <c r="J50" i="13"/>
  <c r="K39" i="13" s="1"/>
  <c r="L39" i="13" s="1"/>
  <c r="H53" i="13"/>
  <c r="H49" i="13"/>
  <c r="G51" i="13"/>
  <c r="G53" i="13"/>
  <c r="G49" i="13"/>
  <c r="G52" i="13"/>
  <c r="I49" i="13"/>
  <c r="J51" i="13"/>
  <c r="K40" i="13" s="1"/>
  <c r="L40" i="13" s="1"/>
  <c r="J53" i="13"/>
  <c r="K42" i="13" s="1"/>
  <c r="L42" i="13" s="1"/>
  <c r="K33" i="13"/>
  <c r="K35" i="13" s="1"/>
  <c r="K17" i="13"/>
  <c r="K18" i="13" s="1"/>
  <c r="K21" i="13"/>
  <c r="K22" i="13" s="1"/>
  <c r="K29" i="13"/>
  <c r="K30" i="13" s="1"/>
  <c r="K25" i="13"/>
  <c r="K26" i="13" s="1"/>
  <c r="I48" i="4"/>
  <c r="K37" i="4" s="1"/>
  <c r="L37" i="4" s="1"/>
  <c r="I48" i="12"/>
  <c r="I49" i="4"/>
  <c r="K38" i="4" s="1"/>
  <c r="L38" i="4" s="1"/>
  <c r="I49" i="12"/>
  <c r="I50" i="4"/>
  <c r="K39" i="4" s="1"/>
  <c r="L39" i="4" s="1"/>
  <c r="I50" i="12"/>
  <c r="J51" i="4"/>
  <c r="J51" i="12"/>
  <c r="K40" i="12" s="1"/>
  <c r="L40" i="12" s="1"/>
  <c r="I53" i="4"/>
  <c r="K42" i="4" s="1"/>
  <c r="L42" i="4" s="1"/>
  <c r="I53" i="12"/>
  <c r="J53" i="4"/>
  <c r="J53" i="12"/>
  <c r="K42" i="12" s="1"/>
  <c r="L42" i="12" s="1"/>
  <c r="J49" i="4"/>
  <c r="J49" i="12"/>
  <c r="K38" i="12" s="1"/>
  <c r="L38" i="12" s="1"/>
  <c r="G48" i="4"/>
  <c r="G48" i="12"/>
  <c r="G49" i="4"/>
  <c r="G49" i="12"/>
  <c r="I51" i="4"/>
  <c r="K40" i="4" s="1"/>
  <c r="L40" i="4" s="1"/>
  <c r="I51" i="12"/>
  <c r="I52" i="4"/>
  <c r="K41" i="4" s="1"/>
  <c r="L41" i="4" s="1"/>
  <c r="I52" i="12"/>
  <c r="J52" i="4"/>
  <c r="J52" i="12"/>
  <c r="K41" i="12" s="1"/>
  <c r="L41" i="12" s="1"/>
  <c r="J48" i="4"/>
  <c r="J48" i="12"/>
  <c r="K37" i="12" s="1"/>
  <c r="H50" i="4"/>
  <c r="H50" i="12"/>
  <c r="J50" i="4"/>
  <c r="J50" i="12"/>
  <c r="K39" i="12" s="1"/>
  <c r="L39" i="12" s="1"/>
  <c r="G52" i="4"/>
  <c r="G52" i="12"/>
  <c r="H53" i="4"/>
  <c r="H53" i="12"/>
  <c r="H48" i="4"/>
  <c r="H48" i="12"/>
  <c r="H49" i="4"/>
  <c r="H49" i="12"/>
  <c r="G50" i="4"/>
  <c r="G50" i="12"/>
  <c r="G51" i="4"/>
  <c r="G51" i="12"/>
  <c r="H52" i="4"/>
  <c r="H52" i="12"/>
  <c r="G53" i="4"/>
  <c r="G53" i="12"/>
  <c r="E6" i="11"/>
  <c r="H16" i="9"/>
  <c r="AM18" i="11"/>
  <c r="AH17" i="11"/>
  <c r="R71" i="11"/>
  <c r="E5" i="11" s="1"/>
  <c r="AH61" i="11"/>
  <c r="AM19" i="11"/>
  <c r="AR46" i="11"/>
  <c r="AH53" i="11"/>
  <c r="AR24" i="11"/>
  <c r="AR32" i="11"/>
  <c r="AH54" i="11"/>
  <c r="AH27" i="11"/>
  <c r="AH44" i="11"/>
  <c r="AH59" i="11"/>
  <c r="AR34" i="11"/>
  <c r="AH62" i="11"/>
  <c r="AM22" i="11"/>
  <c r="AM61" i="11"/>
  <c r="AH56" i="11"/>
  <c r="AR27" i="11"/>
  <c r="AM27" i="11"/>
  <c r="AH65" i="11"/>
  <c r="AM50" i="11"/>
  <c r="AR50" i="11"/>
  <c r="AH14" i="11"/>
  <c r="AH33" i="11"/>
  <c r="AM63" i="11"/>
  <c r="AR54" i="11"/>
  <c r="AM54" i="11"/>
  <c r="AR66" i="11"/>
  <c r="AM66" i="11"/>
  <c r="AR44" i="11"/>
  <c r="AM44" i="11"/>
  <c r="AH51" i="11"/>
  <c r="AH41" i="11"/>
  <c r="AM28" i="11"/>
  <c r="AR28" i="11"/>
  <c r="AR16" i="11"/>
  <c r="AM16" i="11"/>
  <c r="AH30" i="11"/>
  <c r="AR30" i="11"/>
  <c r="AH15" i="11"/>
  <c r="AH23" i="11"/>
  <c r="AR59" i="11"/>
  <c r="AM59" i="11"/>
  <c r="AR42" i="11"/>
  <c r="AH42" i="11"/>
  <c r="AR55" i="11"/>
  <c r="AM55" i="11"/>
  <c r="AM53" i="11"/>
  <c r="AH64" i="11"/>
  <c r="AR64" i="11"/>
  <c r="AR45" i="11"/>
  <c r="AH45" i="11"/>
  <c r="AR47" i="11"/>
  <c r="AM47" i="11"/>
  <c r="AH43" i="11"/>
  <c r="AM26" i="11"/>
  <c r="AM17" i="11"/>
  <c r="AR17" i="11"/>
  <c r="AM21" i="11"/>
  <c r="AM62" i="11"/>
  <c r="AH25" i="11"/>
  <c r="AR57" i="11"/>
  <c r="AH57" i="11"/>
  <c r="AH69" i="11"/>
  <c r="AR60" i="11"/>
  <c r="AM60" i="11"/>
  <c r="AH52" i="11"/>
  <c r="AR58" i="11"/>
  <c r="AH58" i="11"/>
  <c r="AR35" i="11"/>
  <c r="AH35" i="11"/>
  <c r="AR49" i="11"/>
  <c r="AM49" i="11"/>
  <c r="AH38" i="11"/>
  <c r="AR38" i="11"/>
  <c r="K43" i="13" l="1"/>
  <c r="L43" i="13" s="1"/>
  <c r="H51" i="13"/>
  <c r="H51" i="4"/>
  <c r="H51" i="12"/>
  <c r="L37" i="12"/>
  <c r="K43" i="12"/>
  <c r="L43" i="12" s="1"/>
  <c r="K43" i="4"/>
  <c r="L43" i="4" s="1"/>
  <c r="AR18" i="11"/>
  <c r="AM31" i="11"/>
  <c r="AR31" i="11"/>
  <c r="AM29" i="11"/>
  <c r="AR29" i="11"/>
  <c r="K29" i="4"/>
  <c r="K30" i="4" s="1"/>
  <c r="K17" i="4"/>
  <c r="K18" i="4" s="1"/>
  <c r="K25" i="4"/>
  <c r="K26" i="4" s="1"/>
  <c r="K33" i="4"/>
  <c r="K35" i="4" s="1"/>
  <c r="K21" i="4"/>
  <c r="K22" i="4" s="1"/>
  <c r="AM46" i="11"/>
  <c r="AM32" i="11"/>
  <c r="AM34" i="11"/>
  <c r="AR51" i="11"/>
  <c r="AM51" i="11"/>
  <c r="AM38" i="11"/>
  <c r="AM64" i="11"/>
  <c r="AM30" i="11"/>
  <c r="AM33" i="11"/>
  <c r="AR33" i="11"/>
  <c r="AM56" i="11"/>
  <c r="AR56" i="11"/>
  <c r="AM35" i="11"/>
  <c r="AM52" i="11"/>
  <c r="AR52" i="11"/>
  <c r="AR69" i="11"/>
  <c r="AM69" i="11"/>
  <c r="AM25" i="11"/>
  <c r="AR25" i="11"/>
  <c r="AM58" i="11"/>
  <c r="AM57" i="11"/>
  <c r="AM43" i="11"/>
  <c r="AR43" i="11"/>
  <c r="AM45" i="11"/>
  <c r="AM42" i="11"/>
  <c r="AM23" i="11"/>
  <c r="AM15" i="11"/>
  <c r="AR15" i="11"/>
  <c r="AM41" i="11"/>
  <c r="AR41" i="11"/>
  <c r="AM14" i="11"/>
  <c r="AR14" i="11"/>
  <c r="AR65" i="11"/>
  <c r="AM65" i="11"/>
  <c r="J23" i="8" l="1"/>
  <c r="R23" i="8" s="1"/>
  <c r="I23" i="8"/>
  <c r="Q23" i="8" s="1"/>
  <c r="H23" i="8"/>
  <c r="G23" i="8"/>
  <c r="O23" i="8" s="1"/>
  <c r="R22" i="8"/>
  <c r="Q22" i="8"/>
  <c r="P22" i="8"/>
  <c r="O22" i="8"/>
  <c r="R21" i="8"/>
  <c r="Q21" i="8"/>
  <c r="P21" i="8"/>
  <c r="O21" i="8"/>
  <c r="R20" i="8"/>
  <c r="Q20" i="8"/>
  <c r="P20" i="8"/>
  <c r="O20" i="8"/>
  <c r="R19" i="8"/>
  <c r="Q19" i="8"/>
  <c r="P19" i="8"/>
  <c r="O19" i="8"/>
  <c r="R18" i="8"/>
  <c r="Q18" i="8"/>
  <c r="P18" i="8"/>
  <c r="O18" i="8"/>
  <c r="J18" i="8"/>
  <c r="I18" i="8"/>
  <c r="H18" i="8"/>
  <c r="G18" i="8"/>
  <c r="R17" i="8"/>
  <c r="Q17" i="8"/>
  <c r="P17" i="8"/>
  <c r="O17" i="8"/>
  <c r="R16" i="8"/>
  <c r="Q16" i="8"/>
  <c r="P16" i="8"/>
  <c r="O16" i="8"/>
  <c r="R15" i="8"/>
  <c r="Q15" i="8"/>
  <c r="P15" i="8"/>
  <c r="O15" i="8"/>
  <c r="R14" i="8"/>
  <c r="Q14" i="8"/>
  <c r="P14" i="8"/>
  <c r="O14" i="8"/>
  <c r="K14" i="8"/>
  <c r="R13" i="8"/>
  <c r="Q13" i="8"/>
  <c r="P13" i="8"/>
  <c r="O13" i="8"/>
  <c r="J13" i="8"/>
  <c r="I13" i="8"/>
  <c r="H13" i="8"/>
  <c r="G13" i="8"/>
  <c r="R12" i="8"/>
  <c r="Q12" i="8"/>
  <c r="P12" i="8"/>
  <c r="O12" i="8"/>
  <c r="R11" i="8"/>
  <c r="Q11" i="8"/>
  <c r="P11" i="8"/>
  <c r="O11" i="8"/>
  <c r="R10" i="8"/>
  <c r="Q10" i="8"/>
  <c r="P10" i="8"/>
  <c r="O10" i="8"/>
  <c r="J10" i="8"/>
  <c r="I10" i="8"/>
  <c r="H10" i="8"/>
  <c r="G10" i="8"/>
  <c r="J9" i="8"/>
  <c r="R9" i="8" s="1"/>
  <c r="I9" i="8"/>
  <c r="Q9" i="8" s="1"/>
  <c r="H9" i="8"/>
  <c r="G9" i="8"/>
  <c r="O9" i="8" s="1"/>
  <c r="R8" i="8"/>
  <c r="Q8" i="8"/>
  <c r="P8" i="8"/>
  <c r="O8" i="8"/>
  <c r="R7" i="8"/>
  <c r="Q7" i="8"/>
  <c r="P7" i="8"/>
  <c r="O7" i="8"/>
  <c r="R6" i="8"/>
  <c r="Q6" i="8"/>
  <c r="P6" i="8"/>
  <c r="O6" i="8"/>
  <c r="R5" i="8"/>
  <c r="Q5" i="8"/>
  <c r="P5" i="8"/>
  <c r="O5" i="8"/>
  <c r="R4" i="8"/>
  <c r="Q4" i="8"/>
  <c r="P4" i="8"/>
  <c r="O4" i="8"/>
  <c r="J4" i="8"/>
  <c r="I4" i="8"/>
  <c r="H4" i="8"/>
  <c r="G4" i="8"/>
  <c r="J23" i="7"/>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R17" i="7"/>
  <c r="Q17" i="7"/>
  <c r="P17" i="7"/>
  <c r="O17" i="7"/>
  <c r="R16" i="7"/>
  <c r="Q16" i="7"/>
  <c r="P16" i="7"/>
  <c r="O16" i="7"/>
  <c r="R15" i="7"/>
  <c r="Q15" i="7"/>
  <c r="P15" i="7"/>
  <c r="O15" i="7"/>
  <c r="R14" i="7"/>
  <c r="Q14" i="7"/>
  <c r="P14" i="7"/>
  <c r="O14" i="7"/>
  <c r="K14" i="7"/>
  <c r="R13" i="7"/>
  <c r="Q13" i="7"/>
  <c r="P13" i="7"/>
  <c r="O13" i="7"/>
  <c r="J13" i="7"/>
  <c r="I13" i="7"/>
  <c r="H13" i="7"/>
  <c r="G13" i="7"/>
  <c r="R12" i="7"/>
  <c r="Q12" i="7"/>
  <c r="P12" i="7"/>
  <c r="O12" i="7"/>
  <c r="R11" i="7"/>
  <c r="Q11" i="7"/>
  <c r="P11" i="7"/>
  <c r="O11" i="7"/>
  <c r="R10" i="7"/>
  <c r="Q10" i="7"/>
  <c r="P10" i="7"/>
  <c r="O10" i="7"/>
  <c r="J10" i="7"/>
  <c r="I10" i="7"/>
  <c r="H10" i="7"/>
  <c r="G10" i="7"/>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N16" i="8" l="1"/>
  <c r="C23" i="8"/>
  <c r="K23" i="8" s="1"/>
  <c r="L22" i="8"/>
  <c r="L9" i="8"/>
  <c r="L10" i="8"/>
  <c r="L12" i="8"/>
  <c r="L23" i="8"/>
  <c r="L8" i="8"/>
  <c r="N20" i="8"/>
  <c r="N21" i="8"/>
  <c r="K15" i="8"/>
  <c r="L6" i="8"/>
  <c r="F9" i="8"/>
  <c r="N9" i="8" s="1"/>
  <c r="N14" i="8"/>
  <c r="N4" i="8"/>
  <c r="F4" i="8"/>
  <c r="N11" i="8"/>
  <c r="N12" i="7"/>
  <c r="N12" i="8"/>
  <c r="N13" i="8"/>
  <c r="F13" i="8"/>
  <c r="N17" i="7"/>
  <c r="N17" i="8"/>
  <c r="K22" i="7"/>
  <c r="K22" i="8"/>
  <c r="K4" i="8"/>
  <c r="C4" i="8"/>
  <c r="K6" i="7"/>
  <c r="K6" i="8"/>
  <c r="K7" i="7"/>
  <c r="K7" i="8"/>
  <c r="C9" i="7"/>
  <c r="K9" i="7" s="1"/>
  <c r="C9" i="8"/>
  <c r="K9" i="8" s="1"/>
  <c r="K10" i="8"/>
  <c r="C10" i="8"/>
  <c r="K11" i="7"/>
  <c r="K11" i="8"/>
  <c r="K12" i="7"/>
  <c r="K12" i="8"/>
  <c r="K13" i="8"/>
  <c r="C13" i="8"/>
  <c r="K16" i="7"/>
  <c r="K16" i="8"/>
  <c r="K17" i="7"/>
  <c r="K17" i="8"/>
  <c r="K18" i="8"/>
  <c r="C18" i="8"/>
  <c r="L19" i="7"/>
  <c r="L19" i="8"/>
  <c r="L20" i="7"/>
  <c r="L20" i="8"/>
  <c r="L21" i="7"/>
  <c r="L21" i="8"/>
  <c r="L22" i="7"/>
  <c r="K5" i="7"/>
  <c r="K5" i="8"/>
  <c r="K8" i="7"/>
  <c r="K8" i="8"/>
  <c r="N18" i="8"/>
  <c r="F18" i="8"/>
  <c r="K19" i="7"/>
  <c r="K19" i="8"/>
  <c r="K20" i="7"/>
  <c r="K20" i="8"/>
  <c r="N5" i="7"/>
  <c r="N5" i="8"/>
  <c r="D9" i="7"/>
  <c r="L9" i="7" s="1"/>
  <c r="D9" i="8"/>
  <c r="D10" i="8"/>
  <c r="L11" i="7"/>
  <c r="L11" i="8"/>
  <c r="L13" i="8"/>
  <c r="D13" i="8"/>
  <c r="L16" i="7"/>
  <c r="L16" i="8"/>
  <c r="L17" i="7"/>
  <c r="L17" i="8"/>
  <c r="L14" i="7"/>
  <c r="L14" i="8"/>
  <c r="L18" i="8"/>
  <c r="D18" i="8"/>
  <c r="D23" i="7"/>
  <c r="L23" i="7" s="1"/>
  <c r="D23" i="8"/>
  <c r="L15" i="8"/>
  <c r="M19" i="7"/>
  <c r="M19" i="8"/>
  <c r="M20" i="7"/>
  <c r="M20" i="8"/>
  <c r="M21" i="7"/>
  <c r="M21" i="8"/>
  <c r="M22" i="7"/>
  <c r="M22" i="8"/>
  <c r="L5" i="7"/>
  <c r="L5" i="8"/>
  <c r="L8" i="7"/>
  <c r="N6" i="7"/>
  <c r="N6" i="8"/>
  <c r="N7" i="7"/>
  <c r="N7" i="8"/>
  <c r="N10" i="8"/>
  <c r="F10" i="8"/>
  <c r="F23" i="7"/>
  <c r="N23" i="7" s="1"/>
  <c r="F23" i="8"/>
  <c r="N23" i="8" s="1"/>
  <c r="N15" i="8"/>
  <c r="K21" i="7"/>
  <c r="K21" i="8"/>
  <c r="N8" i="7"/>
  <c r="N8" i="8"/>
  <c r="L4" i="8"/>
  <c r="D4" i="8"/>
  <c r="L7" i="7"/>
  <c r="L7" i="8"/>
  <c r="M4" i="8"/>
  <c r="E4" i="8"/>
  <c r="M6" i="7"/>
  <c r="M6" i="8"/>
  <c r="M7" i="7"/>
  <c r="M7" i="8"/>
  <c r="E9" i="7"/>
  <c r="M9" i="7" s="1"/>
  <c r="E9" i="8"/>
  <c r="M9" i="8" s="1"/>
  <c r="M10" i="8"/>
  <c r="E10" i="8"/>
  <c r="M11" i="7"/>
  <c r="M11" i="8"/>
  <c r="M12" i="7"/>
  <c r="M12" i="8"/>
  <c r="E13" i="8"/>
  <c r="M13" i="8"/>
  <c r="M16" i="7"/>
  <c r="M16" i="8"/>
  <c r="M17" i="7"/>
  <c r="M17" i="8"/>
  <c r="M14" i="7"/>
  <c r="M14" i="8"/>
  <c r="E18" i="8"/>
  <c r="M18" i="8"/>
  <c r="E23" i="7"/>
  <c r="M23" i="7" s="1"/>
  <c r="E23" i="8"/>
  <c r="M23" i="8" s="1"/>
  <c r="M15" i="8"/>
  <c r="N19" i="7"/>
  <c r="N19" i="8"/>
  <c r="N22" i="7"/>
  <c r="N22" i="8"/>
  <c r="M5" i="7"/>
  <c r="M5" i="8"/>
  <c r="M8" i="7"/>
  <c r="M8" i="8"/>
  <c r="N11" i="7"/>
  <c r="N21" i="7"/>
  <c r="L6" i="7"/>
  <c r="L10" i="7"/>
  <c r="D10" i="7"/>
  <c r="L18" i="7"/>
  <c r="D18" i="7"/>
  <c r="M13" i="7"/>
  <c r="E13" i="7"/>
  <c r="N16" i="7"/>
  <c r="N14" i="7"/>
  <c r="N18" i="7"/>
  <c r="F18" i="7"/>
  <c r="N15" i="7"/>
  <c r="L12" i="7"/>
  <c r="L13" i="7"/>
  <c r="D13" i="7"/>
  <c r="L15" i="7"/>
  <c r="M4" i="7"/>
  <c r="E4" i="7"/>
  <c r="M10" i="7"/>
  <c r="E10" i="7"/>
  <c r="M18" i="7"/>
  <c r="E18" i="7"/>
  <c r="M15" i="7"/>
  <c r="N20" i="7"/>
  <c r="N4" i="7"/>
  <c r="F4" i="7"/>
  <c r="F9" i="7"/>
  <c r="N9" i="7" s="1"/>
  <c r="N10" i="7"/>
  <c r="F10" i="7"/>
  <c r="N13" i="7"/>
  <c r="F13" i="7"/>
  <c r="K4" i="7"/>
  <c r="C4" i="7"/>
  <c r="K10" i="7"/>
  <c r="C10" i="7"/>
  <c r="C13" i="7"/>
  <c r="K13" i="7"/>
  <c r="C18" i="7"/>
  <c r="K18" i="7"/>
  <c r="C23" i="7"/>
  <c r="K15" i="7"/>
  <c r="L4" i="7"/>
  <c r="D4" i="7"/>
  <c r="K23" i="7" l="1"/>
  <c r="C110" i="4"/>
  <c r="C78" i="4"/>
  <c r="C140" i="4"/>
  <c r="AR23" i="11" l="1"/>
</calcChain>
</file>

<file path=xl/sharedStrings.xml><?xml version="1.0" encoding="utf-8"?>
<sst xmlns="http://schemas.openxmlformats.org/spreadsheetml/2006/main" count="1224" uniqueCount="663">
  <si>
    <t>Informe Ejecutivo de Monitoreo "PLAN ANTICORRUPCIÓN Y DE ATENCIÓN AL CIUDADANO 2024" - Corte 4° trimestre</t>
  </si>
  <si>
    <t>Ejecución</t>
  </si>
  <si>
    <t>Base</t>
  </si>
  <si>
    <t>Parte visible</t>
  </si>
  <si>
    <t>Parte oculta</t>
  </si>
  <si>
    <t>Rojo</t>
  </si>
  <si>
    <t>Total</t>
  </si>
  <si>
    <t>Naranja</t>
  </si>
  <si>
    <t>Amarillo</t>
  </si>
  <si>
    <t>Verde</t>
  </si>
  <si>
    <t>aguja</t>
  </si>
  <si>
    <t>ejecución</t>
  </si>
  <si>
    <t>marcador</t>
  </si>
  <si>
    <t>total</t>
  </si>
  <si>
    <t>1 - Gestión del Riesgo de Corrupción “MAPA DE RIESGOS DE CORRUPCIÓN"</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</si>
  <si>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</si>
  <si>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</si>
  <si>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</si>
  <si>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</si>
  <si>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6- Iniciativas adicionales</t>
  </si>
  <si>
    <t xml:space="preserve">Avances por componente - corte al 4º trimestre </t>
  </si>
  <si>
    <t>Avance respecto al total programado en el año</t>
  </si>
  <si>
    <t xml:space="preserve"> Avance frente a programado en el trimestre</t>
  </si>
  <si>
    <t>Corte 1° trimestre</t>
  </si>
  <si>
    <t>Corte 2° trimestre</t>
  </si>
  <si>
    <t>Corte 3° trimestre</t>
  </si>
  <si>
    <t>Corte 4° trimestre</t>
  </si>
  <si>
    <t>Anexo 1: Mapa de Riesgos de Corrupción</t>
  </si>
  <si>
    <t>Anexo 2: Estratégia de Racionalización de Trámites</t>
  </si>
  <si>
    <t>LOGROS y BUENAS PRÁCTICAS</t>
  </si>
  <si>
    <t>RETOS</t>
  </si>
  <si>
    <t>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del 2° trimestre socializado mediante memorando circular  2024I-VBOG-051918 del 29/07/24  de la Oficina Asesora de Planeación a los Directivos responsables de las actividades del PAAC.
4. Inclusión del reporte de seguimiento cuatrimestral recibido mediante 2024I-VBOG-073715 del 04/10/24 de la Oficina de Control Interno.
 5. Avances anticipados en la actividad "Mejorar la accesibilidad de la población en condición de discapacidad visual y auditiva (Señalizar con imágenes en lengua de señas, alto relieve, otras lenguas o idiomas y orientación espacial (Wayfinding))", como evidencia del compromiso institucional</t>
  </si>
  <si>
    <t xml:space="preserve">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Suscribir el plan de mejoramiento para la accesibilidad física y reportar avances del plan de mejoramiento de accesibilidad web.
5. Implementar la caja de herramientas del código de integridad.
6.  Estandarizar método de seguimiento a los acuerdos o compromisos asumidos con los grupos de valor y publicarlo en la página web.
7. Reporte oportuno y con soportes por parte de los responsables de las actividades, antes del 27 de diciembre, para la respectiva consolidación. 
8.Actualizar los instrumentos de gestión bajo lineamientos de la ley de transparencia.
9. Fomentar la cultura de evaluar eventos de diálogo e implementar acciones de mejora.
10. Realizar el principal espacio de rendición de cuentas y elaborar los informes respectivos.
11. Actualizar y simplificar los procesos, procedimientos y protocolos de servicio para fortalecer el relacionamiento con los grupos de valor
12. Realizar charlas sobre la responsabilidad de los servidores públicos (deberes, derechos y obligaciones)  
13. Socializar internamente el protocolo de lenguaje claro y comprensible y realizar talleres con las dependencias que generan documentos con destino a la ciudadanía
14. Actualizar y disponer en la página web enlaces para dar cumplimiento al Índice de transparencia y acceso a la información pública (ITA)
15. Realizar jornadas de capacitación para divulgar información sobre conflictos de intereses y su respectivo trámite (identificación, canales, implicaciones, etc.)
16. Analizar y gestionar las declaraciones de conflictos de intereses, impedimentos y recusaciones según el procedimiento establecido
17. Generar confianza en la comunidad a través de la siembra y reforestación de árboles
18. Incrementar el nivel de cumplimiento. </t>
  </si>
  <si>
    <t>programación de mesas de trabajo para definir curso de acción en actividades incumplidas en el primer cuatrimestre.</t>
  </si>
  <si>
    <t>AVANCES POR SUBCOMPONETE, corte 4º trimestre Vs Programado en la vigencia</t>
  </si>
  <si>
    <t>1. Política de Administración de Riesgos de Corrupción</t>
  </si>
  <si>
    <t>2.Construcción del Mapa de Riesgos de Corrupción</t>
  </si>
  <si>
    <t xml:space="preserve">3. Consulta y divulgación </t>
  </si>
  <si>
    <t>4. Monitoreo o revisión</t>
  </si>
  <si>
    <t>5. Seguimiento</t>
  </si>
  <si>
    <t>Racionalización Trámite  "Permiso para movilización de carga extradimensionada por las vías nacionales"</t>
  </si>
  <si>
    <t>Racionalización Trrámite  "Concepto técnico de ubicación de estaciones de servicios "</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</si>
  <si>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</si>
  <si>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</si>
  <si>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A2 -Virtualización EDS</t>
  </si>
  <si>
    <t>A2 -Virtualización TIES</t>
  </si>
  <si>
    <t>A3 -Virtualización EDS</t>
  </si>
  <si>
    <t>A4 -Virtualización TIES</t>
  </si>
  <si>
    <t>Información</t>
  </si>
  <si>
    <t>Diálogo</t>
  </si>
  <si>
    <t>Responsabilidad</t>
  </si>
  <si>
    <t>1. Planeación estratégica del servicio al ciudadano</t>
  </si>
  <si>
    <t>2. Fortalecimiento del Talento humano al servicio del ciudadano</t>
  </si>
  <si>
    <t>3. Gestión de relacionamiento con los ciudadanos</t>
  </si>
  <si>
    <t>4. Conocimiento al servicio al ciudadano</t>
  </si>
  <si>
    <t>5. Evaluación de gestión y medición de la percepción ciudadana</t>
  </si>
  <si>
    <t>1. Lineamientos de Transparencia Activa</t>
  </si>
  <si>
    <t>2. Lineamientos de Transparencia Pasiva</t>
  </si>
  <si>
    <t>3. Elaboración los Instrumentos de Gestión de la Información</t>
  </si>
  <si>
    <t>4. Criterio Diferencial de Accesibilidad</t>
  </si>
  <si>
    <t>5. Monitoreo del Acceso a la Información Pública</t>
  </si>
  <si>
    <t xml:space="preserve">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socializados mediante memorandos individuales y circulares cada trimestre (de la Oficina Asesora de Planeación a los Directivos responsables de las actividades del PAAC).
4. Inclusión del reporte de seguimiento cuatrimestral recibido mediante 2024I-VBOG-073715 del 04/10/24 de la Oficina de Control Interno.
 </t>
  </si>
  <si>
    <t>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Dar cumplimiento a los planes de mejoramiento para la accesibilidad física y web.
5. Implementar la caja de herramientas del código de integridad.
6.  Estandarizar método de seguimiento a los acuerdos o compromisos asumidos con los grupos de valor y publicarlo en la página web.
7. Actualizar los instrumentos de gestión bajo lineamientos de la ley de transparencia.
8. Actualizar y disponer en la página web enlaces para dar cumplimiento al Índice de transparencia y acceso a la información pública (ITA)
9. Implementar plan de transición al Programa de Transparencia y Ética Pública</t>
  </si>
  <si>
    <t>A2 -Virtualización trámite "Beneficio de Tarifa Diferencial o Exenta en las estaciones de peaje a cargo del INVIAS"</t>
  </si>
  <si>
    <t>A2 -Virtualización trámite "Concepto técnico de ubicación de estaciones de servicios"</t>
  </si>
  <si>
    <t>A2 -Virtualización trámite"Permiso para la movilización de carga indivisible extrapesada, indivisible extradimensionada a la vez y permiso para el transporte de carga divisible con vehículos combinados de carga - V.C.C.*"</t>
  </si>
  <si>
    <t>A2 -Virtualización trámite "Permiso para movilización de carga extradimensionada por las vías nacionales"</t>
  </si>
  <si>
    <t>Informe Ejecutivo de Monitoreo "PLAN ANTICORRUPCIÓN Y DE ATENCIÓN AL CIUDADANO 2024" - Corte 3° trimestre</t>
  </si>
  <si>
    <t xml:space="preserve">Avances por componente - corte al 3º trimestre </t>
  </si>
  <si>
    <t>AVANCES POR SUBCOMPONETE, corte 3º trimestre Vs Programado en la vigencia</t>
  </si>
  <si>
    <t>Detalle Informe de Monitoreo "PLAN ANTICORRUPCIÓN Y DE ATENCIÓN AL CIUDADANO 2024" - Corte 4° trimestre</t>
  </si>
  <si>
    <t>Avance acumulado en el corte</t>
  </si>
  <si>
    <t>Desempeño respecto a lo programado</t>
  </si>
  <si>
    <t>1° Trimestre</t>
  </si>
  <si>
    <t>2° Trimestre</t>
  </si>
  <si>
    <t>3° Trimestre</t>
  </si>
  <si>
    <t>4° Trimestre</t>
  </si>
  <si>
    <t>CRONOGRAMA</t>
  </si>
  <si>
    <t>REPORTE DE MONITOREO POR PARTE DE LOS RESPONSABLES</t>
  </si>
  <si>
    <t>MUESTREO -Criterios</t>
  </si>
  <si>
    <t>COMPONENTE</t>
  </si>
  <si>
    <t>Subcomponente</t>
  </si>
  <si>
    <t>Actividades</t>
  </si>
  <si>
    <t>Meta o producto</t>
  </si>
  <si>
    <t>LÍDER</t>
  </si>
  <si>
    <t>Cantidad 1°T</t>
  </si>
  <si>
    <t>% 1°T</t>
  </si>
  <si>
    <t>Cantidad 2°T</t>
  </si>
  <si>
    <t>% 2°T</t>
  </si>
  <si>
    <t>Cantidad 3°T</t>
  </si>
  <si>
    <t>% 3°T</t>
  </si>
  <si>
    <t>Cantidad 4°T</t>
  </si>
  <si>
    <t>% 4°T</t>
  </si>
  <si>
    <t>% AVANCE - Corte 1° T</t>
  </si>
  <si>
    <t>Desempeño - Corte 1° T</t>
  </si>
  <si>
    <t>OBSERVACIÓN - Corte 1° T</t>
  </si>
  <si>
    <t>% AVANCE - Corte 2° T</t>
  </si>
  <si>
    <t>Desempeño - Corte 2° T</t>
  </si>
  <si>
    <t>OBSERVACIÓN DE CUMPLIMEINTO - Corte 2° T</t>
  </si>
  <si>
    <t>% AVANCE - Corte 3° T</t>
  </si>
  <si>
    <t>Desempeño - Corte 3° T</t>
  </si>
  <si>
    <t>OBSERVACIÓN DE CUMPLIMEINTO - Corte 3° T</t>
  </si>
  <si>
    <t>% AVANCE - Corte 4° T</t>
  </si>
  <si>
    <t>Desempeño - Corte 4° T</t>
  </si>
  <si>
    <t>OBSERVACIÓN - Corte 4° T</t>
  </si>
  <si>
    <t>Cr1. Más de 8 responsables</t>
  </si>
  <si>
    <t>Cr2. Incumplimiento periodo anterior</t>
  </si>
  <si>
    <t>Cr3. Temas criticos OCI O Alta Dirección</t>
  </si>
  <si>
    <t>Actividad   seleccionada 1° T</t>
  </si>
  <si>
    <t>Observaciones OAP 1° T - oportunidad en el cumplimiento de la actividad, la integridad y coherencia de las evidencias reportadas frente a la actividad formulada</t>
  </si>
  <si>
    <t>Cr1. Más de 8 responsables2</t>
  </si>
  <si>
    <t>Cr2. Incumplimiento periodo anterior (O incia ejecución)</t>
  </si>
  <si>
    <t>Cr3. Temas criticos OCI O Alta Dirección3</t>
  </si>
  <si>
    <t>Actividad   seleccionada 2° T</t>
  </si>
  <si>
    <t>Observaciones OAP 2° T- oportunidad en el cumplimiento de la actividad, la integridad y coherencia de las evidencias reportadas frente a la actividad formulada5</t>
  </si>
  <si>
    <t>Cr1. Más de 8 responsables6</t>
  </si>
  <si>
    <t>Cr2. Incumplimiento periodo anterior7</t>
  </si>
  <si>
    <t>Cr3. Temas criticos OCI O Alta Dirección8</t>
  </si>
  <si>
    <t>Actividad   seleccionada 3° T</t>
  </si>
  <si>
    <t>Observaciones OAP 3° T- oportunidad en el cumplimiento de la actividad, la integridad y coherencia de las evidencias reportadas frente a la actividad formulada10</t>
  </si>
  <si>
    <t>Cr1. Más de 8 responsables3</t>
  </si>
  <si>
    <t>Cr2. Incumplimiento periodo anterior2</t>
  </si>
  <si>
    <t>Cr3. Temas criticos OCI O Alta Dirección2</t>
  </si>
  <si>
    <t>Actividad   seleccionada 4° T</t>
  </si>
  <si>
    <t>Observaciones OAP 4° T- oportunidad en el cumplimiento de la actividad, la integridad y coherencia de las evidencias reportadas frente a la actividad formulada106</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</si>
  <si>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</si>
  <si>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</si>
  <si>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t>Oficina Asesora de Planeación</t>
  </si>
  <si>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</si>
  <si>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rPr>
        <b/>
        <sz val="11"/>
        <rFont val="Calibri"/>
        <family val="2"/>
        <scheme val="minor"/>
      </rPr>
      <t>2024I-VBOG-031480 del 22/05/24 OFICINA DE</t>
    </r>
    <r>
      <rPr>
        <sz val="11"/>
        <rFont val="Calibri"/>
        <family val="2"/>
        <scheme val="minor"/>
      </rPr>
      <t xml:space="preserve"> </t>
    </r>
    <r>
      <rPr>
        <b/>
        <sz val="11"/>
        <rFont val="Calibri"/>
        <family val="2"/>
        <scheme val="minor"/>
      </rPr>
      <t>CONTROL INTERNO</t>
    </r>
    <r>
      <rPr>
        <sz val="11"/>
        <rFont val="Calibri"/>
        <family val="2"/>
        <scheme val="minor"/>
      </rPr>
      <t xml:space="preserve">
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
</t>
    </r>
    <r>
      <rPr>
        <b/>
        <sz val="11"/>
        <rFont val="Calibri"/>
        <family val="2"/>
        <scheme val="minor"/>
      </rPr>
      <t>OFICINA ASESORA DE PLANEACIÓN</t>
    </r>
    <r>
      <rPr>
        <sz val="11"/>
        <rFont val="Calibri"/>
        <family val="2"/>
        <scheme val="minor"/>
      </rPr>
      <t xml:space="preserve">
</t>
    </r>
    <r>
      <rPr>
        <b/>
        <sz val="11"/>
        <rFont val="Calibri"/>
        <family val="2"/>
        <scheme val="minor"/>
      </rPr>
      <t>1.</t>
    </r>
    <r>
      <rPr>
        <sz val="11"/>
        <rFont val="Calibri"/>
        <family val="2"/>
        <scheme val="minor"/>
      </rPr>
      <t xml:space="preserve"> Se continua asesorando a la primera linea en la identificación, analisis y reporte de ejecución/seguimiento de los riesgos por proceso 
</t>
    </r>
    <r>
      <rPr>
        <b/>
        <sz val="11"/>
        <rFont val="Calibri"/>
        <family val="2"/>
        <scheme val="minor"/>
      </rPr>
      <t>2.</t>
    </r>
    <r>
      <rPr>
        <sz val="11"/>
        <rFont val="Calibri"/>
        <family val="2"/>
        <scheme val="minor"/>
      </rPr>
      <t xml:space="preserve"> Actualización del Mapa de Riesgos de corrupción disponible en https://www.invias.gov.co/index.php/plan-anticorrupcion-y-de-atencion-al-ciudadano , aprobada en sesión del Comité Institucional de Gestión y Desmeepeño del 4/06/24
</t>
    </r>
    <r>
      <rPr>
        <b/>
        <sz val="11"/>
        <rFont val="Calibri"/>
        <family val="2"/>
        <scheme val="minor"/>
      </rPr>
      <t>3.</t>
    </r>
    <r>
      <rPr>
        <sz val="11"/>
        <rFont val="Calibri"/>
        <family val="2"/>
        <scheme val="minor"/>
      </rPr>
      <t xml:space="preserve"> Mediante memorando circlar 2024I-VBOG-037604 del 12/06/24 se efectúa solicitud de reportes de ejecución y seguimiento actividades de control de los riesgos de gestión y corrupción 2024 antes del 1 de julio
</t>
    </r>
    <r>
      <rPr>
        <b/>
        <sz val="11"/>
        <rFont val="Calibri"/>
        <family val="2"/>
        <scheme val="minor"/>
      </rPr>
      <t xml:space="preserve">4. </t>
    </r>
    <r>
      <rPr>
        <sz val="11"/>
        <rFont val="Calibri"/>
        <family val="2"/>
        <scheme val="minor"/>
      </rPr>
      <t>Se actualizan responsables de reporte en las fichas de riesgos e indicadores en el aplicativo KAWAK,  atendiendo solicitudes de cambios de responsables</t>
    </r>
  </si>
  <si>
    <r>
      <t xml:space="preserve">1.	</t>
    </r>
    <r>
      <rPr>
        <b/>
        <sz val="11"/>
        <rFont val="Calibri"/>
        <family val="2"/>
        <scheme val="minor"/>
      </rPr>
      <t>Elaboración del informe trimestral sobre el estado del arte de la  implementación   política   institucional   de administración del riesgo corte 2 trimestre</t>
    </r>
    <r>
      <rPr>
        <sz val="11"/>
        <rFont val="Calibri"/>
        <family val="2"/>
        <scheme val="minor"/>
      </rPr>
      <t xml:space="preserve">. Socializado mediante memorando circular 2024I-VBOG-054010 del 05/08 y elaborado a partir del analaisis de los reportes de ejecución/seguimiento de las actividades de control y medición de indicadores en el aplicativo KAWAK -corte 2° trimestre-, por cada riesgo de gestión y corrupción. Ver anexo 1 disponible en https://invias-my.sharepoint.com/:b:/g/personal/oap_invias_gov_co/Ec_K-SKYtXpBk8-IyrG_yV0Bt68zW3ei3wi1YkuwHeo7vg?e=HK7tP3 
2.	</t>
    </r>
    <r>
      <rPr>
        <b/>
        <sz val="11"/>
        <rFont val="Calibri"/>
        <family val="2"/>
        <scheme val="minor"/>
      </rPr>
      <t>Asesorías a lideres de proceso y facilitadores del MIPG para documentar y/o actualizar riesgos</t>
    </r>
    <r>
      <rPr>
        <sz val="11"/>
        <rFont val="Calibri"/>
        <family val="2"/>
        <scheme val="minor"/>
      </rPr>
      <t xml:space="preserve">. Ver anexo 2 disponible en https://invias-my.sharepoint.com/:b:/g/personal/oap_invias_gov_co/EWFjC2Lw6K5Du2Ze5BTl-6cBH8nJyU6zsV-fJnw0nDmAyA?e=PB9lxl 
3.	</t>
    </r>
    <r>
      <rPr>
        <b/>
        <sz val="11"/>
        <rFont val="Calibri"/>
        <family val="2"/>
        <scheme val="minor"/>
      </rPr>
      <t xml:space="preserve"> Actualización en KAWAK de las fichas técnicas de riesgo</t>
    </r>
    <r>
      <rPr>
        <sz val="11"/>
        <rFont val="Calibri"/>
        <family val="2"/>
        <scheme val="minor"/>
      </rPr>
      <t xml:space="preserve">s.  Ver anexo 3 disponible en https://invias-my.sharepoint.com/:b:/g/personal/oap_invias_gov_co/ESh4MSUbpy5LnagknCqBXt8Bmv1cIB9zC6oBrX_LrcITcQ?e=R7Arn9 
4.	</t>
    </r>
    <r>
      <rPr>
        <b/>
        <sz val="11"/>
        <rFont val="Calibri"/>
        <family val="2"/>
        <scheme val="minor"/>
      </rPr>
      <t>Capacitación sobre reporte de ejecución y seguimiento de las actividades de control y riesgos asociados durante encuentros de facilitadores del MIPG</t>
    </r>
    <r>
      <rPr>
        <sz val="11"/>
        <rFont val="Calibri"/>
        <family val="2"/>
        <scheme val="minor"/>
      </rPr>
      <t xml:space="preserve">. Ver anexo 4 disponible en https://invias-my.sharepoint.com/:b:/g/personal/oap_invias_gov_co/EYT2KVt_xxVIr3_TajC9GaoBs7RcmNHS0Z3p945-IA74mQ?e=fmWmZZ 
5.	</t>
    </r>
    <r>
      <rPr>
        <b/>
        <sz val="11"/>
        <rFont val="Calibri"/>
        <family val="2"/>
        <scheme val="minor"/>
      </rPr>
      <t>Promoción del Formato de reporte de incidentes</t>
    </r>
    <r>
      <rPr>
        <sz val="11"/>
        <rFont val="Calibri"/>
        <family val="2"/>
        <scheme val="minor"/>
      </rPr>
      <t xml:space="preserve"> (eventos materializados - riesgos de gestión y corrupción) . Ver anexo 5 disponible en https://invias-my.sharepoint.com/:b:/g/personal/oap_invias_gov_co/EaVTsqP8zOJDl93ukU8kp5sBYzaCW2LTA09uddheOrHrBg?e=KjpZMO 
6.	</t>
    </r>
    <r>
      <rPr>
        <b/>
        <sz val="11"/>
        <rFont val="Calibri"/>
        <family val="2"/>
        <scheme val="minor"/>
      </rPr>
      <t xml:space="preserve">Memorando Circular  2024I-VBOG-064500 del 06/09/24 con lineamientos  Reporte ejecución y seguimiento controles del mapa de riesgos corte 3° trimestre. </t>
    </r>
    <r>
      <rPr>
        <sz val="11"/>
        <rFont val="Calibri"/>
        <family val="2"/>
        <scheme val="minor"/>
      </rPr>
      <t xml:space="preserve">Ver anexo 6 disponible en https://invias-my.sharepoint.com/:b:/g/personal/oap_invias_gov_co/EYmWi26Vu_pBo8Ng4SolUPIBxqgHjIKC9XjwcixtV63kWQ?e=RBlcvc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 xml:space="preserve">Mediante memorando  2024I-VBOG-031480 del 22/05/24 OFICINA DE CONTROL INTERNO Correo electronico del 16/02/2024  envian archivo parametrizado a los Fcilitadores del MIPG de la Subdirección general y al Coordinador del Grupo Gerencia de Comunicaciones, se difundió y actualizó el Informe de Implementación de la Política Institucional de Administración del Riesgo 2023 a través del memorando circular anotado. Además, el mapa de riesgos institucional 2024 está disponible en la página web   https://www.invias.gov.co/index.php/archivo-y-documentos/hechos-de-transparencia/planeacion-gestion-y-control/17082-mapa-de-riesgos-institucional-2024-v-2 , así mismo, implementar la metodología definida en la Política de Administración del Riesgo Institucional para la adecuada identificación de los riesgos de corrupción y la debida estructuración de los controles; además de identificar y valorar riesgos de fraude.
</t>
    </r>
  </si>
  <si>
    <t>x</t>
  </si>
  <si>
    <t>N/A</t>
  </si>
  <si>
    <t xml:space="preserve">Se validar el cumplimiento según lo programado </t>
  </si>
  <si>
    <t>Ejecutado según lo programado</t>
  </si>
  <si>
    <t>Cumplido según lo previsto</t>
  </si>
  <si>
    <t xml:space="preserve">Diseñar Sistema Integral de Control y Prevención del Riesgo de Corrupción </t>
  </si>
  <si>
    <t xml:space="preserve">Sistema Integral de Control y Prevención del Riesgo de Corrupción diseñado </t>
  </si>
  <si>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</si>
  <si>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rPr>
        <b/>
        <sz val="11"/>
        <rFont val="Calibri"/>
        <family val="2"/>
        <scheme val="minor"/>
      </rPr>
      <t>2024I-VBOG-031480 del 22/05/24 OFICINA DE CONTROL INTERNO</t>
    </r>
    <r>
      <rPr>
        <sz val="11"/>
        <rFont val="Calibri"/>
        <family val="2"/>
        <scheme val="minor"/>
      </rPr>
      <t xml:space="preserve">
se validaron los objetivos;  cumplieron con lo programado, median te  memorando 20231-VBOG-040094 se actualiza  los riesgos de corrupccion  y gestion 2024, se evidencian mesas de trabajo para los dias 20 y 21 demarzo de 2024.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Se elabora esquema del Sistema y se esboza el desarrollo del eje N°1 Eje 1: Actualizar diagnóstico y coordinar Sensibilización.
</t>
    </r>
    <r>
      <rPr>
        <b/>
        <sz val="11"/>
        <rFont val="Calibri"/>
        <family val="2"/>
        <scheme val="minor"/>
      </rPr>
      <t xml:space="preserve">2. </t>
    </r>
    <r>
      <rPr>
        <sz val="11"/>
        <rFont val="Calibri"/>
        <family val="2"/>
        <scheme val="minor"/>
      </rPr>
      <t xml:space="preserve">Se reitera solictud de asesiría Téncia a la Secretría de Transparencia.
Ver evidencia en https://invias-my.sharepoint.com/:f:/g/personal/oap_invias_gov_co/EpG3LwT1hjVHuPoC8ntJx6MBAqwVh7KfQJ93UCzEWT8I-Q?e=WiR10k </t>
    </r>
  </si>
  <si>
    <r>
      <rPr>
        <b/>
        <sz val="11"/>
        <rFont val="Calibri"/>
        <family val="2"/>
        <scheme val="minor"/>
      </rPr>
      <t>A. Seguimiento estratégia de Racionalización de trámites:</t>
    </r>
    <r>
      <rPr>
        <sz val="11"/>
        <rFont val="Calibri"/>
        <family val="2"/>
        <scheme val="minor"/>
      </rPr>
      <t xml:space="preserve">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t>
    </r>
    <r>
      <rPr>
        <b/>
        <sz val="11"/>
        <rFont val="Calibri"/>
        <family val="2"/>
        <scheme val="minor"/>
      </rPr>
      <t>B.	Coordinación asistencia Técnica Secretaría de Transparencia</t>
    </r>
    <r>
      <rPr>
        <sz val="11"/>
        <rFont val="Calibri"/>
        <family val="2"/>
        <scheme val="minor"/>
      </rPr>
      <t xml:space="preserve">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t>
    </r>
    <r>
      <rPr>
        <b/>
        <sz val="11"/>
        <rFont val="Calibri"/>
        <family val="2"/>
        <scheme val="minor"/>
      </rPr>
      <t xml:space="preserve">C.	Vinculación actores claves 
</t>
    </r>
    <r>
      <rPr>
        <sz val="11"/>
        <rFont val="Calibri"/>
        <family val="2"/>
        <scheme val="minor"/>
      </rPr>
      <t xml:space="preserve">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t>
    </r>
    <r>
      <rPr>
        <b/>
        <sz val="11"/>
        <rFont val="Calibri"/>
        <family val="2"/>
        <scheme val="minor"/>
      </rPr>
      <t>D.	Promoción de Capacitaciones Secretaría de Transparencia a actores clave</t>
    </r>
    <r>
      <rPr>
        <sz val="11"/>
        <rFont val="Calibri"/>
        <family val="2"/>
        <scheme val="minor"/>
      </rPr>
      <t xml:space="preser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t>
    </r>
    <r>
      <rPr>
        <b/>
        <sz val="11"/>
        <rFont val="Calibri"/>
        <family val="2"/>
        <scheme val="minor"/>
      </rPr>
      <t>Ver soportes en https://invias-my.sharepoint.com/:f:/g/personal/oap_invias_gov_co/EjR2JpzNYmtGhSXloLxtfFIBEW_M1AQNN9CEDwfH3dJ4pg?e=iSCZ6D</t>
    </r>
    <r>
      <rPr>
        <sz val="11"/>
        <rFont val="Calibri"/>
        <family val="2"/>
        <scheme val="minor"/>
      </rPr>
      <t xml:space="preserve">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t>
    </r>
  </si>
  <si>
    <t>Actualizar la matriz y mapa de riesgos de corrupción, cuando aplique</t>
  </si>
  <si>
    <t xml:space="preserve">Matriz y mapa de riesgos de corrupción actualizados </t>
  </si>
  <si>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</si>
  <si>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rPr>
        <b/>
        <sz val="11"/>
        <rFont val="Calibri"/>
        <family val="2"/>
        <scheme val="minor"/>
      </rPr>
      <t>2024I-VBOG-031480 del 22/05/24 OFICINA DE CONTROL INTERNO</t>
    </r>
    <r>
      <rPr>
        <sz val="11"/>
        <rFont val="Calibri"/>
        <family val="2"/>
        <scheme val="minor"/>
      </rPr>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
</t>
    </r>
    <r>
      <rPr>
        <b/>
        <sz val="11"/>
        <rFont val="Calibri"/>
        <family val="2"/>
        <scheme val="minor"/>
      </rPr>
      <t xml:space="preserve">OFICINA ASESORA DE PLANEACIÓN:
1. </t>
    </r>
    <r>
      <rPr>
        <sz val="11"/>
        <rFont val="Calibri"/>
        <family val="2"/>
        <scheme val="minor"/>
      </rPr>
      <t xml:space="preserve">Durante los meses de mayo y junio, se asesoró metodologicamente a los facilitadores del MIPG y líderes de proceso en la actualización de las hojas de trabajo que soportaron la actualización del mapa de riegsso de corrupción presentado ante los integrantes del Comité Institucional de Gestión y Desemepeño que sesionó el 4 de junio de 2024.
</t>
    </r>
    <r>
      <rPr>
        <b/>
        <sz val="11"/>
        <rFont val="Calibri"/>
        <family val="2"/>
        <scheme val="minor"/>
      </rPr>
      <t>2.</t>
    </r>
    <r>
      <rPr>
        <sz val="11"/>
        <rFont val="Calibri"/>
        <family val="2"/>
        <scheme val="minor"/>
      </rPr>
      <t xml:space="preserve"> En la carpeta https://invias-my.sharepoint.com/:f:/g/personal/oap_invias_gov_co/Epnkyy0JxnlFgTHZbjTZjhAB66Bw1MT9quq7eb3UCv7Rgw?e=AKPKjK  se anexa acta N° 3 del  Comité Institucional de Gestión y Desemepeño que sesionó el 4 de junio de 2024 y la matriz de riesgos de corrupción actualizada (que en la parte inferior cuenta con un control de cambios)
</t>
    </r>
    <r>
      <rPr>
        <b/>
        <sz val="11"/>
        <rFont val="Calibri"/>
        <family val="2"/>
        <scheme val="minor"/>
      </rPr>
      <t>3.</t>
    </r>
    <r>
      <rPr>
        <sz val="11"/>
        <rFont val="Calibri"/>
        <family val="2"/>
        <scheme val="minor"/>
      </rPr>
      <t xml:space="preserve"> En la subcarpeta  https://invias-my.sharepoint.com/:f:/g/personal/oap_invias_gov_co/Es3UeVj_4zhAjaEHVnioieMBDSuSHpCOhEJORskDJWmE6g?e=67j3xd se encuentran los antecedentes (preaprobaciónes)</t>
    </r>
  </si>
  <si>
    <r>
      <t xml:space="preserve">Punto “3.	Revisión propuesta de actualización del Plan de Anticorrupción y de Atención al Ciudadano 2024 y anexo 1 (Mapa de Riesgos de Corrupción)” de la Agenda del Comité de Gestión y Desempeño que sesionó el 17/09/24.
Se presentó propuesta de actualización de los riesgos ETHU-RC-1 y AFIN-RC-2 e inclusión de uno nuevo MEIT-RC-1, ver antecedentes en https://invias-my.sharepoint.com/:f:/g/personal/oap_invias_gov_co/En9FdGBlylhDraesxqI3mf0BWzR9Ay7fK7Xxgs20_zEUuQ?e=9GpOdJ.
</t>
    </r>
    <r>
      <rPr>
        <b/>
        <sz val="11"/>
        <rFont val="Calibri"/>
        <family val="2"/>
        <scheme val="minor"/>
      </rPr>
      <t>Se aprobó la modificación del riesgo ETHU-RC-1</t>
    </r>
    <r>
      <rPr>
        <sz val="11"/>
        <rFont val="Calibri"/>
        <family val="2"/>
        <scheme val="minor"/>
      </rPr>
      <t xml:space="preserve"> (Descripción, causas, nivel de riesgo inherente, actividades de control y nivel del riesgo residual.) </t>
    </r>
    <r>
      <rPr>
        <b/>
        <sz val="11"/>
        <rFont val="Calibri"/>
        <family val="2"/>
        <scheme val="minor"/>
      </rPr>
      <t>y la adopción del nuevo riesgo MEIT-RC-1.</t>
    </r>
    <r>
      <rPr>
        <sz val="11"/>
        <rFont val="Calibri"/>
        <family val="2"/>
        <scheme val="minor"/>
      </rPr>
      <t xml:space="preserve"> El análisis de las novedades del riesgo AFIN-RC-2 se analizarán en a la siguiente sesión cuando se cuente con la participación del proponente. A</t>
    </r>
    <r>
      <rPr>
        <b/>
        <sz val="11"/>
        <rFont val="Calibri"/>
        <family val="2"/>
        <scheme val="minor"/>
      </rPr>
      <t xml:space="preserve">cta de Comité en firmas.
</t>
    </r>
    <r>
      <rPr>
        <sz val="11"/>
        <rFont val="Calibri"/>
        <family val="2"/>
        <scheme val="minor"/>
      </rPr>
      <t xml:space="preserve">
Novedades disponibles en el aplicativo KAWAK en los ID </t>
    </r>
    <r>
      <rPr>
        <b/>
        <sz val="11"/>
        <rFont val="Calibri"/>
        <family val="2"/>
        <scheme val="minor"/>
      </rPr>
      <t>476 y 543</t>
    </r>
    <r>
      <rPr>
        <sz val="11"/>
        <rFont val="Calibri"/>
        <family val="2"/>
        <scheme val="minor"/>
      </rPr>
      <t xml:space="preserve"> (se activarán los controles desde el 4° trimestre, motivo por el cual la anonimización de la información y publicación en el portal web de la nueva versión se efectuará la primera semana del mes de octubre). </t>
    </r>
    <r>
      <rPr>
        <b/>
        <sz val="11"/>
        <rFont val="Calibri"/>
        <family val="2"/>
        <scheme val="minor"/>
      </rPr>
      <t xml:space="preserve">Ver soportes en https://invias-my.sharepoint.com/:f:/g/personal/oap_invias_gov_co/EqpmZXLxilREhHWLfhRgAh4BzX9v5OQjR00SFXD4SBArJw?e=g1sEqr
</t>
    </r>
    <r>
      <rPr>
        <sz val="11"/>
        <rFont val="Calibri"/>
        <family val="2"/>
        <scheme val="minor"/>
      </rPr>
      <t xml:space="preserve">
Nota: No se recibío ningún reporte de incidente (materialización) en el periodo
</t>
    </r>
    <r>
      <rPr>
        <b/>
        <i/>
        <sz val="11"/>
        <rFont val="Calibri"/>
        <family val="2"/>
        <scheme val="minor"/>
      </rPr>
      <t xml:space="preserve">2024I-VBOG-073715 del 04/10/24 OFICINA DE CONTROL INTERNO
</t>
    </r>
    <r>
      <rPr>
        <i/>
        <sz val="11"/>
        <rFont val="Calibri"/>
        <family val="2"/>
        <scheme val="minor"/>
      </rPr>
      <t xml:space="preserve"> se envidencia : “RIESGOS DE CORRUPCIÓN 2024” https://www.invias.gov.co/index.php/normativa/politicas-y-lineamientos/hechos-de-transparencia/planeacion-gestion-y-control/16697-anexo-1-mapa-de-riesgos-de-corrupcion-2024-v-1           </t>
    </r>
  </si>
  <si>
    <t>Promover la participación interna y externa en la formulación de las estrategias de lucha contra la corrupción de las vigencias 2024 y 2025</t>
  </si>
  <si>
    <t>Estrategia de lucha contra la corrupción de las vigencias 2024 y 2025 elaborada participativamante</t>
  </si>
  <si>
    <t>Consolidación de aportes  recibidos mediante memorando y presentación  ante el Comité Institucional de Gestión y Desemepeño del proyecto del PAAC 2024</t>
  </si>
  <si>
    <r>
      <rPr>
        <b/>
        <sz val="11"/>
        <rFont val="Calibri"/>
        <family val="2"/>
        <scheme val="minor"/>
      </rPr>
      <t>2024I-VBOG-031480 del 22/05/24 OFICINA DE CONTROL INTERNO</t>
    </r>
    <r>
      <rPr>
        <sz val="11"/>
        <rFont val="Calibri"/>
        <family val="2"/>
        <scheme val="minor"/>
      </rPr>
      <t xml:space="preserve">
se valida lo9 programado
</t>
    </r>
    <r>
      <rPr>
        <b/>
        <sz val="11"/>
        <rFont val="Calibri"/>
        <family val="2"/>
        <scheme val="minor"/>
      </rPr>
      <t>OFICINA ASESORA DE PLANEACIÓN:</t>
    </r>
    <r>
      <rPr>
        <sz val="11"/>
        <rFont val="Calibri"/>
        <family val="2"/>
        <scheme val="minor"/>
      </rPr>
      <t xml:space="preserve">
ESTA ACTIVIDAD NO TIENE PROGRAMADA EJECUIÓN DURANTE ESTE TRIMTESRE, NO OBSTANTE: En la carpeta https://invias-my.sharepoint.com/:f:/g/personal/oap_invias_gov_co/Ekb4OWsCCTdHkCSfpyBPWTEB4qGeJgL9XB-HXDq2kxNDdQ?e=Qt3kas se incluye un acercamento a la Secretaría de Transparencia, memorando circular 2024I-VBOG-034040 del 29/05/24 dirigido a la Dirección Jurídica y sus Subdirecciones para analizar entre otras cosas lo siguiente:
</t>
    </r>
    <r>
      <rPr>
        <i/>
        <sz val="11"/>
        <rFont val="Calibri"/>
        <family val="2"/>
        <scheme val="minor"/>
      </rPr>
      <t>"4. Proponer a Colombia Compra Eficiente Incorporar elementos de integridad pública en los procesos de selección, vinculación, contratación y evaluación de sus servidores, contratistas y en los procesos de contratación con personas jurídicas:
a. Incluir   estos   elementos   en   la   actualización   del   código   de   integridad   de   la
entidad (documento Liderado por la Secretaría General)
b. Validar el responsable de verificar el registro de información en el aplicativo por
la integridad y en qué momentos se realizará
c. Validar   mejoras   a   incorporar   durante   la   transición   la   Programa   de
Transparencia y Ética Publica"</t>
    </r>
  </si>
  <si>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</si>
  <si>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</si>
  <si>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</si>
  <si>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r>
      <rPr>
        <b/>
        <sz val="11"/>
        <rFont val="Calibri"/>
        <family val="2"/>
        <scheme val="minor"/>
      </rPr>
      <t>2024I-VBOG-031480 del 22/05/24 OFICINA DE CONTROL INTERNO</t>
    </r>
    <r>
      <rPr>
        <sz val="11"/>
        <rFont val="Calibri"/>
        <family val="2"/>
        <scheme val="minor"/>
      </rPr>
      <t xml:space="preserve">
socializado mediante Memorando Circular 2024I-VBOG-004765 del 02/02/2024  y  2024I-VBOG-005660 del 07/02/2024 
</t>
    </r>
    <r>
      <rPr>
        <b/>
        <sz val="11"/>
        <rFont val="Calibri"/>
        <family val="2"/>
        <scheme val="minor"/>
      </rPr>
      <t>OFICINA ASESORA DE PLANEACIÓN</t>
    </r>
    <r>
      <rPr>
        <sz val="11"/>
        <rFont val="Calibri"/>
        <family val="2"/>
        <scheme val="minor"/>
      </rPr>
      <t xml:space="preserve">
En la carpeta https://invias-my.sharepoint.com/:f:/g/personal/oap_invias_gov_co/Eq7lHr92ePZFvXTd2JDCyv0B6SS8PJK8Ic7yD5bgk1Ikxw?e=OoNa2v se encuentran disponibles:
1.  Las solictudes efectuadas la Grupo Gerencia de Comunicaciones y algunas de las piezas graficas socializadas
2. El memorando MEMORANDO CIRCULAR 2024I-VBOG-019763 del 10/04/24 se socializaron memoraias de la primera jornda de asistencia técncia del Departamento Adminsitratovo de la Función pública -DAFP- para actualizar la politica Institucional de Adminsitración dle Riesgo y se convocó al taller para identificar emjoras en la politica institucional de admisnitración del riesgo, realizado el  11 de abril en horario de 2:00 pm a 4:00 pm
3.  Mediante memorando circular  2024I-VBOG-037604 del 12/06/24 "Solicitud reportes de ejecución y seguimiento actividades de control de los riesgos de gestión y corrupción 2024" se socializa la actual política institucional de adminsitración del riesgo
4. Correo del 28 d ejunuio de la Dra Jessica Arías con las imagenes de las piezas divulgadas en</t>
    </r>
  </si>
  <si>
    <r>
      <t xml:space="preserve">1. Elaboración texto para divulgación mapa de riesgos de gestión V4, solicitud enviada al Grupo de Gerencia de Comunicaciones el 09/09
2. Divulgación Masiva del mapa de riesgos de gestión V4 enviada el 18 de septiembre
3. Encuentro de facilitadores del MIPG efectuado el 20 de septiembre divulgando la política institucional de administración y su implementación a través del aplicativo KAWAK modulo Riesgos y Oportunidades &gt; Administración de riesgos y oportunidades
4. Publicación en la pagia web de la nueva versión del PAAC
</t>
    </r>
    <r>
      <rPr>
        <b/>
        <sz val="11"/>
        <rFont val="Calibri"/>
        <family val="2"/>
        <scheme val="minor"/>
      </rPr>
      <t xml:space="preserve">
Ver soportes en https://invias-my.sharepoint.com/:f:/g/personal/oap_invias_gov_co/EuG4fg0rzBJBiUyf_G9c51oB3efHInANC09spadsD3kA-A?e=OdcgFL
2024I-VBOG-073543 del 04/10/24 SUBDIRECCION GENERAL</t>
    </r>
    <r>
      <rPr>
        <sz val="11"/>
        <rFont val="Calibri"/>
        <family val="2"/>
        <scheme val="minor"/>
      </rPr>
      <t xml:space="preserve">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i/>
        <sz val="11"/>
        <rFont val="Calibri"/>
        <family val="2"/>
        <scheme val="minor"/>
      </rPr>
      <t xml:space="preserve">2024I-VBOG-073715 del 04/10/24 OFICINA DE CONTROL INTERNO
</t>
    </r>
    <r>
      <rPr>
        <i/>
        <sz val="11"/>
        <rFont val="Calibri"/>
        <family val="2"/>
        <scheme val="minor"/>
      </rPr>
      <t xml:space="preserve">socializado mediante Memorando Circular 2024I-VBOG-004765 del 02/02/2024  y  2024I-VBOG-005660 del 07/02/2024
“RIESGOS DE CORRUPCIÓN 2024” https://www.invias.gov.co/index.php/normativa/politicas-y-lineamientos/hechos-de-transparencia/planeacion-gestion-y-control/16697-anexo-1-mapa-de-riesgos-de-corrupcion-2024-v-1      </t>
    </r>
  </si>
  <si>
    <t xml:space="preserve">El 22/11/24 se elaboró material para piezas graficas sobre gestión de riesgos, remitida al grupo gerencia de comunicaciones para el respectivo diseño y divulgación.
Se encuentra disponibles en https://www.invias.gov.co/index.php/informacion-institucional/sistema-de-gestion-de-calidad bajo el rotulo "Mapas de Riesgos" / 2024 los mapas de riesgos de gestión y corrupción
</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</si>
  <si>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</si>
  <si>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</si>
  <si>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</si>
  <si>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rPr>
        <b/>
        <sz val="11"/>
        <rFont val="Calibri"/>
        <family val="2"/>
        <scheme val="minor"/>
      </rPr>
      <t>2024I-VBOG-031480 del 22/05/24 OFICINA DE CONTROL INTERNO</t>
    </r>
    <r>
      <rPr>
        <sz val="11"/>
        <rFont val="Calibri"/>
        <family val="2"/>
        <scheme val="minor"/>
      </rPr>
      <t xml:space="preserve">
Se evidencia la creación de carpetas para alimentar soportes de cumplimiento (micrositio MIPG Invias) y habilitación de permisos de edición  Directivos y facilitadores del MIPG, mesas de trabajo interdisciplinarias NTC5854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Mediante memorando circular  2024I-VBOG-037604 del 12/06/24 "Solicitud reportes de ejecución y seguimiento actividades de control de los riesgos de gestión y corrupción 2024" se socializa la actual política institucional de adminsitración del riesgo y el material con los respectivos linemaientos para el rreporte   de   ejecución   de   los   controles, seguimiento de los mismos o medición/análisis de los indicadores asociados.
</t>
    </r>
    <r>
      <rPr>
        <b/>
        <sz val="11"/>
        <rFont val="Calibri"/>
        <family val="2"/>
        <scheme val="minor"/>
      </rPr>
      <t>2.</t>
    </r>
    <r>
      <rPr>
        <sz val="11"/>
        <rFont val="Calibri"/>
        <family val="2"/>
        <scheme val="minor"/>
      </rPr>
      <t xml:space="preserve"> En la subcarpeta se enuentran los recordatorios mediante correo remitidos a los facilitadores del MIPG
</t>
    </r>
    <r>
      <rPr>
        <b/>
        <sz val="11"/>
        <rFont val="Calibri"/>
        <family val="2"/>
        <scheme val="minor"/>
      </rPr>
      <t>3.</t>
    </r>
    <r>
      <rPr>
        <sz val="11"/>
        <rFont val="Calibri"/>
        <family val="2"/>
        <scheme val="minor"/>
      </rPr>
      <t xml:space="preserve"> En la subcarpeta se encuentra la evidencia de las ediciones y actualización de responsables para alimentra los indicadores y actividades de control, junto a otras gestiones adelantadas.
</t>
    </r>
    <r>
      <rPr>
        <b/>
        <sz val="11"/>
        <rFont val="Calibri"/>
        <family val="2"/>
        <scheme val="minor"/>
      </rPr>
      <t xml:space="preserve">4. </t>
    </r>
    <r>
      <rPr>
        <sz val="11"/>
        <rFont val="Calibri"/>
        <family val="2"/>
        <scheme val="minor"/>
      </rPr>
      <t>En el archivo denominado, se encunetra el  la relación de las  mesas de trabajo realizadas para revisar los riesgos y apoyar en el cargue de la información en KAWAK (incluye detalle de riegsos de gestión y corrupción)
5. Mediante correo del 13 de junio se socilaiza nuevmanebte el formato de reporte d eincidentes a los facilitadores del MIPG</t>
    </r>
  </si>
  <si>
    <r>
      <t xml:space="preserve">1.	Asesorías a lideres de proceso y facilitadores del MIPG para documentar y/o actualizar riesgos. Ver anexo 2 disponible en https://invias-my.sharepoint.com/:b:/g/personal/oap_invias_gov_co/EWFjC2Lw6K5Du2Ze5BTl-6cBH8nJyU6zsV-fJnw0nDmAyA?e=PB9lxl 
2.	Capacitación sobre reporte de ejecución y seguimiento de las actividades de control y riesgos asociados durante encuentros de facilitadores del MIPG. Ver anexo 4 disponible en https://invias-my.sharepoint.com/:b:/g/personal/oap_invias_gov_co/EYT2KVt_xxVIr3_TajC9GaoBs7RcmNHS0Z3p945-IA74mQ?e=fmWmZZ 
3. Pieza grafica difundiendo cambios en mapa de riesgos de gestión https://invias-my.sharepoint.com/:b:/g/personal/oap_invias_gov_co/EXkfrx9FFl1PowunASG08wYBg8EBEre5jGisAafGNgp_lg?e=uOnxfb  
</t>
    </r>
    <r>
      <rPr>
        <b/>
        <i/>
        <sz val="11"/>
        <rFont val="Calibri"/>
        <family val="2"/>
        <scheme val="minor"/>
      </rPr>
      <t xml:space="preserve">2024I-VBOG-073715 del 04/10/24 OFICINA DE CONTROL INTERNO
</t>
    </r>
    <r>
      <rPr>
        <i/>
        <sz val="11"/>
        <rFont val="Calibri"/>
        <family val="2"/>
        <scheme val="minor"/>
      </rPr>
      <t>2024I-VBOG-031480 del 22/05/24 OFICINA DE CONTROL INTERNO
Se evidencia la creación de carpetas para alimentar soportes de cumplimiento (micrositio MIPG Invias) y habilitación de permisos de edición  Directivos y facilitadores del MIPG, mesas de trabajo interdisciplinarias NTC5854.
La implementación de carpetas específicas y la asignación de permisos de edición en el micrositio MIPG representa un avance significativo en la gestión de la documentación relacionada con el cumplimiento de la norma NTC 5854. Esta medida facilita el acceso a la información y mejora la trazabilidad de los procesos     https://invias-my.sharepoint.com/personal/oap_invias_gov_co/_layouts/15/onedrive.aspx?id=%2Fpersonal%2Foap%5Finvias%5Fgov%5Fco%2FDocuments%2FRepositorio%20MIPG%2FD4%2F1%2E%20P%2E%20Seguimiento%20y%20evaluaci%C3%B3n%20del%20desempe%C3%B1o%20institucional%2F2%2E%20Evaluaci%C3%B3n%20y%20seguimiento%20a%20los%20planes%2FPAAC%2F2024%2FSecretar%C3%ADa%20General%2F2%20trimestre%2FEvidencia%202%20T%20PAAC%202024&amp;ga=1</t>
    </r>
  </si>
  <si>
    <t xml:space="preserve">Publicar y divulgar el monitoreo de la ejecución del PAAC </t>
  </si>
  <si>
    <t xml:space="preserve">Monitoreo de la ejecución del PAAC publicado y divulgado </t>
  </si>
  <si>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</si>
  <si>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r>
      <rPr>
        <b/>
        <sz val="11"/>
        <rFont val="Calibri"/>
        <family val="2"/>
        <scheme val="minor"/>
      </rPr>
      <t>2024I-VBOG-031480 del 22/05/24 OFICINA DE CONTROL INTERNO</t>
    </r>
    <r>
      <rPr>
        <sz val="11"/>
        <rFont val="Calibri"/>
        <family val="2"/>
        <scheme val="minor"/>
      </rPr>
      <t xml:space="preserve">
 publicación en página web: https://www.invias.gov.co/index.php/plan-anticorrupcion-y-de-atencion-al-ciudadano#2023
</t>
    </r>
    <r>
      <rPr>
        <b/>
        <sz val="11"/>
        <rFont val="Calibri"/>
        <family val="2"/>
        <scheme val="minor"/>
      </rPr>
      <t>OFICINA ASESORA DE PLANEACIÓN
1.</t>
    </r>
    <r>
      <rPr>
        <sz val="11"/>
        <rFont val="Calibri"/>
        <family val="2"/>
        <scheme val="minor"/>
      </rPr>
      <t xml:space="preserve"> Mediante memorando circular 2024I-VBOG-010273 del 29/02/24 se solicitó a
los responsables de las actividades del Plan Anticorrupción y de Atención al Ciudadano 2024 el
reporte   de   cumplimiento,   otorgando   como   plazo   límite   el   5   de   abril   (se   remitieron
retroalimentaciones para completo o aclaración)
</t>
    </r>
    <r>
      <rPr>
        <b/>
        <sz val="11"/>
        <rFont val="Calibri"/>
        <family val="2"/>
        <scheme val="minor"/>
      </rPr>
      <t>2</t>
    </r>
    <r>
      <rPr>
        <sz val="11"/>
        <rFont val="Calibri"/>
        <family val="2"/>
        <scheme val="minor"/>
      </rPr>
      <t xml:space="preserve">. Informe del 1° trimestre consolidado disponible en https://www.invias.gov.co/index.php/plan-anticorrupcion-y-de-atencion-al-ciudadano y divulgado mediante Memorando circular 2024I-VBOG-022085 del 18/04/24 se socializó el  Informe Monitoreo Plan Anticorrupción y de Atención al Ciudadano, corte 1° trimestre.
</t>
    </r>
    <r>
      <rPr>
        <b/>
        <sz val="11"/>
        <rFont val="Calibri"/>
        <family val="2"/>
        <scheme val="minor"/>
      </rPr>
      <t>3</t>
    </r>
    <r>
      <rPr>
        <sz val="11"/>
        <rFont val="Calibri"/>
        <family val="2"/>
        <scheme val="minor"/>
      </rPr>
      <t xml:space="preserve">. Mediante memorando circular : 2024I-VBOG-0310 del 21/05/24 se solcitó el reporte con corte al 2° trimestre
</t>
    </r>
    <r>
      <rPr>
        <b/>
        <sz val="11"/>
        <rFont val="Calibri"/>
        <family val="2"/>
        <scheme val="minor"/>
      </rPr>
      <t xml:space="preserve">4. </t>
    </r>
    <r>
      <rPr>
        <sz val="11"/>
        <rFont val="Calibri"/>
        <family val="2"/>
        <scheme val="minor"/>
      </rPr>
      <t>Avances documentados en la Oportunidad de mejora ID 379 del aplicativo KAWAK</t>
    </r>
  </si>
  <si>
    <r>
      <t xml:space="preserve">1. Socialización del informe de monitoreo del 2° triemstre en lapagina web y medinate memorando circular 2024I-VBOG-05191 del 29/07/24 
2. Lineamientos para el reporte del 3° triemstre remitido mediante memorando circular 2024I-VBOG-063907 del 05/09/24 y correo del 06/09/24 dirigido a los facilitadores del MIPG
3. Publicación en la pagia web de la nueva versión del PAAC
Ver soportes en  https://invias-my.sharepoint.com/:f:/g/personal/oap_invias_gov_co/En8P6p0kU3FJtTu2j2Aa9ngBzwy4ZlLPYyKDOfwEKgc9LQ?e=e5yj3o
</t>
    </r>
    <r>
      <rPr>
        <b/>
        <sz val="11"/>
        <rFont val="Calibri"/>
        <family val="2"/>
        <scheme val="minor"/>
      </rPr>
      <t>2024I-VBOG-073543 del 04/10/24 SUBDIRECCION GENERAL</t>
    </r>
    <r>
      <rPr>
        <sz val="11"/>
        <rFont val="Calibri"/>
        <family val="2"/>
        <scheme val="minor"/>
      </rPr>
      <t xml:space="preserve">
El monitoreo al PAAC en su versión más reciente se encuentra disponible en: https://www.invias.gov.co/index.php/plan-anticorrupcion-y-de-atencion-al-ciudadano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publicación en página web:https://www.invias.gov.co/index.php/plan-anticorrupcion-y-de-atencion-al-ciudadano#2024</t>
    </r>
  </si>
  <si>
    <t xml:space="preserve">Publicar y divulgar el  seguimiento de la ejecución del PAAC </t>
  </si>
  <si>
    <t xml:space="preserve">Seguimiento  de la ejecución del PAAC publicado y divulgado </t>
  </si>
  <si>
    <t>Oficina de Control interno</t>
  </si>
  <si>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</si>
  <si>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rPr>
        <b/>
        <sz val="11"/>
        <rFont val="Calibri"/>
        <family val="2"/>
        <scheme val="minor"/>
      </rPr>
      <t>2024I-VBOG-031480 del 22/05/24 OFICINA DE CONTROL INTERNO</t>
    </r>
    <r>
      <rPr>
        <sz val="11"/>
        <rFont val="Calibri"/>
        <family val="2"/>
        <scheme val="minor"/>
      </rPr>
      <t xml:space="preserve">
Seguimiento al PAAC en su versión más reciente se encuentra disponible en:
https://www.invias.gov.co/index.php/hechos-de-transparencia/mecanismos-de-control/informe-cuatrimestral-del-estado-del-control-interno
</t>
    </r>
    <r>
      <rPr>
        <b/>
        <sz val="11"/>
        <rFont val="Calibri"/>
        <family val="2"/>
        <scheme val="minor"/>
      </rPr>
      <t xml:space="preserve">2024I-VBOG-044841 del 08/07/24 OFICINA DE CONTROL INTERNO y correos
</t>
    </r>
    <r>
      <rPr>
        <sz val="11"/>
        <rFont val="Calibri"/>
        <family val="2"/>
        <scheme val="minor"/>
      </rPr>
      <t>https://www.invias.gov.co/index.php/hechos-de-transparencia/mecanismos-de-control/informe-cuatrimestral-del-estado-del-control-interno</t>
    </r>
  </si>
  <si>
    <r>
      <rPr>
        <b/>
        <sz val="11"/>
        <rFont val="Calibri"/>
        <family val="2"/>
        <scheme val="minor"/>
      </rPr>
      <t>2024I-VBOG-073543 del 04/10/24 SUBDIRECCION GENERAL</t>
    </r>
    <r>
      <rPr>
        <sz val="11"/>
        <rFont val="Calibri"/>
        <family val="2"/>
        <scheme val="minor"/>
      </rPr>
      <t xml:space="preserve">
El seguimiento al PAAC en su versión más reciente se encuentra disponible en: https://www.invias.gov.co/index.php/hechos-de-transparencia/mecanismos-de-control/informe-cuatrimestral-del-estado-del-control-interno
</t>
    </r>
    <r>
      <rPr>
        <b/>
        <i/>
        <sz val="11"/>
        <rFont val="Calibri"/>
        <family val="2"/>
        <scheme val="minor"/>
      </rPr>
      <t xml:space="preserve">2024I-VBOG-073715 del 04/10/24 OFICINA DE CONTROL INTERNO
</t>
    </r>
    <r>
      <rPr>
        <i/>
        <sz val="11"/>
        <rFont val="Calibri"/>
        <family val="2"/>
        <scheme val="minor"/>
      </rPr>
      <t>Seguimiento al PAAC en su versión más reciente se encuentra disponible en:https://www.invias.gov.co/index.php/hechos-de-transparencia/mecanismos-de-control/informe-cuatrimestral-del-estado-del-control-interno</t>
    </r>
  </si>
  <si>
    <r>
      <t xml:space="preserve">2024I-VBOG-099258 del 20/12/24  OFICINA DE CONTROL INTERNO
</t>
    </r>
    <r>
      <rPr>
        <i/>
        <sz val="11"/>
        <rFont val="Calibri"/>
        <family val="2"/>
        <scheme val="minor"/>
      </rPr>
      <t xml:space="preserve">
"En atención al memorando Circular No. 2024I-VBOG-085288, fechado el 7 de noviembre del presente año, referente a la solicitud de reporte para el monitoreo de actividades del Plan Anticorrupción y de Atención al Ciudadano correspondiente al  corte del 4° trimestre, con fecha límite del 20 de diciembre, me permito precisar que para la acción de seguimiento de la ejecución del PAAC de competencia de la Oficina
de Control Interno, se requiere recibir por parte de la Oficina de Planeación el resultado del monitoreo al mismo.
Teniendo en cuenta que este informe de ley cuenta con plazos definidos para su elaboración y publicación en la página Web de la entidad, de manera atenta solicitamos remitir la información de ejecución del PAAC a más tardar el 7 de enero de 2025."</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</si>
  <si>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</si>
  <si>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</si>
  <si>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</si>
  <si>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Secretaría General</t>
  </si>
  <si>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</si>
  <si>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2024I-VBOG-031480 del 22/05/24 OFICINA DE CONTROL INTERNO</t>
    </r>
    <r>
      <rPr>
        <sz val="11"/>
        <rFont val="Calibri"/>
        <family val="2"/>
        <scheme val="minor"/>
      </rPr>
      <t xml:space="preserve">
Sin avance  respecto a lo programado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</si>
  <si>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i/>
        <sz val="11"/>
        <rFont val="Calibri"/>
        <family val="2"/>
        <scheme val="minor"/>
      </rPr>
      <t xml:space="preserve">2024I-VBOG-074056 del 07/10/24 SECRETARIA GENERAL 66%
</t>
    </r>
    <r>
      <rPr>
        <sz val="11"/>
        <rFont val="Calibri"/>
        <family val="2"/>
        <scheme val="minor"/>
      </rPr>
      <t>"Desde el GRAC se identifco una OPA la cual se remitio para aprobacion de la Oficina Asesora de Planeacion; Con email institucional de fecha 26-08-2024  la OAP  respondió la consulta sobre el tema identificado en el informe trimestral "la información mas consultada" aclarando que lo identificado no es una OPA.  refiriendo que  para su creación y publicación no cumple con los requisitos establecidos por la normatividad vigente del departamento administrativo de la función pública y para su inscripción en el SUIT, sin embargo, esto no significa que no exista ni que no se continue prestando este servicio al que ha venido accediendo la ciudadanía."</t>
    </r>
    <r>
      <rPr>
        <b/>
        <i/>
        <sz val="11"/>
        <rFont val="Calibri"/>
        <family val="2"/>
        <scheme val="minor"/>
      </rPr>
      <t xml:space="preserve">
2024I-VBOG-073715 del 04/10/24 OFICINA DE CONTROL INTERNO</t>
    </r>
    <r>
      <rPr>
        <i/>
        <sz val="11"/>
        <rFont val="Calibri"/>
        <family val="2"/>
        <scheme val="minor"/>
      </rPr>
      <t xml:space="preserve">
https://www.invias.gov.co/index.php/hechos-de-transparencia/mecanismos-de-control/informe-cuatrimestral-del-estado-del-control-interno
</t>
    </r>
  </si>
  <si>
    <r>
      <rPr>
        <b/>
        <sz val="11"/>
        <color rgb="FF000000"/>
        <rFont val="Calibri"/>
        <scheme val="minor"/>
      </rPr>
      <t xml:space="preserve">2024I-VBOG-098696 del 19/12/24  GRUPO BUEN GOBIERNO de la SECRETARÍA GENERAL -100%:
</t>
    </r>
    <r>
      <rPr>
        <sz val="11"/>
        <color rgb="FF000000"/>
        <rFont val="Calibri"/>
        <scheme val="minor"/>
      </rPr>
      <t>1.El día 22 de noviembre y el 4 de diciembre de 2024, se realizaron mesas de trabajo de
trabajo de la cual se anexa listado de asistencias y el acta No. 027 de fecha 04-12-2024, en
donde se trabajó con los delegados de las dependencias relacionadas en la identificación de
OPAS. •Subdirección de Modernización de Carreteras Nacionales
•Grupo Apoyo Transversal - Subdirección Vías Regionales
•SA - Grupo de Atención y Relacionamiento con el Ciudadano
•Subdirección de Gestión Integral de Carreteras Nacionales   •Dirección De Ejecución y Operación  
•Dirección Técnica y De Estructuración 
Como resultado de lo anterior se identificó como posible OPA Solicitud permiso instalación de vallas publicitarias informativas y comerciales en vías nacionales no concesionadas diferentes a las vallas informativas relacionadas con los contratos de obras o interventoría. 
2.Desde el GRAC con memorando identifico una OPA la cual se remitió para aprobación de la Oficina Asesora de Planeación; Con email institucional de fecha 26-08-2024  la OAP  respondió la consulta sobre el tema identificado en el informe trimestral ""la información más consultada"" aclarando que lo identificado no es una OPA.  refiriendo que para su creación y publicación no cumple con los requisitos establecidos por la normatividad vigente del departamento administrativo de la función pública y para su inscripción en el SUIT, sin embargo, esto no significa que no exista ni que no se continue prestando este servicio al que ha venido accediendo la ciudadanía. Se anexa cronograma. NOTA:  De no ser viabilizada la propuesta anta la OAP y el DAFF no se identifican en la entidad OPAS para ser documentadas en el SUIT. SE ANEXA CRONOGRAMA .</t>
    </r>
  </si>
  <si>
    <t>Al analizar los soportes disponibles en "https://invias-my.sharepoint.com/:f:/g/personal/oap_invias_gov_co/EggyYjWEAGpNvRgkOCQ0--oBoowtD4kYqt8PQMFYUr4HSg?e=KnD5sO" se constató lo siguiente:
* Las actas 9 y 15, no guarda relación con la temática, en ella se analiza un procedimiento de correspondencia e instructivos complementarios
* La imagen aportada de SUIT corresponde al fundamento legal de un trámite ya inscrito
* Los archivos denominados HU_XXXX corresponden a historias de usuario del levantamiento de requisitos para la virtualización de los tramites inscritos
*La Url  del archivo Word conduce  un apartado de internet donde se actualizó la oferta institucional y se detallan los tramites y requisitos vigentes.
*-La Url que conduce a "X" corresponde a una pieza grafica sobre permisos de cierre de vía
Nota: estos soportes fueron copiados en el repositorio de MIPG dentro de la carpeta correspondiente a la política de racionalización de trámites
Los productos programados fueron:
 1. Cronograma y hoja de Ruta
2.. Diagnósticos OPAS y Consultas
3. Enlace SUIT, si aplica</t>
  </si>
  <si>
    <t>Efectivamente el administrador de SUIT valido si la OAP “Certificados (ingresos y retenciones), orientado a las personas naturales y/o jurídicas que tengan o hayan tenido algún tipo de vinculación con la entidad” propuesta cumplía los parámetros para ser inscrita en la plataforma y no era el caso.
Para evidenciar cumplimiento de la actividad se sugiere que en el corte del 4º trimestre se aporte:
1.	El Diagnósticos OPAS y Consultas (Contemplar las definiciones de trámite u otro procedimiento administrativo OPA y Consultas de acceso a la información Pública, contenidas en el Decreto No. 0881 del 24 de enero de 2022, en concordancia con la Resolución No. 455 del 24 de agosto de 20212)
2.	Un Cronograma y hoja de Ruta (que podría tener fechas 2024-2025)
3.	Enlace SUIT, si aplica</t>
  </si>
  <si>
    <t>Cumplido según lo previsto, durante 2025 será necesario validar si la "Solicitud permiso instalación de vallas publicitarias informativas y comerciales en vías nacionales no concesionadas diferentes a las vallas informativas relacionadas con los contratos de obras o interventoría" en una OPA para proceder a inscribirla, acorde con el cronograma aportado por la Secretaría General</t>
  </si>
  <si>
    <t>Sin subcomponente</t>
  </si>
  <si>
    <t>Desarrollar ejercicios semestrales de participación para la identificación y priorización de mejoras de los trámites</t>
  </si>
  <si>
    <t>1. Cronograma</t>
  </si>
  <si>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</si>
  <si>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t>
    </r>
    <r>
      <rPr>
        <b/>
        <sz val="11"/>
        <rFont val="Calibri"/>
        <family val="2"/>
        <scheme val="minor"/>
      </rPr>
      <t xml:space="preserve">2024I-VBOG-04484 del 08/07/24 SECRETARIA 
</t>
    </r>
    <r>
      <rPr>
        <sz val="11"/>
        <rFont val="Calibri"/>
        <family val="2"/>
        <scheme val="minor"/>
      </rPr>
      <t>para este trimestre se Realizaron 5 chat ciudadanos por las plataformas Facebook, Linkedln y Yotube</t>
    </r>
  </si>
  <si>
    <r>
      <rPr>
        <b/>
        <i/>
        <sz val="11"/>
        <rFont val="Calibri"/>
        <family val="2"/>
        <scheme val="minor"/>
      </rPr>
      <t xml:space="preserve">2024I-VBOG-074056 del 07/10/24 SECRETARIA GENERAL 50%
</t>
    </r>
    <r>
      <rPr>
        <sz val="11"/>
        <rFont val="Calibri"/>
        <family val="2"/>
        <scheme val="minor"/>
      </rPr>
      <t xml:space="preserve">"Con memorando Individual 2024I VBOG-071790 del 30 de septiembre del 2024 se solicitó la publicación de la estrategia de partipación ciudadana en la pagina WEB del INVIAS
Mediante memorando Individual No 2024I - VBOG - 071356 de fecha 29 de Septiembre del 2024 La subdireccion de Reglamentación Tecnica e Innovación Adjunta Documento que contiene las actividades de participacion ciudadana de la dependencia.  Es de anotar que no se identificaron mejoras en los tramites de la entidad"
</t>
    </r>
    <r>
      <rPr>
        <b/>
        <i/>
        <sz val="11"/>
        <rFont val="Calibri"/>
        <family val="2"/>
        <scheme val="minor"/>
      </rPr>
      <t xml:space="preserve">
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lo cual impide a los grupos de valor y al público en general verificar el cumplimiento de los compromisos adquiridos por la entidad, afectando la transparencia de los procesos</t>
    </r>
  </si>
  <si>
    <t>Favor aportar el cronograma de priorización y validar la relación entre los 5 Chat ciudadanos que mencionan, con la priorización de trámites</t>
  </si>
  <si>
    <t>Actividad potencialmente incumplida.
La carpeta META 2 EJERCICIOS SEMESTRALES DE PART  disponible en https://invias-my.sharepoint.com/:f:/g/personal/oap_invias_gov_co/EqRo50IDmthFtDsobfS0QJEBjk1TyX7nWUYRTE0YIke7Bg?e=l2kcVZ está vacía, no fue posible confirmar el contenido de los memorandos citados en la observación (2024I VBOG-071790 y 2024I - VBOG - 071356) y si en ellos se incluye el producto de la actividad (cronograma o informes de su avance).
Para evidenciar cumplimiento de la actividad se sugiere que en el corte del 4º trimestre se aporte:
1.	Cronograma con seguimiento
2.	Informe ejecutivo de mejoras identificadas en los trámites (priorización)</t>
  </si>
  <si>
    <t>Cumplido según lo previsto, durante 2025 será necesario:
1. Validar la pertinencia de inscribir en SUIT la excepción en el trámite TIES relacionada con la tarjeta en los pejases del rio de Bogotá y el Corzo.
2. Efectuar la medición de impacto de la virtualización de los trámites, especialmente para confirmar si efectivamente los solicitantes pueden efectuar en tiempo real el seguimiento al estado de los trámites.
3. Revisar la complejidad de los procedimientos asociados a los trámites para simplificarlos
4. Verificar si es posible reducir cantidad de documentos requeridos y eliminar pasos innecesarios 
Lo anterior, para atender las recomendaciones del informe de mejoras identificadas en 2024.</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</si>
  <si>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</si>
  <si>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</si>
  <si>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Dirección Técnica y de Estructuración - DTE</t>
  </si>
  <si>
    <t>No se recibío reporte por parte de la Dirección Técnica y de Estructuración</t>
  </si>
  <si>
    <r>
      <rPr>
        <b/>
        <sz val="11"/>
        <rFont val="Calibri"/>
        <family val="2"/>
        <scheme val="minor"/>
      </rPr>
      <t>2024I-VBOG-031480 del 22/05/24 OFICINA DE CONTROL INTERNO</t>
    </r>
    <r>
      <rPr>
        <sz val="11"/>
        <rFont val="Calibri"/>
        <family val="2"/>
        <scheme val="minor"/>
      </rPr>
      <t xml:space="preserve">
No cuantifica los costos administrativos y r mejoras en los procedimientos internos para reducirlos
</t>
    </r>
    <r>
      <rPr>
        <b/>
        <sz val="11"/>
        <rFont val="Calibri"/>
        <family val="2"/>
        <scheme val="minor"/>
      </rPr>
      <t>2024I-VBOG-044737 del 05/07/24 DIRECCIÓN TÉCNICA Y DE ESTRUCTURACIÓN
2024I-VBOG-039814 del 20/06/24 SUBDIRECCIÓN DE REGLAMENTACIÓN TÉCNICA E INNOVACIÓN</t>
    </r>
    <r>
      <rPr>
        <sz val="11"/>
        <rFont val="Calibri"/>
        <family val="2"/>
        <scheme val="minor"/>
      </rPr>
      <t xml:space="preserve">
Se adelanta la gestión en cuanto a la proyección de costos parametrizados con información de vigencia 2023 requerida a la Subdirección Administrativa.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Correo De: Nestor Alfonso Navarro Tovar &lt;nnavarro@invias.gov.co&gt; 
Enviado el: jueves, 11 de julio de 2024 5:16 p.m.
</t>
    </r>
    <r>
      <rPr>
        <sz val="11"/>
        <rFont val="Calibri"/>
        <family val="2"/>
        <scheme val="minor"/>
      </rPr>
      <t xml:space="preserve">
1.Se solicitó a la Subdirección administrativa la cuantificación de los costos administrativos de la Entidad, llevados a cada uno de los trámites mediante memorando 2024I-VBOG-039814 con fecha 20 junio de 2024 (ver evidencia 6).
2.Se realizan mejoras en el borrador del procedimiento interno del trámite uso de zona de vía (ver evidencia 3).
3.Junto con la OTIC se trabaja en el levantamiento de requerimientos técnicos de los trámites de concepto de ubicación de estaciones de servicio automotriz (EDS) y carga especial soportadas mediante historias de usuarios (ver evidencia 4 y 5).
4.En el trámite de permiso cierres de vías se envía propuesta al Ministerio de Transporte mediante memorando No. 2024S-VBOG-032349 de fecha 23 mayo de 2023 (ver evidencia 2) y propuesta normativa del permiso de carga especial por correo al Ministerio de Transporte, con el fin de recibir observaciones (ver evidencia (1)      </t>
    </r>
  </si>
  <si>
    <r>
      <rPr>
        <b/>
        <sz val="11"/>
        <rFont val="Calibri"/>
        <family val="2"/>
        <scheme val="minor"/>
      </rPr>
      <t>2024I-VBOG-073715 del 04/10/24 OFICINA DE CONTROL INTERNO</t>
    </r>
    <r>
      <rPr>
        <sz val="11"/>
        <rFont val="Calibri"/>
        <family val="2"/>
        <scheme val="minor"/>
      </rPr>
      <t xml:space="preserve">
El informe no proporciona una estimación precisa de los costos administrativos actuales ni de los costos asociados a las mejoras propuestas. Esta ausencia impide una evaluación completa del impacto financiero de las medidas adoptadas.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"2024I-VBOG-039814 del 20/06/24 SUBDIRECCIÓN DE REGLAMENTACIÓN TÉCNICA E INNOVACIÓN
Para tercer trimestres aun nos encontramos desde la DTE a esperas de respuesta de la gestión adelantada por  en cuanto a la proyección de costos parametrizados con información de vigencia 2023 requerida a la Subdirección Administrativa por parte de Subdirección de Reglamentación Técnica e Innovación.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</si>
  <si>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t>En la carpeta  se localiza memorando 2024I-VBOG-039814 del 20/06/24 solicitando información para calcular el costo por hora hombre en cada trámite,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Los productos programados son:
1. Costo promedio por trámite
2. Informe de mejoras potenciales en procedimientos internos asociados a trámites
3. Actualización (simplificación ) de procedimientos asociados a trámites</t>
  </si>
  <si>
    <t xml:space="preserve">Actividad potencialmente incumplida.
Nuevamente se aporta el memorando 2024I-VBOG-039814 del 20/06/24 dirigido a la Subdirección Administrativa, cuyo asunto es "Costos administrativos trámites Grupo de Permisos - SRTI."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ara el reporte del 4º trimestre se sugiere aportar un informne con el “Costo promedio por trámite” a partir de una nailisi de las actuales actividades de los procedimientos asociaslos, un “Informe de mejoras potenciales en procedimientos internos asociados a trámites” reduciendo vistos buenos o evitando reprocesos y fecha de implementación de las nuevas versiones de los proceidmeitnos asociados a los trámites:
1.	MRTI-PR-4 - EXPEDICIÓN PERMISO PARA LA MOVILIZACIÓN DE CARGA EXTRADIMENSIONADA POR LAS VÍAS NACIONALES - V2
2.	MRTI-PR-3 - EMISIÓN CONCEPTO TÉCNICO DE UBICACIÓN DE ESTACIONES DE SERVICIO AUTOMOTRIZ - V1
3.	MRTI-PR-7 - EXPEDICIÓN DE PERMISOS PARA LA MOVILIZACIÓN DE CARGA INDIVISIBLE EXTRAPESADA, INDIVISIBLE EXTRADIMENSIONADA O INDIVISIBLE EXTRAPESADA Y EXTRADIMENSIONADA A LA VEZ Y PERMISO DE TRANSPORTE DE CARGA DIVISIBLE CON VEHÍCULOS COMBINADOS DE CARGA VCC - V1
4.	MRTI-PR-5 - PERMISO DE CIERRE DE VÍA, EMERGENCIAS, RESTRICCIONES VEHICULARES POR EJECUCIÓN DE OBRAS, EVENTOS DEPORTIVOS Y CULTURALES - V1
5.	MRTI-PR-2 - EXPEDICIÓN PERMISO USO DE ZONA DE VÍA - V1
6.	MRTI-PR-10 - AUTORIZACIÓN PARA LA CONSTRUCCIÓN DE OBRAS EN LAS RIBERAS DE LOS RÍOS O DENTRO DE SU CAUCE Y EN LAS DEMÁS VÍAS FLUVIALES A CARGO DEL INVIAS - V1
7.	¿ MINSEI-PR-4 TARJETAS DE INDENTIFICACIÓN ELECTRÓNICA PARA VEHÍCULOS EXENTOS Y TARIFAS DIFERENCIALES ?
</t>
  </si>
  <si>
    <t>1. Información</t>
  </si>
  <si>
    <t>Divulgación multicanal de píldoras informativas sobre proyectos de impacto (utilizando lenguaje claro y comprensible)</t>
  </si>
  <si>
    <t xml:space="preserve"> Píldoras informativas divulgadas en cada trimestre</t>
  </si>
  <si>
    <t>Subdirección  General</t>
  </si>
  <si>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</si>
  <si>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67 videos publicados en nuestro canal institucional de YouTube en los que se informa sobre el estado de proyectos de impacto. https://www.youtube.com/user/InviasOficial
</t>
    </r>
    <r>
      <rPr>
        <b/>
        <sz val="11"/>
        <rFont val="Calibri"/>
        <family val="2"/>
        <scheme val="minor"/>
      </rPr>
      <t>2024I-VBOG-050235 del 24/07/24 GRUPO GERENCIA DE COMUNICACIONES
T</t>
    </r>
    <r>
      <rPr>
        <sz val="11"/>
        <rFont val="Calibri"/>
        <family val="2"/>
        <scheme val="minor"/>
      </rPr>
      <t>oda la información publicada en canales externos se encuentra disponible en
lenguaje claro y es de fácil comprensión para los grupos de valor.</t>
    </r>
  </si>
  <si>
    <r>
      <rPr>
        <b/>
        <sz val="11"/>
        <rFont val="Calibri"/>
        <family val="2"/>
        <scheme val="minor"/>
      </rPr>
      <t xml:space="preserve">2024I-VBOG-073543 del 04/10/24 SUBDIRECCION GENERAL 75%
</t>
    </r>
    <r>
      <rPr>
        <sz val="11"/>
        <rFont val="Calibri"/>
        <family val="2"/>
        <scheme val="minor"/>
      </rPr>
      <t xml:space="preserve">
"102 videos publicados en nuestro canal institucional de YouTube en los que se informa sobre el estado de proyectos de impacto. https://www.youtube.com/user/InviasOficial, se evalua la pertinencia de descargar un reporte el cual incluya de manera individual las publicaciones informativas "
</t>
    </r>
    <r>
      <rPr>
        <b/>
        <i/>
        <sz val="11"/>
        <rFont val="Calibri"/>
        <family val="2"/>
        <scheme val="minor"/>
      </rPr>
      <t>2024I-VBOG-073715 del 04/10/24 OFICINA DE CONTROL INTERNO</t>
    </r>
    <r>
      <rPr>
        <i/>
        <sz val="11"/>
        <rFont val="Calibri"/>
        <family val="2"/>
        <scheme val="minor"/>
      </rPr>
      <t xml:space="preserve">
https://www.youtube.com/@InviasOficial</t>
    </r>
  </si>
  <si>
    <t>Mediante correo electronico del 16/02/2024 se remite archivo parametrizado a los Fcilitadores del MIPG de la Subdirección general y al Coordinador del Grupo Gerencia de Comunicaciones, para facilitar el reporte de las actividades</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</si>
  <si>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 .</t>
  </si>
  <si>
    <t>En la carpeta https://invias-my.sharepoint.com/:f:/g/personal/oap_invias_gov_co/EvaJ-ZTFELNKlUgdtf-edb4BlYt-1pkt2WAVudv7g9L1IQ?e=YAY0ON se localizó archivo pdf con la url del canal oficial INVIAS. 
Según lo analizado en mesas de trabajo para el informe del 4° trimestre estaremos atentos a la posibilidad de un reporte de la plataforma.</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</si>
  <si>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</si>
  <si>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</si>
  <si>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</si>
  <si>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https://www.invias.gov.co/.Publicaciones: Tweets: 542.Facebook post: 369.Facebook historias: 139.Facebook Live: 5.Instagram publicaciones: 540.Instagram historias: 439.YouTube videos: 125.YouTube lives: 6.Tik tok: 45.LinkedIn publicaciones: 116.LinkedIn Lives: 5
</t>
    </r>
    <r>
      <rPr>
        <b/>
        <sz val="11"/>
        <rFont val="Calibri"/>
        <family val="2"/>
        <scheme val="minor"/>
      </rPr>
      <t xml:space="preserve">
2024I-VBOG-050235 del 24/07/24 GRUPO GERENCIA DE COMUNICACIONES
</t>
    </r>
    <r>
      <rPr>
        <sz val="11"/>
        <rFont val="Calibri"/>
        <family val="2"/>
        <scheme val="minor"/>
      </rPr>
      <t xml:space="preserve">Toda la información publicada en canales externos se encuentra disponible en
lenguaje claro y es de fácil comprensión para los grupos de valor.
</t>
    </r>
  </si>
  <si>
    <r>
      <rPr>
        <b/>
        <sz val="11"/>
        <rFont val="Calibri"/>
        <family val="2"/>
        <scheme val="minor"/>
      </rPr>
      <t>2024I-VBOG-073543 del 04/10/24 SUBDIRECCION GENERAL 72%</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 de debe determinar si es necesario realizar un control con un respectivo soporte en el cual se de cumplimiento a la publicacion de la informacion en cumplimiento de la norma de accesibilidad"
</t>
    </r>
    <r>
      <rPr>
        <b/>
        <sz val="11"/>
        <rFont val="Calibri"/>
        <family val="2"/>
        <scheme val="minor"/>
      </rPr>
      <t xml:space="preserve">2024I-VBOG-073715 del 04/10/24 OFICINA DE CONTROL INTERNO
</t>
    </r>
    <r>
      <rPr>
        <sz val="11"/>
        <rFont val="Calibri"/>
        <family val="2"/>
        <scheme val="minor"/>
      </rPr>
      <t>https://www.youtube.com/@InviasOficial</t>
    </r>
  </si>
  <si>
    <t xml:space="preserve">2024I-VBOG-100188 del 24/12/24  SUBDIRECCION GENERAL 100%
Desde el Grupo Gerencia de Comunicaciones se verifica que los contenidos publicados que han sido generados por el grupo cuenten con los lineamientos del protocolo de lenguaje claro, para su fácil comprensión por parte de la ciudadanía. Adicionalmente los contenidos audiovisuales vinculados a la web son previamente cargados a la plataforma de YouTube, la cual cuenta con generación automática de subtítulos. 
Por otra parte, el portal web de la entidad se encuentra en proceso de actualización, de acuerdo con el plan de mejoramiento suscrito para atender las observaciones de las Auditorías efectuadas según la norma técnica NTC 5854. Este plan contempla la actualización de los criterios de accesibilidad de la web para garantizar mejores condiciones de navegación por parte de los usuarios, en especial de las personas en condición de discapacidad y se cuenta con los plugin indicados para garantizar la publicación de la información con los estándares requeridos para las personas en condición de discapacidad </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</si>
  <si>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t>
  </si>
  <si>
    <t>No se aporta un soporte especifico, pero se tendrá en cuenta el del ítem anterior, relacionado con las url del canal de YouTube y se remitió al facilitador del MIPG antecedentes sobre el protocolo de lenguaje claro de la entidad, para analizar la pertinencia de actualización del mismo.</t>
  </si>
  <si>
    <t>2. Diálogo</t>
  </si>
  <si>
    <t>Realizar el principal espacio de rendición de cuentas</t>
  </si>
  <si>
    <t>Principal Espacio de rendición de cuentas realizado</t>
  </si>
  <si>
    <t>Dirección General</t>
  </si>
  <si>
    <t>Sin avance programado para el periodo</t>
  </si>
  <si>
    <r>
      <t xml:space="preserve">Sin avance programado para el periodo
</t>
    </r>
    <r>
      <rPr>
        <b/>
        <i/>
        <sz val="11"/>
        <rFont val="Calibri"/>
        <family val="2"/>
        <scheme val="minor"/>
      </rPr>
      <t>2024I-VBOG-073715 del 04/10/24 OFICINA DE CONTROL INTERNO</t>
    </r>
    <r>
      <rPr>
        <i/>
        <sz val="11"/>
        <rFont val="Calibri"/>
        <family val="2"/>
        <scheme val="minor"/>
      </rPr>
      <t xml:space="preserve">
No se han obtenido los resultados previstos.</t>
    </r>
  </si>
  <si>
    <t>NO cuenta con ejejcución programada en el periodo</t>
  </si>
  <si>
    <t>Documentar memorias de los  Chat/facebooklive ciudadano temático que propicien el diálogo con la ciudadanía</t>
  </si>
  <si>
    <t>1. Convocatoria a los chats
2. Memorias de los xx Chat/facebooklive ciudadano temático que propicien el diálogo con la ciudadanía, documentar</t>
  </si>
  <si>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</si>
  <si>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rPr>
        <b/>
        <sz val="11"/>
        <rFont val="Calibri"/>
        <family val="2"/>
        <scheme val="minor"/>
      </rPr>
      <t>2024I-VBOG-031480 del 22/05/24 OFICINA DE CONTROL INTERNO</t>
    </r>
    <r>
      <rPr>
        <sz val="11"/>
        <rFont val="Calibri"/>
        <family val="2"/>
        <scheme val="minor"/>
      </rPr>
      <t xml:space="preserve">
Se evidencia   que la Gerencia de Comunicaciones no ha recibido solicitudes de chats en vivo enfocados en la participación ciudadana
</t>
    </r>
    <r>
      <rPr>
        <b/>
        <sz val="11"/>
        <rFont val="Calibri"/>
        <family val="2"/>
        <scheme val="minor"/>
      </rPr>
      <t xml:space="preserve">2024I-VBOG-044194 del 04/07/24 GRUPO GERENCIA DE COMUNICACIONES
</t>
    </r>
    <r>
      <rPr>
        <sz val="11"/>
        <rFont val="Calibri"/>
        <family val="2"/>
        <scheme val="minor"/>
      </rPr>
      <t xml:space="preserve">Las 5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El total de transmisiones durante el periodo fueron 15.
Las memorias de las transmisiones están disponibles en: https://www.invias.gov.co/index.php/servicios-al-ciudadano/participacion-en-linea/resultados-de-participacion
</t>
    </r>
    <r>
      <rPr>
        <b/>
        <sz val="11"/>
        <rFont val="Calibri"/>
        <family val="2"/>
        <scheme val="minor"/>
      </rPr>
      <t>2024I-VBOG-050235 del 24/07/24 GRUPO GERENCIA DE COMUNICACIONES</t>
    </r>
    <r>
      <rPr>
        <sz val="11"/>
        <rFont val="Calibri"/>
        <family val="2"/>
        <scheme val="minor"/>
      </rPr>
      <t xml:space="preserve">
Se  tendrán  en cuenta  las observaciones  para  las  próximas  actividades,
precisando:
-Fecha de la convocatoria
-Piezas graficas para informar al ciudadano sobre la temática a abordar
- Número de participantes
-Interacciones por grupo de valoR</t>
    </r>
  </si>
  <si>
    <r>
      <rPr>
        <b/>
        <sz val="11"/>
        <rFont val="Calibri"/>
        <family val="2"/>
        <scheme val="minor"/>
      </rPr>
      <t xml:space="preserve">2024I-VBOG-073543 del 04/10/24 SUBDIRECCION GENERAL 75%
</t>
    </r>
    <r>
      <rPr>
        <sz val="11"/>
        <rFont val="Calibri"/>
        <family val="2"/>
        <scheme val="minor"/>
      </rPr>
      <t xml:space="preserve">
"Las 6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¿Cómo avanza el programa Caminos Comunitarios de la Paz Total? . 9 de julio. https://www.facebook.com/InviasOficial/videos/c%C3%B3mo-avanza-el-programa-caminos-comunitarios-de-la-paz-total/812322227667205/
¿Cómo van las obras de la Transversal Altillanura? 16 de julio. https://www.facebook.com/InviasOficial/videos/c%C3%B3mo-van-las-obras-de-la-transversal-altillanura/472529782059620/
Balance de Estructuración de Proyectos en Invías. 8 deagosto.https://www.facebook.com/InviasOficial/videos/balance-de-estructuraci%C3%B3n-de-proyectos-en-inv%C3%ADas/1037823874724423/
Te contaremos todo lo que debes saber sobre Valorización. 9 de septiembre. https://www.facebook.com/InviasOficial/videos/te-contaremos-todo-lo-que-debes-saber-sobre-valorizaci%C3%B3n/1030050441854341/
La sostenibilidad es un eje transversal en proyectos de infraestructura vial. 18 de septiembre. https://www.facebook.com/InviasOficial/videos/la-sostenibilidad-es-un-eje-transversal-en-proyectos-de-infraestructura-vial-del/456275710892606/
Los #600CaminosComunitariosSon una realidad.20 de septiembre. https://www.facebook.com/InviasOficial/videos/los-600caminoscomunitariosson-una-realidad/836328222002739
Las memorias de las transmisiones están disponibles en: https://www.invias.gov.co/index.php/servicios-al-ciudadano/participacion-en-linea/resultados-de-participacion"
</t>
    </r>
    <r>
      <rPr>
        <b/>
        <sz val="11"/>
        <rFont val="Calibri"/>
        <family val="2"/>
        <scheme val="minor"/>
      </rPr>
      <t>2024I-VBOG-073715 del 04/10/24 OFICINA DE CONTROL INTERNO</t>
    </r>
    <r>
      <rPr>
        <sz val="11"/>
        <rFont val="Calibri"/>
        <family val="2"/>
        <scheme val="minor"/>
      </rPr>
      <t xml:space="preserve">
No se ha registrado ninguna solicitud por parte de las unidades ejecutoras para la realización de chats en vivo orientados a la participación ciudadana durante el año en curso.</t>
    </r>
  </si>
  <si>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t>
  </si>
  <si>
    <t>En la carpeta  https://invias-my.sharepoint.com/:f:/g/personal/oap_invias_gov_co/EsJbpyqK1lFGqQ5kKcVuw-gBTSLXIjFSvTNPOEMvucCDFA?e=pn1rla  se localizó archivo pdf con las url de 6 transmisiones realizads en vivo y la direccción en nuentro portal, donde pueden ser consultadas</t>
  </si>
  <si>
    <t>3. Responsabilidad</t>
  </si>
  <si>
    <t>Fortalecer en el proceso de conformación de veedurías ciudadanas u otro espacio de participación comunitaria, a personas y comunidades interesadas en realizar seguimiento a los proyectos</t>
  </si>
  <si>
    <t>Veedurias ciudadanas activas y satisfechas</t>
  </si>
  <si>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</si>
  <si>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2024I-VBOG-031480 del 22/05/24 OFICINA DE CONTROL INTERNO</t>
    </r>
    <r>
      <rPr>
        <sz val="11"/>
        <rFont val="Calibri"/>
        <family val="2"/>
        <scheme val="minor"/>
      </rPr>
      <t xml:space="preserve">
Se diio cumplimiento as la realizacion de reuniones con veedurias ciudadanas involucradas en los proyectos que adelanta IINVIAS,finalizando el trimestre se tiene un total de de 32 reuniones
</t>
    </r>
    <r>
      <rPr>
        <b/>
        <sz val="11"/>
        <rFont val="Calibri"/>
        <family val="2"/>
        <scheme val="minor"/>
      </rPr>
      <t xml:space="preserve">2024I-VBOG-044038 del 04/07/2024 SUBDIRECCIÓN DE SOSTENIBILIDAD.
</t>
    </r>
    <r>
      <rPr>
        <sz val="11"/>
        <rFont val="Calibri"/>
        <family val="2"/>
        <scheme val="minor"/>
      </rPr>
      <t xml:space="preserve">Para el segundo trimestre de 2024, se dio cumplimiento a la realizacion de reuniones con veedurias ciudadanas involucradas en los proyectos que adelanta el INVIAS. Finalizado el trimestre se tiene un total de 16 reuniones con veedurias ciuadanas.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</si>
  <si>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"Para el tercer trimestre de 2024, se dio cumplimiento a la realizacion de reuniones con veedurias ciudadanas involucradas en los proyectos que adelanta el INVIAS. Finalizado el trimestre se tiene un total de 4 reuniones con veedurias ciuadanas"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Durante el trimestre en curso, se ha dado cumplimiento a la realización de reuniones con las veedurías ciudadanas involucradas en los proyectos de INVÍAS. Al finalizar el trimestre, se ha alcanzado un total de 32 reuniones efectuadas.</t>
    </r>
    <r>
      <rPr>
        <sz val="11"/>
        <rFont val="Calibri"/>
        <family val="2"/>
        <scheme val="minor"/>
      </rPr>
      <t xml:space="preserve">
2024I-VBOG-075744 del 10/10/24 DIRECCIÓN TÉCNICA Y DE ESTRUCTURACIÓN 75%
"2024I-VBOG-073016 del 03/10/2024 SUBDIRECCIÓN DE SOSTENIBILIDAD.
Para el tercer trimestre de 2024, se dio cumplimiento a la realizacion de reuniones con veedurias ciudadanas involucradas en los proyectos que adelanta el INVIAS. Finalizado el trimestre se tiene un total de 4 reuniones con veedurias ciuadanas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Veedur%C3%ADas%20Ciudadanas"</t>
    </r>
  </si>
  <si>
    <t>No se recibío reporte por parte de la Dirección Técnica y de Estructuración. 
Ejecutada según o previsto</t>
  </si>
  <si>
    <t>Actividad cumplida según lo programado.
En la carpeta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se confirma la existencia de lisitas de asistencia, acta de reunión e información de comités de veeduría organizados por mes (abril, mayo y junio)</t>
  </si>
  <si>
    <t>En la carpeta denominada "Grupo Social" disponible en https://invias-my.sharepoint.com/:f:/g/personal/oap_invias_gov_co/EnGCLbnvWYhMupuny0QAYiYBNx5gAKKPop_jfAWKjVjzzA?e=NZtaHe , se encuentran 3 carpetas, en la denominada "Veedurías ciudadanas" se localizan 4 archivos pdf-: 1) Oficio 2024S-VBOG-069396 del 26/09/24 dirigido a CONSORCIO TERRA CGS (Respuesta al radicado No 2024E-VUVRAZ-081553. Informe guardavías. Cusiana-variante Sogamoso. Boyacá-Casanare), acta de reunión del 21/07/24 del contrato CO1.PCCNTR.4316846- informe, tercera socialización de avances y resultados del proyecto manifiesta el tarra del 30/07/24 y un acta de constitución de veeduría en el municipio Cantagallo.
Para el reporte del 4ª trimestre se sugiere aportar un informe de una encuesta de satisfacción a las veedurías activas y un archivo de control con el estado de las veedurías</t>
  </si>
  <si>
    <t>Realizar seguimiento trimestral  a los acuerdos o compromisos asumidos con los grupos de valor y publicarlo en la página web</t>
  </si>
  <si>
    <t>Seguimiento a los acuerdos o compromisos asumidos con los grupos de valor publicado en la página web</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</si>
  <si>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</si>
  <si>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corresponde a una carpeta vacía
</t>
    </r>
    <r>
      <rPr>
        <b/>
        <sz val="11"/>
        <rFont val="Calibri"/>
        <family val="2"/>
        <scheme val="minor"/>
      </rPr>
      <t xml:space="preserve">2024I-VBOG-04484 del 08/07/24 SECRETARIA GENERAL
</t>
    </r>
    <r>
      <rPr>
        <sz val="11"/>
        <rFont val="Calibri"/>
        <family val="2"/>
        <scheme val="minor"/>
      </rPr>
      <t>Se envio memorando a dependencia misionales  2024I-VBOG-037491, con fin de conocer los compromisos asumidos con los grupos de valor producto de las reuniones de los diferentes proyectos.</t>
    </r>
  </si>
  <si>
    <r>
      <rPr>
        <b/>
        <i/>
        <sz val="11"/>
        <rFont val="Calibri"/>
        <family val="2"/>
        <scheme val="minor"/>
      </rPr>
      <t>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incumpliendo así con el requisito establecido en [citar la norma o procedimiento aplicable]. Esta omisión impide a los grupos de valor y al público en general verificar el cumplimiento de los compromisos adquiridos por la entidad
</t>
    </r>
    <r>
      <rPr>
        <b/>
        <i/>
        <sz val="11"/>
        <rFont val="Calibri"/>
        <family val="2"/>
        <scheme val="minor"/>
      </rPr>
      <t xml:space="preserve">2024I-VBOG-074056 del 07/10/24 SECRETARIA GENERAL 75%
</t>
    </r>
    <r>
      <rPr>
        <i/>
        <sz val="11"/>
        <rFont val="Calibri"/>
        <family val="2"/>
        <scheme val="minor"/>
      </rPr>
      <t xml:space="preserve">""La Direccion de sostenibilidad allega con email institucional de fecha 30-09-2024  reporte PAAC  SOCIAL con soportes y observaciones  del trimestre comprendido entre Abril a Junio de 2024 donde entre las actividades se encuentran:
 Fortalecer en el proceso de conformación de veedurías ciudadanas u otro espacio de participación comunitaria, a personas y comunidades interesadas en realizar seguimiento a los proyectos
Realizar seguimiento al proceso de socializaciones de proyectos, con el fin de garantizar la comunicación efectiva con las comunidades.
Realizar Obras con Participación Comunitaria, como principal propuesta de reactivación de las regiones. 
La Subdirección de sotenibilidad Grupo Social esta definiendo  los proyectos a publicar
Es importante tener en cuenta que se reporta trimestre vencido toda vez que a la fecha se realizará la consolidacion del ultimo trimestre correspondiente de Julio a Septiembre de 2024
Actualmente la Direccion de sostenibilidad se encuentra evaluando la informacion a publicar debido a la complejidad de la misma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</si>
  <si>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</si>
  <si>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La evidencia ideal sería un informe que precise el estado de los compromisos asumidos.
En la ruta https://invias-my.sharepoint.com/:f:/g/personal/oap_invias_gov_co/Eoq01vv4LDdNiJzV6Opa0m0BVSKFi5NzRWUgR0Gks7zvmQ?e=Ooz2CR  se localizó:
1. El memorando de solicitud de información dirigido a la Dirección de Ejecución y Operación -DEO- y a la Dirección Técnica y de Estructuración -DTE-, la respuesta de la DEO sobre formulación de la estrategia de participación ciudadana y diligenciamiento de una encuesta.
2. Una carpeta con 11 actas de participación comunitaria      
3. Una carpeta con información sobre veedurías ciudadanas, que incluye más de 50 archivos, incluyendo actas de reunión, listados de asistencia e informes de visitas</t>
  </si>
  <si>
    <t>Actividad potencialmente incumplida.
La carpeta META 3 SEGUIMIENTO A LOS ACUERDOS disponible en https://invias-my.sharepoint.com/:f:/g/personal/oap_invias_gov_co/Ek_DJrffA4dIq5gvrl-Zq0wBEVycEe2xNxWkBlgIDyzXBQ?e=AYA0M5 conduce a los soportes de los trimestre 1 y 2.
Para evidenciar cumplimiento de la actividad se sugiere que en el corte del 4º trimestre se aporte:
1.	Enlace en el portal web de una matriz de Seguimiento a los acuerdos o compromisos asumidos con los grupos de valor</t>
  </si>
  <si>
    <t>La versión 3 del formato PLAN DE ACTIVIDADES DE PARTICIPACIÓN CIUDADANA y la versión 1 del formato EVALUACION DEL ESPACIO DE PARTICIPACIÓN CIUDADANA PRESENCIAL  están vigentes en el sistema de gestión de la entidad  desde el 23/12/24.
 Durante 2025 será necesario socializar los formatos y efectuar seguimiento al plan de actividades de participación ciudadana.  No obstante, es pertinente verificar si los 12 compromisos relacionados en la "MATRIZ COMPROMISOS O ACUERDOS PARTICIPACION CIUDADANA" se cumplieron y  es el caso actualizar la publicación en la  página web .</t>
  </si>
  <si>
    <t xml:space="preserve">Evaluar eventos de diálogo realizados e implementar acciones de mejora </t>
  </si>
  <si>
    <t xml:space="preserve">Eventos de dialogo realizados y acciones de mejora implementadas (si aplica) </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</si>
  <si>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</si>
  <si>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r>
      <rPr>
        <b/>
        <sz val="11"/>
        <rFont val="Calibri"/>
        <family val="2"/>
        <scheme val="minor"/>
      </rPr>
      <t>2024I-VBOG-031480 del 22/05/24 OFICINA DE CONTROL INTERNO</t>
    </r>
    <r>
      <rPr>
        <sz val="11"/>
        <rFont val="Calibri"/>
        <family val="2"/>
        <scheme val="minor"/>
      </rPr>
      <t xml:space="preserve">
La carpeta https://invias-my.sharepoint.com/:f:/g/personal/oap_invias_gov_co/EiZwC28YT95NhoPDryJAYAcBomg1q31nLljpXvODSP8SUw?e=nyqcAz se encuentra vacía.
</t>
    </r>
    <r>
      <rPr>
        <b/>
        <sz val="11"/>
        <rFont val="Calibri"/>
        <family val="2"/>
        <scheme val="minor"/>
      </rPr>
      <t xml:space="preserve">2024I-VBOG-04484 del 08/07/24 SECRETARIA GENERAL
</t>
    </r>
    <r>
      <rPr>
        <sz val="11"/>
        <rFont val="Calibri"/>
        <family val="2"/>
        <scheme val="minor"/>
      </rPr>
      <t>Sin reporte en el excel anexo</t>
    </r>
  </si>
  <si>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2024I-VBOG-074056 del 07/10/24 SECRETARIA GENERAL 50%
</t>
    </r>
    <r>
      <rPr>
        <i/>
        <sz val="11"/>
        <rFont val="Calibri"/>
        <family val="2"/>
        <scheme val="minor"/>
      </rPr>
      <t xml:space="preserve">"" Durante el trimestre  se evaluo la percepcion y evaluacion de la actividad de SOSTENIBILIDAD, EJE TRANSVERSAL EN LA GESTION DE PROYECTOS DE INFRAESTRUCTURA VIAL - Liderado por el Grupo de Sostenibilidad </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</si>
  <si>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</si>
  <si>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t>Sin reporte en el Excel anexo</t>
  </si>
  <si>
    <t>Actividad potencialmente incumplida.
La observación de cumplimiento y los soportes no corresponden al diligenciamiento de las sección derecha del formato “ARCI-FR-1 PLAN DE ACTIVIDADES DE PARTICIPACIÓN CIUDADANA ” de las filas correspondientes a acciones de diálogo. 
No obstante, en la carpeta  Fila 21 disponible en https://invias-my.sharepoint.com/:f:/g/personal/oap_invias_gov_co/Eh2WnGvUVXBKtoQ6Fjwnpc0BTi0blhs7qQ-4yWTZSbPGcQ?e=sBlPfq se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
Para evidenciar cumplimiento de la actividad se sugiere que en el corte del 4º trimestre se aporte de la url del portal web donde se encuentre publicada la estrategia de participación ciudadana actualizada, con la sesión derecha diligenciada.</t>
  </si>
  <si>
    <t>La versión 3 del formato PLAN DE ACTIVIDADES DE PARTICIPACIÓN CIUDADANA y la versión 1 del formato EVALUACION DEL ESPACIO DE PARTICIPACIÓN CIUDADANA PRESENCIAL  están vigentes en el sistema de gestión de la entidad  desde el 23/12/24.
 Durante 2025 será necesario definir procedimiento de seguimiento y consolidación de la actividades de participación ciudadana para facilitar la oportuna consolidación y publicación de informe de cumplimiento.</t>
  </si>
  <si>
    <r>
      <t>Evaluar la estrategia  y principal de rendición de cuentas</t>
    </r>
    <r>
      <rPr>
        <strike/>
        <sz val="11"/>
        <rFont val="Calibri"/>
        <family val="2"/>
        <scheme val="minor"/>
      </rPr>
      <t xml:space="preserve"> </t>
    </r>
  </si>
  <si>
    <t>Informe de evaluación de la Estrategia y Principal Espacio de Rendición de Cuentas</t>
  </si>
  <si>
    <r>
      <t xml:space="preserve">Sin avance programado para el periodo
</t>
    </r>
    <r>
      <rPr>
        <b/>
        <i/>
        <sz val="11"/>
        <rFont val="Calibri"/>
        <family val="2"/>
        <scheme val="minor"/>
      </rPr>
      <t xml:space="preserve">2024I-VBOG-073715 del 04/10/24 OFICINA DE CONTROL INTERNO
</t>
    </r>
    <r>
      <rPr>
        <i/>
        <sz val="11"/>
        <rFont val="Calibri"/>
        <family val="2"/>
        <scheme val="minor"/>
      </rPr>
      <t>Sin avance programado para el periodo</t>
    </r>
  </si>
  <si>
    <t>Informe balance Principal Espacio de Rendición de Cuentas 2024 publicado en https://www.invias.gov.co/index.php/planeacion-gestion-y-control/rendicion-de-cuentas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</si>
  <si>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</si>
  <si>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</si>
  <si>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</si>
  <si>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r>
      <t xml:space="preserve">Sin avance programado para el periodo
</t>
    </r>
    <r>
      <rPr>
        <b/>
        <sz val="11"/>
        <rFont val="Calibri"/>
        <family val="2"/>
        <scheme val="minor"/>
      </rPr>
      <t>2024I-VBOG-04484 del 08/07/24 SECRETARIA GENERAL</t>
    </r>
    <r>
      <rPr>
        <sz val="11"/>
        <rFont val="Calibri"/>
        <family val="2"/>
        <scheme val="minor"/>
      </rPr>
      <t xml:space="preserve">
Sin reporte en el excel anexo</t>
    </r>
  </si>
  <si>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
2024I-VBOG-074056 del 07/10/24 SECRETARIA GENERAL 50%
</t>
    </r>
    <r>
      <rPr>
        <i/>
        <sz val="11"/>
        <rFont val="Calibri"/>
        <family val="2"/>
        <scheme val="minor"/>
      </rPr>
      <t xml:space="preserve">
""Mediante Memorando 2024I-VBOG-071672 DE FECHA 30-09-2024 se solicto publicacion Modelo de Atencion y Relacionamiento para publicacion en la pag. Web  el Modelo de Relacionamiento al Ciudadano se actualizo durante el  mes de septiembre de acuerdo con  los lineamientos nacionales , el modelo se actualizo ya que el ultimo correspondia al año 2021.</t>
    </r>
  </si>
  <si>
    <t xml:space="preserve">Actividad potencialmente incumplida.
No aportaron como soportes el memorando citado en la observación (2024I-VBOG-071672 DE FECHA 30-09-2024), el documento referenciado ni a una url para consultarlo.
El soporte disponible en Fila 23 (https://invias-my.sharepoint.com/:f:/g/personal/oap_invias_gov_co/EkTLWdudq21Mln5HpdKDob4BuzedvODOfFKn5jlfD86uuA?e=teyV9g)   corresponde a un memorando interno (2024I-VBOG-069500 del 23/09/24) entre el coordinador del grupo de Atención y Relacionamiento Ciudadano y el Subdirector Administrativo, remitiendo la actualización de la caracterización, guía de comunicación incluyente, formato de evaluación participación ciudadana, procedimiento de tramites PQRD, procedimientos de seguimiento a PQRD y protocolo de seguimiento a PQRD. 
</t>
  </si>
  <si>
    <t>Cumplido según lo previsto, durante 2025 será necesario verificar si el proceso ATENCIÓN Y RELACIONAMIENTO CIUDADANO cambiará su enfoque y/o se fortalecerá.</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</si>
  <si>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</si>
  <si>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</si>
  <si>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</si>
  <si>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2024I-VBOG-031480 del 22/05/24 OFICINA DE CONTROL INTERNO</t>
    </r>
    <r>
      <rPr>
        <sz val="11"/>
        <rFont val="Calibri"/>
        <family val="2"/>
        <scheme val="minor"/>
      </rPr>
      <t xml:space="preserve">
Se evidencia en https://invias-my.sharepoint.com/:f:/g/personal/oap_invias_gov_co/EtW9rLmKQQZGjS21qFz2UoUBmIyBYIXwyGbpqS8jJKI02w?e=Gx34P5 que mediante 2024I-VBOG-013325 del 12/03/24 se remitió a la Oficina de Control Disciplinario el informe de PQRD con corte al mes de Febrero
</t>
    </r>
    <r>
      <rPr>
        <b/>
        <sz val="11"/>
        <rFont val="Calibri"/>
        <family val="2"/>
        <scheme val="minor"/>
      </rPr>
      <t xml:space="preserve">2024I-VBOG-04484 del 08/07/24 SECRETARIA GENERAL
</t>
    </r>
    <r>
      <rPr>
        <sz val="11"/>
        <rFont val="Calibri"/>
        <family val="2"/>
        <scheme val="minor"/>
      </rPr>
      <t>Mediante memorandos 2024I-VBOG-019906 de 10-04-2024 y 2024I-VBOG-028939 de 14-05-2024 se reporto a la Oficina de Control Disciplinario los informes de quejas reclamos y denuncias de marzo y abril.</t>
    </r>
  </si>
  <si>
    <r>
      <rPr>
        <b/>
        <i/>
        <sz val="11"/>
        <rFont val="Calibri"/>
        <family val="2"/>
        <scheme val="minor"/>
      </rPr>
      <t>2024I-VBOG-073715 del 04/10/24 OFICINA DE CONTROL INTERNO</t>
    </r>
    <r>
      <rPr>
        <i/>
        <sz val="11"/>
        <rFont val="Calibri"/>
        <family val="2"/>
        <scheme val="minor"/>
      </rPr>
      <t xml:space="preserve">
Con base en la información disponible en el enlace proporcionado, se evidencia que, mediante el documento 2024I-VBOG-013325, fechado el 12 de marzo de 2024, se remitió a la Oficina de Control Disciplinario el informe correspondiente al seguimiento de PQRD (Peticiones, Quejas, Reclamos y Denuncias) con corte al mes de febrero de 2024.      https://invias-my.sharepoint.com/:f:/g/personal/oap_invias_gov_co/EtW9rLmKQQZGjS21qFz2UoUBmIyBYIXwyGbpqS8jJKI02w?e=Gx34P5
</t>
    </r>
    <r>
      <rPr>
        <b/>
        <i/>
        <sz val="11"/>
        <rFont val="Calibri"/>
        <family val="2"/>
        <scheme val="minor"/>
      </rPr>
      <t>2024I-VBOG-074056 del 07/10/24 SECRETARIA GENERAL 75%</t>
    </r>
    <r>
      <rPr>
        <i/>
        <sz val="11"/>
        <rFont val="Calibri"/>
        <family val="2"/>
        <scheme val="minor"/>
      </rPr>
      <t xml:space="preserve">
Mediante memorandos 2024I-VBOG-047408 de 16-06-2024 y 2024I-VBOG-058856 de 22-08-2024 y 2024I-VBOG-071651 de 30-09-2024 se reporto a la Oficina de Control Disciplinario los informes de quejas reclamos y denuncias </t>
    </r>
  </si>
  <si>
    <r>
      <rPr>
        <b/>
        <sz val="11"/>
        <color rgb="FF000000"/>
        <rFont val="Calibri"/>
        <scheme val="minor"/>
      </rPr>
      <t xml:space="preserve">2024I-VBOG-098696 del 19/12/24  GRUPO BUEN GOBIERNO de la SECRETARÍA GENERAL 100%:
</t>
    </r>
    <r>
      <rPr>
        <sz val="11"/>
        <color rgb="FF000000"/>
        <rFont val="Calibri"/>
        <scheme val="minor"/>
      </rPr>
      <t xml:space="preserve">Mediante memorandos 2024I-VBOG-079638 2024-10-23 informe septiembre 2024I-VBOG-090180 2024-11-25 - informe octubre se reporto a la Oficina de Control Disciplinario los informes de quejas reclamos y denuncias   </t>
    </r>
  </si>
  <si>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</si>
  <si>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En la carpeta "" se localizó:
1:. Los memorandos referenciados con el reporte de Información a Control Disciplinario
2. Archivos Excel con corte a marzo y abril con los siguientes rótulos: DEPENDENCIA, RADICADO, FECHA DE RADICACIÓN, RESPONSABLE, REFERENCIA, MEDIO DE RECEPCIÓN, ESTADO
No se precisan temas, tiempos de respuesta ni canal de recepción. 
El producto programado indica " Informes que cuantifiquen las denuncias allegadas a través de los canales de atención."</t>
  </si>
  <si>
    <t>Actividad cumplida según lo programado
Los soportes aportados en Fila 24  (https://invias-my.sharepoint.com/:f:/g/personal/oap_invias_gov_co/EjyZBikRkFxLn5_YDvGcKsQBgSZ9PeMXnb6mLks09lXBhw?e=o96iOH) corresponde al memorando 2024I-VBOG-058856 del 08/22/24 con asunto “Informe Quejas, Reclamos y Denuncias Enero - Julio 2024” y un Excel con el detalle</t>
  </si>
  <si>
    <t>Cumplido según lo previsto, durante 2025 será necesario verificar articulación del proceso ATENCIÓN Y RELACIONAMIENTO CIUDADANO y CONTROL DISCIPLINARIO.</t>
  </si>
  <si>
    <t>Actualizar y simplificar los procesos, procedimientos y protocolos de servicio para fortalecer el relacionamiento con los grupos de valor</t>
  </si>
  <si>
    <t>1. Cronograma
2. Procesos, procedimientos y protocolos de servicio actualizados/simplificados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</si>
  <si>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</si>
  <si>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i/>
        <sz val="11"/>
        <rFont val="Calibri"/>
        <family val="2"/>
        <scheme val="minor"/>
      </rPr>
      <t>2024I-VBOG-073715 del 04/10/24 OFICINA DE CONTROL INTERNO</t>
    </r>
    <r>
      <rPr>
        <i/>
        <sz val="11"/>
        <rFont val="Calibri"/>
        <family val="2"/>
        <scheme val="minor"/>
      </rPr>
      <t xml:space="preserve">
"Sin avance programado para el periodo"
</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t>
    </r>
    <r>
      <rPr>
        <i/>
        <sz val="11"/>
        <rFont val="Calibri"/>
        <family val="2"/>
        <scheme val="minor"/>
      </rPr>
      <t>"Con memorando 2024I-VBOG-069500 del 24-09-2024 se envió a la S.A. para aprobacion los siguientes documentos: PROYECTO CARACTERIZACION PROCESO GARC
Normatividad aplicable caracterización GARC. PROYECTO GUIA DE COMUNICACIÓN Y ATENCION INCLUYENTE Anexo guía de comunicación y atención incluyente
PROYECTO FORMATO EVALUACION PARTICIPACION CIUDADANA Proyecto de Resolución. Con memorando 2024I-VBOG-64223 del 09-06-2024 y memorando  2024I-VBOG-055328 del 09-08-2024   se envió a la S.A. proyecto de resolución Por medio de la
cual se reglamenta el trámite de Derechos de Peticiones, Quejas, Reclamos y Denuncias
- PQRD
PROYECTO FORMATO PLAN DE ACTIVIDADES DE APRTICIPACION CIUDADANA. PROYECTO PROCEDIMIENTO TRÁMITE Y RESPUESTA A LAS PQRD
PROYECTO PROCEDIMIENTO CORRESPONDENCIA
PROYECTO PROTOCOLO SEGUIMIENTO Y CONTROL PQRD"</t>
    </r>
  </si>
  <si>
    <t>Efectivamente en las actas 9 y 15, se analiza un procedimiento de correspondencia e instructivos complementarios.
No obstante, el borrador no ha sido remitido para revisión metodológica por parte de la Oficina Asesora de Planeación para iniciar flujo de aprobaciones en el sistema de gestión.
Adicionalmente, se sugiere aportar los productos programados:
1. Cronograma
2. Procesos, procedimientos y protocolos de servicio actualizados/simplificados</t>
  </si>
  <si>
    <t>Actividad potencialmente incumplida.
Los soportes aportados en Fila 25 (https://invias-my.sharepoint.com/:f:/g/personal/oap_invias_gov_co/EvZ6h_JOM-dAs_J7YbQ2pVwBnRYAsIWQW5EuDrvI1cr5Ow?e=fv6Dld) incluye 6 memorandos (dos veces el 2024I-VBOG-055328 del 09/08 con Proyecto de Resolución “Por medio de la cual se reglamenta el trámite de Derechos de Peticiones, Quejas, Reclamos y Denuncias - PQRD en el Instituto Nacional de Vías y se establecen otras disposiciones””, 2024I-VBOG-064223 del 06/09/24 proyecto de resolución “Por medio de la cual se reglamenta el trámite de Derechos de Peticiones, Quejas, Reclamos y Denuncias - PQRD en el Instituto Nacional de Vías - INVIAS y se establecen otras disposiciones”, 2024I-VBOG-065402 del 11/09/24 PROTOCOLO CANALES DE ATENCION AL CIUDADANO, 2024I-VBOG-065449 del 11/09/24 : Caracterización GARC + anexo normatividad aplicable+ indicadores, 2024I-VBOG-069500 del 23/09/24 remisión documentos KAWAK) y archivos en calidad de borrador de la actualización de la caracterización, guía de comunicación incluyente, formato de evaluación participación ciudadana, procedimiento de tramites PQRD, procedimientos de seguimiento a PQRD y protocolo de seguimiento a PQRD.
Para evidenciar cumplimiento de la actividad se sugiere que en el corte del 4º trimestre se aporte la fecha de implementación en el sistema de gestión de la entidad de los documentos en actualización.</t>
  </si>
  <si>
    <t>Generar incentivos a los servidores públicos de las áreas de atención al ciudadano</t>
  </si>
  <si>
    <t>Incentivos generados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</si>
  <si>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aprobo y socializo la resolución 1903 de 2024 “Por la cual se adopta el Plan de Incentivos Pecuniarios y No Pecuniarios del Instituto Nacional de Vías – INVIAS”.</t>
    </r>
  </si>
  <si>
    <r>
      <t xml:space="preserve">2024I-VBOG-073715 del 04/10/24 OFICINA DE CONTROL INTERNO
Sin avance programado para el periodo
</t>
    </r>
    <r>
      <rPr>
        <b/>
        <i/>
        <sz val="11"/>
        <rFont val="Calibri"/>
        <family val="2"/>
        <scheme val="minor"/>
      </rPr>
      <t xml:space="preserve">2024I-VBOG-074056 del 07/10/24 SECRETARIA GENERAL 40%
</t>
    </r>
    <r>
      <rPr>
        <i/>
        <sz val="11"/>
        <rFont val="Calibri"/>
        <family val="2"/>
        <scheme val="minor"/>
      </rPr>
      <t xml:space="preserve">
"Con memorando del 2 de septiembre de 21024 radicado No. 2024I-VBOG-062457 se reitero la solicitud de incentivos a los funcionarios del GARC, Con email de fecha 29 de septiembre  2024 compensar envio la cotizacion                                            META DE SGH"</t>
    </r>
  </si>
  <si>
    <t>En la carpeta https://invias-my.sharepoint.com/:f:/g/personal/oap_invias_gov_co/EnX8-Unpq8BMl4ixxiQjwLUBsn0OEh4X2ixvxeBzW-TDzw?e=UiDdjQ se confirma que el artículo 3 de la resolución 1903 de 2024 contempla una estrategia de reconocimiento al Grupo de Atención a la Ciudadanía, que se desarrolla en el artículo 27.
 No obstante, el mismo está delimitado al personal de planta de un grupo de trabajo y no incluye a los servidores públicos que en las Direcciones Territoriales atienden a la ciudadanía. Tampoco se aportó evidencia de ejecución o cronograma.</t>
  </si>
  <si>
    <t>Actividad potencialmente incumplida.
Los soportes aportados en Fila 26 (https://invias-my.sharepoint.com/:f:/g/personal/oap_invias_gov_co/Ehkrp-74d45Gspx0noiRWYUBX1WJkf_gDUDrI8rUKWZfRQ?e=0qa3WC) incluye el memorandos 2024I-VBOG-062457 del 02/09/24 reiteración solicitud de incentivos), PDF de COMPENSAR sobre bonos de víveres funcionarios con derecho a incetivos atención al ciudadano, correo de compensar del 24/09/24 con la cotización y resolución 1903 del 30/05/24.
Para evidenciar cumplimiento de la actividad se sugiere que en el corte del 4º trimestre se aporte evidencia de los incentivos a los servidores públicos de las áreas de atención al ciudadano en Planta Central y Direcciones Territoriales.</t>
  </si>
  <si>
    <t>Cumplido según lo previsto.</t>
  </si>
  <si>
    <t>Capacitar en atención incluyente</t>
  </si>
  <si>
    <t>Talento humano de la entidad, capacitado en atención incluyente.</t>
  </si>
  <si>
    <t>Sin avance programado para el periodo
2024I-VBOG-04484 del 08/07/24 SECRETARIA GENERAL
se tiene programado para iniciar el curso en el mes de  julio de 2024, con la Univerdidad Nacional de Colombia, se realizo una a.	Taller de discapacidad (26 de abril del 2024) y b.	Reuniones de avance a la implementación de la Política Institucional de Género (Del 7 al 14 de mayo), Charla de Lenguaje Claro e Incluyente (21 de mayo del 2024)</t>
  </si>
  <si>
    <r>
      <t xml:space="preserve">2024I-VBOG-073715 del 04/10/24 OFICINA DE CONTROL INTERNO
Sin avance programado para el periodo
</t>
    </r>
    <r>
      <rPr>
        <b/>
        <sz val="11"/>
        <rFont val="Calibri"/>
        <family val="2"/>
        <scheme val="minor"/>
      </rPr>
      <t xml:space="preserve">2024I-VBOG-074056 del 07/10/24 SECRETARIA GENERAL 75%
</t>
    </r>
    <r>
      <rPr>
        <sz val="11"/>
        <rFont val="Calibri"/>
        <family val="2"/>
        <scheme val="minor"/>
      </rPr>
      <t xml:space="preserve">
"El día 24 de septembre a las 2:30 p.m. se realizó capacitación en igualdad e inclusión ( para personas en condición de discapacidad)  esta actividad fue programa por la ARL POSITIVA a traves de la SGH, asi mismo el 23 de Julio se realizo el taller con el grupo de gestion documental."</t>
    </r>
  </si>
  <si>
    <r>
      <rPr>
        <b/>
        <sz val="11"/>
        <color rgb="FF000000"/>
        <rFont val="Calibri"/>
        <scheme val="minor"/>
      </rPr>
      <t xml:space="preserve">2024I-VBOG-098696 del 19/12/24  GRUPO BUEN GOBIERNO de la SECRETARÍA GENERAL 100%
</t>
    </r>
    <r>
      <rPr>
        <sz val="11"/>
        <color rgb="FF000000"/>
        <rFont val="Calibri"/>
        <scheme val="minor"/>
      </rPr>
      <t xml:space="preserve">La ultima capacitación en atención incluyente se realizó el día 24 de septiembre de 2024. Para efectos de la presentación del reporte, se fortalecen las evidencias reportadas con las carpetas de asistencia, informe de medición y demás archivos que sustentan el ejercicio realizado por la Subdirección. </t>
    </r>
  </si>
  <si>
    <t>Avances anticipados en la actividad.
En "https://invias-my.sharepoint.com/:f:/g/personal/oap_invias_gov_co/Eg6fY4LEXzRMkcVkDm1ctqoBbC6snfmFCE30mEiy73cCDg?e=ov3HgL" se constataron tres (3) listados de asistencia, correspondientes a: lenguaje claro, taller de discapacidad y avances en equidad de genero.</t>
  </si>
  <si>
    <t>Actividad cumplida según lo programado
Los soportes aportados en Fila 27 (https://invias-my.sharepoint.com/:f:/g/personal/oap_invias_gov_co/EkwYyru4hDxHlJ3v324-4vgBli83zy1n4_baDeisWABn4g?e=xxMlWj) incluye un archivo Excel denominado asistencia (en blanco), pdf de convocatoria sobre “Igualdad e Inclusión PCD” para el 24/09/24 a las 2:30pm, exel con cronograma, archivo PDF co Informe del taller de Inclusión e Iguakdad (49 participantes), excel con 20 registros de inscripción al curso de Estrategias de Atención, excel con 16 registros de asistencia  diligenciadas el 24/09/24, Excel con 11 registros del taller de igualdad e inclusión y PDF análisis del registros del taller de igualdad e inclusión</t>
  </si>
  <si>
    <t>Realizar mesas de trabajo sobre servicio al ciudadano y PQRD en Direcciones Territoriales</t>
  </si>
  <si>
    <t>6 Mesas de trabajo realizadas en Direcciones Territoriales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</si>
  <si>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realizaron tres mesas de trabajo:
1. Con la subgerencia caminos comunitarios para la paz total.
2. Dirección de Ejecución y Operación junto con sus grupos.
3. con la Gerencia caminos comunitarios para la paz total.</t>
    </r>
  </si>
  <si>
    <r>
      <t xml:space="preserve">2024I-VBOG-073715 del 04/10/24 OFICINA DE CONTROL INTERNO
Sin avance programado para el periodo
</t>
    </r>
    <r>
      <rPr>
        <b/>
        <sz val="11"/>
        <rFont val="Calibri"/>
        <family val="2"/>
        <scheme val="minor"/>
      </rPr>
      <t xml:space="preserve">2024I-VBOG-074056 del 07/10/24 SECRETARIA GENERAL 60%
</t>
    </r>
    <r>
      <rPr>
        <i/>
        <sz val="11"/>
        <rFont val="Calibri"/>
        <family val="2"/>
        <scheme val="minor"/>
      </rPr>
      <t>"Se realizó una mesa de trabajo el dia 25 de septiembre de 10:00 a 11:00 a.m. con las siguientes dependencias:  Subdirección de vias regionals, Caminos comunitarios de la paz total, Subdirección de Modernización, Subdirección de Gestión integral de carreteras.Territoriales, Chocó, Meta, Norte de Santander , Santander y Antioquia "</t>
    </r>
  </si>
  <si>
    <r>
      <rPr>
        <b/>
        <sz val="11"/>
        <color rgb="FF000000"/>
        <rFont val="Calibri"/>
        <scheme val="minor"/>
      </rPr>
      <t xml:space="preserve">2024I-VBOG-098696 del 19/12/24  GRUPO BUEN GOBIERNO de la SECRETARÍA GENERAL 100%:
</t>
    </r>
    <r>
      <rPr>
        <sz val="11"/>
        <color rgb="FF000000"/>
        <rFont val="Calibri"/>
        <scheme val="minor"/>
      </rPr>
      <t xml:space="preserve">
"En las mesas de trabajo realizadas sobre servicio al ciudadano y PQRD para el año 2024, en direcciones territoriales y en planta central se capacitaron según cronograma  anexo las siguientes dependencias y Direcciones territoriales en los temas relacionados en  informe ejecutivo anexo.
Dependencias: Grupo gerencia programa caminos comunitarios de la paz total, dirección de ejecución y operación junto con sus grupos, gerencia caminos comunitarios para la paz total, tesorería, gestión tributaria y  financiera, subdirección de Vías Regionales y sus grupos. 
Direcciones territoriales:  Meta, Chocó, Boyacá, Norte de Santander, Santander. "</t>
    </r>
  </si>
  <si>
    <t>Se consta en la carpeta "https://invias-my.sharepoint.com/:f:/g/personal/oap_invias_gov_co/EhULEibO1OJEkbMLvF5FpigB74YwEPSrRAaaSBZOPou8KA?e=4HRgVi" el aporte de 2 listas de asistencia y dos actas de reunión</t>
  </si>
  <si>
    <t>Actividad potencialmente incumplida.
Los soportes aportados en Fila 28 (https://invias-my.sharepoint.com/:f:/g/personal/oap_invias_gov_co/EpnLkBhBDsdEgIwnSOPEn1ABa92KZGFkXNjrusEBnJhh3A?e=T4PWaM) se localizó el MC 2024I-VBOG-067958  del 18/09/24 Reunión Teams PQRD vencidas y acta de reunión del 24/09/24 en formato obsoleto acompañado con la lista de asistencia en formato obsoleto. 
Para evidenciar cumplimiento de la actividad se sugiere que en el corte del 4º trimestre se aporte un cronograma con el respectivo seguimiento que incluya las 6 Mesas de trabajo realizadas en Direcciones Territoriales y un informe ejecutivo.</t>
  </si>
  <si>
    <t>Cumplido según lo previsto.
Según las conclusiones del informe aportado :
" Teniendo en cuenta los resultados que se han presentado según el porcentaje​ de respuestas en término e índices de cumplimiento a los Derechos de Petición, se debe​ continuar con las mesas de trabajo, talleres, capacitaciones y generación de alertas e​  informes sobre peticiones en trámite a las dependencias."
"Basado en los resultados generales expuestos en las conclusiones del informe se recomienda lo siguiente:​
Seguir trabajando en la mejora de las respuestas que emite la entidad, motivo por el cual se debe continuar con los talleres y capacitaciones, e idear nuevos mecanismos que fomenten a los servidores públicos de la entidad adoptar el lenguaje claro como parte fundamental de la gestión logrando una comunicación activa y asertiva con los usuarios externos e internos a través de los diferentes canales de atención.​
Tener en cuenta la información brindada por la ciudadanía para mejorar y renovar los canales de atención, así mismo dar cumplimiento a sus expectativas y garantizar el cumplimiento de los requerimientos establecidos.​
Promocionar más el canal de atención virtual – página web, para que la ciudadanía conozca y haga uso de este medio para solicitar información, peticiones, quejas, reclamos, denuncias, sugerencias ya que se identificó la desproporción de ingreso de peticiones en comparación con el correo electrónico de la entidad: atenciónalciudadano @invias.gov.co.​"</t>
  </si>
  <si>
    <t xml:space="preserve">Realizar charlas sobre la responsabilidad de los servidores públicos (deberes, derechos y obligaciones)     </t>
  </si>
  <si>
    <t>4 charlas realizadas.</t>
  </si>
  <si>
    <t>Oficina de Control  Disciplinario</t>
  </si>
  <si>
    <r>
      <rPr>
        <b/>
        <sz val="11"/>
        <color rgb="FF000000"/>
        <rFont val="Calibri"/>
        <scheme val="minor"/>
      </rPr>
      <t xml:space="preserve">2024I-VBOG-031480 del 22/05/24 OFICINA DE CONTROL INTERNO
</t>
    </r>
    <r>
      <rPr>
        <sz val="11"/>
        <color rgb="FF000000"/>
        <rFont val="Calibri"/>
        <scheme val="minor"/>
      </rPr>
      <t xml:space="preserve">Sin avance programado para el periodo
Correo 12/07/ 24 11:36 a.m Dra. Ana Maria Gamez Rodriguez &lt;agamez@invias.gov.co&gt; 
Me permito informar que se realizó una Charla, debido a la falta de personal experto en el primer trimestre del año: 
Se realizó el 17 de abril de 2024 Charla: El Proceso Disciplinario, sus etapas y los deberes y derechos del investigado.  
Se programó realizar otra en el mes de julio. </t>
    </r>
  </si>
  <si>
    <t>2024I-VBOG-073715 del 04/10/24 OFICINA DE CONTROL INTERNO
Sin avance programado para el periodo</t>
  </si>
  <si>
    <t>Se confirma la realización de una charla y socialización de capsulas disciplinarias durante el 2° trimestre. Se valida la programación de una charla en el mes de julio.</t>
  </si>
  <si>
    <t>NO se recibío reporte</t>
  </si>
  <si>
    <t>Definir y difundir el portafolio de servicios al ciudadano de la entidad</t>
  </si>
  <si>
    <t> Portafolio de servicios definido y difundido</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</si>
  <si>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</si>
  <si>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2024I-VBOG-044737 del 05/07/24 DIRECCIÓN TÉCNICA Y DE ESTRUCTURACIÓN</t>
    </r>
    <r>
      <rPr>
        <sz val="11"/>
        <rFont val="Calibri"/>
        <family val="2"/>
        <scheme val="minor"/>
      </rPr>
      <t xml:space="preserve">
Sin reporte 
</t>
    </r>
  </si>
  <si>
    <r>
      <rPr>
        <b/>
        <i/>
        <sz val="11"/>
        <rFont val="Calibri"/>
        <family val="2"/>
        <scheme val="minor"/>
      </rPr>
      <t>2024I-VBOG-073715 del 04/10/24 OFICINA DE CONTROL INTERNO</t>
    </r>
    <r>
      <rPr>
        <i/>
        <sz val="11"/>
        <rFont val="Calibri"/>
        <family val="2"/>
        <scheme val="minor"/>
      </rPr>
      <t xml:space="preserve">
No se encontró evidencia documental que soporte la difusión o actualización del portafolio de servicios al ciudadano. Esta omisión representa un incumplimiento de portafolio de servicios al ciudadano de la entidad, que establece la obligación de informar a la ciudadanía sobre los servicios que presta la entidad
</t>
    </r>
    <r>
      <rPr>
        <b/>
        <sz val="11"/>
        <rFont val="Calibri"/>
        <family val="2"/>
        <scheme val="minor"/>
      </rPr>
      <t>2024I-VBOG-075744 del 10/10/24 DIRECCIÓN TÉCNICA Y DE ESTRUCTURACIÓN 75%</t>
    </r>
    <r>
      <rPr>
        <i/>
        <sz val="11"/>
        <rFont val="Calibri"/>
        <family val="2"/>
        <scheme val="minor"/>
      </rPr>
      <t xml:space="preserve">
""En atención a esta actividad se tiene el memorando 2024I-VBOG-071356; mediante el cual se reporta por parte de la Subdirección de Reglamentación Tecnica, difución y socialización de tramites y servicios propios del Instituto Nacional de Vias, como socialización en los territorios y demas grupos de valor, en cuanto a la definición o actualización del portafolio para publicación, se adelantaran acciones durante el ultimo trimestre del 2024 con las areas tecnicas a efectos de proceder con su terminación.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Portafolio%20de%20Servicios&amp;FolderCTID=0x012000CBD428D1D41D294CA69C6781E0BDBBB6&amp;view=0</t>
    </r>
  </si>
  <si>
    <t>No se apoprta url o soprte de la difució o actualización del portafolio de servicios al ciudadano de la entidad</t>
  </si>
  <si>
    <t xml:space="preserve">La Oficina Asesora de Planeación utiliza información suministrada por la Secretaría General para confirmar ejecución de la actividad:
http://intranet/index.php/recursos/noticias/633-tramites-y-servicios 
Invias en X: "Si necesitas solicitar un permiso de cierre de vía para realizar obras, consulta esta información👇 📩Recuerda que para realizar trámites y permisos ante el @InviasOficial no debes acudir a intermediarios. https://t.co/2afJZcAGO1" / X </t>
  </si>
  <si>
    <t xml:space="preserve">Actividad cumplida según lo programado.
En la ruta https://invias-my.sharepoint.com/:b:/g/personal/oap_invias_gov_co/Edg1kNgtTOpHuJyXog6RZCYBRwA23yiMLQyZlEN47pPBWQ?e=BM62Sv se localizó el memorando 2024I-VBOG-071356 del 29/09/24 "Respuesta radicados No 2024I-VBOG-064695 y No 2024I-VBOG-065517" que condice a  https://invias-my.sharepoint.com/personal/linfante_invias_gov_co/_layouts/15/onedrive.aspx?id=%2Fpersonal%2Flinfante%5Finvias%5Fgov%5Fco%2FDocuments%2FMatriz%20de%20participaci%C3%B3n%20ciudadana&amp;ga=1
Para el reporte del 4º trimestre se sugiere aportar la url del porta web dónde se encuentre el Portafolio de servicios y piezas graficas de su difusión. </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</si>
  <si>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</si>
  <si>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</si>
  <si>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realizo capacitación masiva en lenguaje el 21 de mayo del 2024.</t>
    </r>
  </si>
  <si>
    <r>
      <rPr>
        <b/>
        <i/>
        <sz val="11"/>
        <rFont val="Calibri"/>
        <family val="2"/>
        <scheme val="minor"/>
      </rPr>
      <t>2024I-VBOG-073715 del 04/10/24 OFICINA DE CONTROL INTERNO</t>
    </r>
    <r>
      <rPr>
        <i/>
        <sz val="11"/>
        <rFont val="Calibri"/>
        <family val="2"/>
        <scheme val="minor"/>
      </rPr>
      <t xml:space="preserve">
No se ha evidenciado el avance en la implementación del protocolo de lenguaje claro y comprensible, a pesar de estar programado para el periodo actual. Esta situación representa un incumplimiento a las normas establecidas y podría generar consecuencias negativas en términos de transparencia y accesibilidad de la información para los ciudadanos
</t>
    </r>
    <r>
      <rPr>
        <b/>
        <i/>
        <sz val="11"/>
        <rFont val="Calibri"/>
        <family val="2"/>
        <scheme val="minor"/>
      </rPr>
      <t xml:space="preserve">2024I-VBOG-074056 del 07/10/24 SECRETARIA GENERAL 30%
</t>
    </r>
    <r>
      <rPr>
        <i/>
        <sz val="11"/>
        <rFont val="Calibri"/>
        <family val="2"/>
        <scheme val="minor"/>
      </rPr>
      <t>"El dia 25 de julio de 2024, se realizo la capacitacion en lenguaje juridico claro por parte dela agencia nacional de defensa juridica del estado"</t>
    </r>
  </si>
  <si>
    <r>
      <rPr>
        <b/>
        <sz val="11"/>
        <color rgb="FF000000"/>
        <rFont val="Calibri"/>
        <scheme val="minor"/>
      </rPr>
      <t xml:space="preserve">2024I-VBOG-098696 del 19/12/24  GRUPO BUEN GOBIERNO de la SECRETARÍA GENERAL 100%:
</t>
    </r>
    <r>
      <rPr>
        <sz val="11"/>
        <color rgb="FF000000"/>
        <rFont val="Calibri"/>
        <scheme val="minor"/>
      </rPr>
      <t xml:space="preserve">Se aporta  informe ejecutivo  junto con los registros de asistencia a las 2 sesiones masivas sobre protocolos de lenguaje claro. </t>
    </r>
  </si>
  <si>
    <t>En la carpeta https://invias-my.sharepoint.com/:f:/g/personal/oap_invias_gov_co/EqoM-o5Bq6RMlFOu2us9PxgBV_uzBIlwcWdtZvfucANs_A?e=ROt8q1  se evidencia el listado y material empleado por el Departamento Administrativo de Función Pública sobre lenguaje claro.
No se aportó soporte de la socialización del protocolo institucional ni talleres, como indica el producto programado “Registro de asistencia a 2 sesiones masivas sobre protocolo de lenguaje claro.”</t>
  </si>
  <si>
    <t>Actividad potencialmente incumplida.
Los soportes aportados en Fila 31 (https://invias-my.sharepoint.com/:f:/g/personal/oap_invias_gov_co/En3Z4v89Y69Nityj-WeeyDgBtohT61tZlBiQttX9Sn14Hg?e=D4EMHp) incluye pieza grafica de convocatoria a capacitación en leguaje jurídico claro citada el 25/07/24, una fortografia de la capacitadora y archivo pdf con el registro de 16 aistentes
Para evidenciar cumplimiento de la actividad se sugiere que en el corte del 4º trimestre se aporte un informe ejecutivo junto a los Registros de asistencia a 2 sesiones masivas sobre protocolo de lenguaje claro.</t>
  </si>
  <si>
    <t>Cumplido según lo previsto. 
Sesiones relaiadas los días 21/05 y 24/07.</t>
  </si>
  <si>
    <t>Elaborar informe mensual  de PQRD cuantificando las alertas y requerimientos frente a las respuestas oportunas de los derechos de petición</t>
  </si>
  <si>
    <t xml:space="preserve">Realizar informe de PQRD </t>
  </si>
  <si>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</si>
  <si>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2024I-VBOG-031480 del 22/05/24 OFICINA DE CONTROL INTERNO</t>
    </r>
    <r>
      <rPr>
        <sz val="11"/>
        <rFont val="Calibri"/>
        <family val="2"/>
        <scheme val="minor"/>
      </rPr>
      <t xml:space="preserve">
Se evidencio información correspondiente a los cortes enero y febrero
</t>
    </r>
    <r>
      <rPr>
        <b/>
        <sz val="11"/>
        <rFont val="Calibri"/>
        <family val="2"/>
        <scheme val="minor"/>
      </rPr>
      <t xml:space="preserve">2024I-VBOG-04484 del 08/07/24 SECRETARIA GENERAL
</t>
    </r>
    <r>
      <rPr>
        <sz val="11"/>
        <rFont val="Calibri"/>
        <family val="2"/>
        <scheme val="minor"/>
      </rPr>
      <t>Mediante memorandos 2024I-VBOG-021049 y 2024I-VBOG-031475 se remitió informe de gestión a la SG de marzo y abril</t>
    </r>
  </si>
  <si>
    <r>
      <rPr>
        <b/>
        <i/>
        <sz val="11"/>
        <rFont val="Calibri"/>
        <family val="2"/>
        <scheme val="minor"/>
      </rPr>
      <t>2024I-VBOG-073715 del 04/10/24 OFICINA DE CONTROL INTERNO</t>
    </r>
    <r>
      <rPr>
        <i/>
        <sz val="11"/>
        <rFont val="Calibri"/>
        <family val="2"/>
        <scheme val="minor"/>
      </rPr>
      <t xml:space="preserve">
https://invias-my.sharepoint.com/:f:/g/personal/oap_invias_gov_co/EndXeQ87HbVEr14BTMZcHkcBK1onttTuTPph9pGipUBYVA?e=znpAgp
</t>
    </r>
    <r>
      <rPr>
        <b/>
        <i/>
        <sz val="11"/>
        <rFont val="Calibri"/>
        <family val="2"/>
        <scheme val="minor"/>
      </rPr>
      <t>2024I-VBOG-074056 del 07/10/24 SECRETARIA GENERAL 75%</t>
    </r>
    <r>
      <rPr>
        <i/>
        <sz val="11"/>
        <rFont val="Calibri"/>
        <family val="2"/>
        <scheme val="minor"/>
      </rPr>
      <t xml:space="preserve">
""Con memorando del 6 de Septiembre de 2024 radicado No. 2024I-VBOG-064176 se envio a la secretaria general  el Informe de Gestion Quejas Reclamos y Denuncias del mes de Julio y Septiembre del 2024</t>
    </r>
  </si>
  <si>
    <r>
      <rPr>
        <b/>
        <sz val="11"/>
        <color rgb="FF000000"/>
        <rFont val="Calibri"/>
        <scheme val="minor"/>
      </rPr>
      <t xml:space="preserve">2024I-VBOG-098696 del 19/12/24  GRUPO BUEN GOBIERNO de la SECRETARÍA GENERAL 100%:
</t>
    </r>
    <r>
      <rPr>
        <sz val="11"/>
        <color rgb="FF000000"/>
        <rFont val="Calibri"/>
        <scheme val="minor"/>
      </rPr>
      <t>Con radicado  No. 2024I-VBOG-091567  se envía informe de gestión  del mes de octubre con memorando No. 2024I-VBOG-084518  se envía informe de gestión  del mes de septiembre. Se encuentra en consolidación de la información  el informe  correspondiente al mes de noviembre  con el fin de generar el informe  con destino a la Secretaría General</t>
    </r>
  </si>
  <si>
    <t>En la ruta https://invias-my.sharepoint.com/:f:/g/personal/oap_invias_gov_co/EndXeQ87HbVEr14BTMZcHkcBK1onttTuTPph9pGipUBYVA?e=znpAgp se evidencio información correspondiente a los cortes enero y febrero</t>
  </si>
  <si>
    <t>en la carpeta se localizaron:
1. los informes correspondientes a laos mes de de marzo y abril, quedando pendiente mayo.
2: Los memorandos de remisión d e informe de marzo y abril a la Secretaría General, quedando pendiente mayo.</t>
  </si>
  <si>
    <t>Actividad cumplida según lo programado
Los soportes aportados en Fila 32 (https://invias-my.sharepoint.com/:f:/g/personal/oap_invias_gov_co/EpTmzUqMyAZEgAf7psfSN0sBiqyq19vUJ8_ylSYdxtH4IA?e=3k3ZUp) incluye:
memorando 2024I-VBOG-072560 del 02/10/24 Informe de Gestión SA GARC Agosto 2024 dirigido a la SG, memorando 2024I-VBOG-064176 del 06/09/24 Informe de Gestión SA GARC Julio 2024 y dos documentos PDF con informes de julio y agosto.</t>
  </si>
  <si>
    <t>Cumplido según lo previsto, durante 2025 debe complementarse el portafolio de videncias con los informes de los meses de noviembre y diciembre.</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</si>
  <si>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</si>
  <si>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</si>
  <si>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</si>
  <si>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sz val="11"/>
        <rFont val="Calibri"/>
        <family val="2"/>
        <scheme val="minor"/>
      </rPr>
      <t>2024I-VBOG-031480 del 22/05/24 OFICINA DE CONTROL INTERNO</t>
    </r>
    <r>
      <rPr>
        <sz val="11"/>
        <rFont val="Calibri"/>
        <family val="2"/>
        <scheme val="minor"/>
      </rPr>
      <t xml:space="preserve">
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t>
    </r>
    <r>
      <rPr>
        <b/>
        <sz val="11"/>
        <rFont val="Calibri"/>
        <family val="2"/>
        <scheme val="minor"/>
      </rPr>
      <t xml:space="preserve">2024I-VBOG-04484 del 08/07/24 SECRETARIA GENERAL
</t>
    </r>
    <r>
      <rPr>
        <sz val="11"/>
        <rFont val="Calibri"/>
        <family val="2"/>
        <scheme val="minor"/>
      </rPr>
      <t>se envio memorando 2024I VBOG 033991 a la direccion de ejecución y operación solicitando la información</t>
    </r>
  </si>
  <si>
    <r>
      <rPr>
        <b/>
        <i/>
        <sz val="11"/>
        <rFont val="Calibri"/>
        <family val="2"/>
        <scheme val="minor"/>
      </rPr>
      <t>2024I-VBOG-073715 del 04/10/24 OFICINA DE CONTROL INTERNO</t>
    </r>
    <r>
      <rPr>
        <i/>
        <sz val="11"/>
        <rFont val="Calibri"/>
        <family val="2"/>
        <scheme val="minor"/>
      </rPr>
      <t xml:space="preserve">
Se ha observado que en la ruta proporcionada (enlace a SharePoint) reposan dos memorandos dirigidos a la Dirección Técnica y de Estructuración solicitando información específica. Sin embargo, no se encontraron los soportes necesarios que respalden el diseño e implementación de una estrategia destinada a fortalecer los procesos de conocimiento de la ciudadanía, particularmente para focalizar la oferta institucional basada en las caracterizaciones de usuarios.
</t>
    </r>
    <r>
      <rPr>
        <b/>
        <i/>
        <sz val="11"/>
        <rFont val="Calibri"/>
        <family val="2"/>
        <scheme val="minor"/>
      </rPr>
      <t>2024I-VBOG-074056 del 07/10/24 SECRETARIA GENERAL 50%</t>
    </r>
    <r>
      <rPr>
        <i/>
        <sz val="11"/>
        <rFont val="Calibri"/>
        <family val="2"/>
        <scheme val="minor"/>
      </rPr>
      <t xml:space="preserve">
"Con memorando radicado  2024I-VBOG-065579 de fecha 17-09-24 se reitero solicitud del envío de la oferta institucional de servicos 2024  a la Dirección técnica y de estructuración.
 Con memorando radicado 2024I-VBOG-071139 de fecha 27-09-24  se envía la caracterizacion 2024 a la oficina de comunicaciones para el correspondiente diseño y publicacion.  Entre los cambios se anexaron mas grupos de valor , temas de inclusion , se indagó mas profundamente en temas relacionados con PQRS, se anexo un analisis mas robusto de la poblacion que interactua con el INVIAS a traves de las redes sociales "</t>
    </r>
  </si>
  <si>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</si>
  <si>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En la carpeta https://invias-my.sharepoint.com/:f:/g/personal/oap_invias_gov_co/ElTm6hdiZNNHsbXfuS6OTS4Bop8fEB_sc6N7zpAuB-UXVQ?e=0X77tr  se localizó únicamente un memorando mediante el cual se solicita a la DEO "que nos suministre la Oferta Institucional de servicios o Portafolio de Servicios 2024 en formato PDF o LINK para iniciar el cumplimiento de la acción del Grupo de Atención y  Relacionamiento con el Ciudadano en esta materia. ".
No se registran avances en la actualización de usuarios como la inclusión de los grupos de valor asociados a los usuarios de todos los trámites ni los contribuyentes. 
Se precisa que los productos programados son:
1. Cronograma 
2. Reportes de implementación de la estrategia para fortalecer procesos de conocimiento de la ciudadanía</t>
  </si>
  <si>
    <t>Actividad potencialmente incumplida.
Los soportes aportados en Fila 33 (https://invias-my.sharepoint.com/:f:/g/personal/oap_invias_gov_co/Etgi9FXt7I1BiEwcTId8ar4BB4EqBSWZ96GplLyfy2kM5g?e=6qbLLT) incluye do s memorandos:
1)	2024I-VBOG-06757 del 17/09/24 Reiteración Memorando 2024I-VBOG-015279 “se solicita de su colaboración y apoyo para la entrega de esta Oferta Institucional de Servicios 2024 en formato PDF o a través de un enlace, para así proceder con las actividades del Grupo de Atención y Relacionamiento con el Ciudadano”
2)	2024I-VBOG-071139 del 27/09/24 Solicitud diseño y publicación Caracterización de Usuarios 2024
Para evidenciar cumplimiento de la actividad se sugiere que en el corte del 4º trimestre se aporte el cronograma, la caracterización de usuarios y  un informe ejecutivo que reúna los reportes de implementación de la estrategia para fortalecer procesos de conocimiento de la ciudadanía.</t>
  </si>
  <si>
    <t>Es pertinente que durante 2025 se actualice el portafolio institucional y en función del mismo se incorporen novedades en la caracterización de usuarios</t>
  </si>
  <si>
    <t>Evaluar la experiencia de usuarios y la percepción de la ciudadanía</t>
  </si>
  <si>
    <t>Experiencia de usuarios y Percepción de la ciudadanía, evaluada</t>
  </si>
  <si>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</si>
  <si>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2024I-VBOG-031480 del 22/05/24 OFICINA DE CONTROL INTERNO</t>
    </r>
    <r>
      <rPr>
        <sz val="11"/>
        <rFont val="Calibri"/>
        <family val="2"/>
        <scheme val="minor"/>
      </rPr>
      <t xml:space="preserve">
 https://invias-my.sharepoint.com/:f:/g/personal/oap_invias_gov_co/EhZ00xA_VV9PraDw5kMvqv4Bd6KOQ9oYXpan4Ap9gXl20Q?e=lJcYUG
</t>
    </r>
    <r>
      <rPr>
        <b/>
        <sz val="11"/>
        <rFont val="Calibri"/>
        <family val="2"/>
        <scheme val="minor"/>
      </rPr>
      <t xml:space="preserve">
2024I-VBOG-04484 del 08/07/24 SECRETARIA GENERAL
</t>
    </r>
    <r>
      <rPr>
        <sz val="11"/>
        <rFont val="Calibri"/>
        <family val="2"/>
        <scheme val="minor"/>
      </rPr>
      <t>https://www.invias.gov.co/index.php/archivo-y-documentos/atencion-al-ciudadano/17258-informe-de-percepcion-y-satisfaccion-de-la-ciudadania-de-enero-a-marzo-de-2024</t>
    </r>
  </si>
  <si>
    <r>
      <rPr>
        <b/>
        <i/>
        <sz val="11"/>
        <rFont val="Calibri"/>
        <family val="2"/>
        <scheme val="minor"/>
      </rPr>
      <t>2024I-VBOG-073715 del 04/10/24 OFICINA DE CONTROL INTERNO</t>
    </r>
    <r>
      <rPr>
        <i/>
        <sz val="11"/>
        <rFont val="Calibri"/>
        <family val="2"/>
        <scheme val="minor"/>
      </rPr>
      <t xml:space="preserve">
 Se ha identificado que, aunque se proporcionó un enlace al informe de caracterización de usuarios correspondiente a la vigencia de 2023, el análisis de dicho informe se considera válido únicamente bajo el supuesto de un análisis trimestral posterior al vencimiento del mismo. Esto sugiere que el informe podría no reflejar de manera completa y actualizada la situación de los usuarios hasta que se realice un análisis más reciente.
Dentro de la ruta https://invias-my.sharepoint.com/:f:/g/personal/oap_invias_gov_co/EhZ00xA_VV9PraDw5kMvqv4Bd6KOQ9oYXpan4Ap9gXl20Q?e=lJcYUG se localizó el memorando 2024I-VBOG 007215, fechado el 12 de febrero de 2024. Este memorando, dirigido al Grupo de Gerencia de Comunicaciones, incluye un enlace a un nuevo formulario y una solicitud para la actualización de la pieza gráfica de difusión.
</t>
    </r>
    <r>
      <rPr>
        <b/>
        <i/>
        <sz val="11"/>
        <rFont val="Calibri"/>
        <family val="2"/>
        <scheme val="minor"/>
      </rPr>
      <t xml:space="preserve">2024I-VBOG-074056 del 07/10/24 SECRETARIA GENERAL 75%
</t>
    </r>
    <r>
      <rPr>
        <i/>
        <sz val="11"/>
        <rFont val="Calibri"/>
        <family val="2"/>
        <scheme val="minor"/>
      </rPr>
      <t xml:space="preserve">
""El grupo de sostenibilidad envio evidencia de la evaluacion de percepcion en evento de  sostenibidad e inclusion social el dia martes 24 de septiembre 2024</t>
    </r>
  </si>
  <si>
    <r>
      <rPr>
        <b/>
        <sz val="11"/>
        <color rgb="FF000000"/>
        <rFont val="Calibri"/>
        <scheme val="minor"/>
      </rPr>
      <t xml:space="preserve">2024I-VBOG-098696 del 19/12/24  GRUPO BUEN GOBIERNO de la SECRETARÍA GENERAL 100%:
</t>
    </r>
    <r>
      <rPr>
        <sz val="11"/>
        <color rgb="FF000000"/>
        <rFont val="Calibri"/>
        <scheme val="minor"/>
      </rPr>
      <t xml:space="preserve">
Con N° Radicado: 2024I-VBOG-095084
Fecha: 2024-12-09 se solicito  al GRUPO GERENCIA DE COMUNICACIONES  el diseño y publicación del “Informe de percepción,
satisfacción y necesidades de la Ciudadanía”, correspondiente al trimestre octubre - diciembre 2024  se anexa enlace  del informe publicado julio - septiembre  https://www.invias.gov.co/index.php/normativa/politicas-y-lineamientos/atencion-al-ciudadano/18513-informe-de-percepcion-y-satisfaccion-de-la-ciudadania-de-julio-a-septiembre-de-2024/file</t>
    </r>
  </si>
  <si>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</si>
  <si>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url aportada se verificó publicación del "Informe percepción y satisfacción de la ciudadanía - trimestre Enero-Marzo 2024 "</t>
  </si>
  <si>
    <t>Actividad cumplida según lo programado
Los soportes aportados en Fila 34 (https://invias-my.sharepoint.com/:f:/g/personal/oap_invias_gov_co/Ek5ZBjCpxgBAi1qg844x5DABlyYrnsFvYvT0DU8CpYFg5A?e=Fx9Mmy) cuenta con los mismos soportes de la carpeta “Fila 21”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y un archivo PDF de una enceusta de impacto d ela capacitación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t>
  </si>
  <si>
    <t>Generar periódicamente  reportes de operación de los SAU</t>
  </si>
  <si>
    <t>Generación periódica de reportes de operación de los SAU</t>
  </si>
  <si>
    <t>Dirección de Ejecución y Operación</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</si>
  <si>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</si>
  <si>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r>
      <rPr>
        <b/>
        <sz val="11"/>
        <rFont val="Calibri"/>
        <family val="2"/>
        <scheme val="minor"/>
      </rPr>
      <t>2024I-VBOG-031480 del 22/05/24 OFICINA DE CONTROL INTERNO</t>
    </r>
    <r>
      <rPr>
        <sz val="11"/>
        <rFont val="Calibri"/>
        <family val="2"/>
        <scheme val="minor"/>
      </rPr>
      <t xml:space="preserve">
 https://invias-my.sharepoint.com/:f:/g/personal/oap_invias_gov_co/EvW26FwDn1REgeD-rU0fcbYBBBBtFvJKEQGwqrRARuc_fQ?e=pcUFxb
</t>
    </r>
    <r>
      <rPr>
        <b/>
        <sz val="11"/>
        <rFont val="Calibri"/>
        <family val="2"/>
        <scheme val="minor"/>
      </rPr>
      <t xml:space="preserve">2024I-VBOG-044577 del 05/07/24 DIRECCIÓN DE EJECUCIÓN Y OPERACIÓN
</t>
    </r>
    <r>
      <rPr>
        <sz val="11"/>
        <rFont val="Calibri"/>
        <family val="2"/>
        <scheme val="minor"/>
      </rPr>
      <t xml:space="preserve">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Abril y Junio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reporte trimestral.
</t>
    </r>
    <r>
      <rPr>
        <b/>
        <sz val="11"/>
        <rFont val="Calibri"/>
        <family val="2"/>
        <scheme val="minor"/>
      </rPr>
      <t>2024I-VBOG-047084 del 16/07/24 DIRECCIÓN DE EJECUCIÓN Y OPERA</t>
    </r>
    <r>
      <rPr>
        <sz val="11"/>
        <rFont val="Calibri"/>
        <family val="2"/>
        <scheme val="minor"/>
      </rPr>
      <t>CIÓN
1.Las evidencias reportadas en la carpeta cargada en el enlace, son consecuencia y soporte
del trabajo adelantado por la DEO, mediante la Subdirección de Gestión Integral de
Carreteras.
https://invias-my.sharepoint.com/:f:/g/personal/julloa_invias_gov_co/Enoiz-nC345EhrbtLTBXeFgBszWSV9lPq8a8O6N1DdIwFQ?e=UNOFB8
2. Se ratifica lo expuesto en el INFORME GESTION SAU -2420,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de 94% de los usuarios califica como exitoso el servicio prestado.
3. Sobre los dos archivos MEPI-MGVI-FR7, se aclara que el archivo MEPI-MGVI-FR7 SAU GVI
SEGUNDO TRIMESTRE, y el MEPI-MGVI-FR7 CONSOLIDADO SAU son complementarios.
4.  Sobre el memorando VBOG 034037, se informa que se envió solicitud a la Subdirección de
Gestión Integral de Carreteras, mediante memorando VBOG-35176, y una vez se consolide
la respuesta, se estará socializando con el líder correspondiente.</t>
    </r>
  </si>
  <si>
    <r>
      <rPr>
        <b/>
        <sz val="11"/>
        <rFont val="Calibri"/>
        <family val="2"/>
        <scheme val="minor"/>
      </rPr>
      <t xml:space="preserve">2024I-VBOG-073704 del 04/10/24 DIRECCIÓN DE EJECUCIÓN Y OPERACIÓN 75%
</t>
    </r>
    <r>
      <rPr>
        <sz val="11"/>
        <rFont val="Calibri"/>
        <family val="2"/>
        <scheme val="minor"/>
      </rPr>
      <t xml:space="preserve">
</t>
    </r>
    <r>
      <rPr>
        <i/>
        <sz val="11"/>
        <rFont val="Calibri"/>
        <family val="2"/>
        <scheme val="minor"/>
      </rPr>
      <t xml:space="preserve">"La Direccion de Ejecucion y Operacion mediante sus Unidades Ejecutoras, especificamente la Subdireccion de Gestion Integral de Carreteras (SGIC), a través de este procedimiento registra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 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Julio y Septiembre de 2024 se registran cerca de 3.562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sección 5.7 del manual MGVI.  Por otra parte y con base en la información suministrada por la Subdirección de Gestión Integral mediante memorando  2024I-VBOG-054765, y en el marco de las funciones de la Direccion de Ejecucion y operacion, se especifica que los procesos actualmente consisten en el reporte y consolidación de la información para generar la estadística periódicamente, desarrollada con la articulación de los actores de los contratos de ejecución de GVI que conllevan al seguimiento y control que se rigen por el MASU (Manual de Servicios al Usuario) y se alinean con las directrices establecidas en el Manual de Gestión Vial Integral del Sector Vial No Concesionado.  Y desde la Unidad Ejecutora se le hace el respectivo seguimiento. Lo anterior se especifica mediante memorando  2024I-VBOG-065384 del 11 de Septiembre. Se adjunta reporte trimestral."
</t>
    </r>
    <r>
      <rPr>
        <b/>
        <i/>
        <sz val="11"/>
        <rFont val="Calibri"/>
        <family val="2"/>
        <scheme val="minor"/>
      </rPr>
      <t xml:space="preserve">2024I-VBOG-073715 del 04/10/24 OFICINA DE CONTROL INTERNO
</t>
    </r>
    <r>
      <rPr>
        <i/>
        <sz val="11"/>
        <rFont val="Calibri"/>
        <family val="2"/>
        <scheme val="minor"/>
      </rPr>
      <t>Se ha ejecutado conforme a lo programado. Los soportes y evidencias correspondientes están disponibles en la carpeta siguiente: https://invias-my.sharepoint.com/:f:/g/personal/oap_invias_gov_co/EvW26FwDn1REgeD-rU0fcbYBBBBtFvJKEQGwqrRARuc_fQ?e=pcUFxb</t>
    </r>
  </si>
  <si>
    <t>Ejecutado según lo programado, soportes y evidnecias en carpeta https://invias-my.sharepoint.com/:f:/g/personal/oap_invias_gov_co/EvW26FwDn1REgeD-rU0fcbYBBBBtFvJKEQGwqrRARuc_fQ?e=pcUFxb</t>
  </si>
  <si>
    <t>1.	Se evidencia en la carpeta  https://invias-my.sharepoint.com/:f:/g/personal/oap_invias_gov_co/EoM615njrIxHhRpJ7PFicP4BprOKMgKXtUOaOn8AqJ6sAw?e=MaMIJE lo siguiente:
1.  Manual de Gestión Vial Integral MEPI-MGVI-MN-1
2. INFORME DE GESTION SAU - 2420
3. MEPI-MGVI-FR-7 CONSOLIDADO SAU_GVIs SEGUNDO TRIMESTRE
4. MEPI-MGVI-FR-7 CONSOLIDADO SAU_GVIs
5. VBOG-035176 CUESTIONARIO SAU.
2.	De acuerdo con el Informe "VBOG-035176 CUESTIONARIO SAU"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el 94% de los usuarios califica como exitoso el servicio prestado y el restante 6% como bueno.
3.	En cuanto a los 2 archivos MEPI-MGVI-FR-7 es pertinente que se determine cual de los dos corresponde al detalle que soporta el informe o si son complementarios.
4.	Respeto al memorando aportado, se confirma la solicitud de información a la Subdirección de Gestión Integral de Carreteras para  validar la viabilidad de articular esta actividad , con los ítems evaluados en el Formulario Único de Reporte y Avance de Gestión -FURAG- 223, propios de las políticas  “Gobierno   Digital”,   “Transparencia,  Acceso   a   la Información y Lucha contra la Corrupción”, “Gestión de la Información Estadística” y “Control Interno”, como se solicitó mediante 2024I-VBOG-034037 del 29/05/24 por parte de esta oficina.
5.	En cuanto a la contribución efectuada para el cumplimiento de las actividades a cargo de otras dependencias, se solicita que oportunamente sea suministrada al líder correspondiente, para que consolide y reporte a esta oficina.</t>
  </si>
  <si>
    <t xml:space="preserve">En la carpeta disponible en https://invias-my.sharepoint.com/:f:/g/personal/oap_invias_gov_co/Enfo-2QLQ8lKn7mHJBJjljoBOmhqqY2g3FwWg66--T0eag?e=t3QOk4 aportaron:
1) Manual de Gestión Vial Integral, el cual se sugiere sea revisado y si el caso actualizado tomando en consideración que fue adoptado hace más de un año, no se encuentra en la plantilla estándar actual y tiene como marca de agua un logo no vigente. Sería pertinente que en el mimo se precien los destinatarios de los reportes y si los mismos serán datos abiertos o insumos para la toma de decisiones.
2) Los informes de gestión con corte al 3° trimestre, en versión Excel y pdf, sin precisar destinatario.
3) Registro Consolidado SAUS (MEPI-MGVI-FR-7 corte tercer trimestre.
4) Memorando 2024I-VBOG-054765 del 08/08/24 del Subdirector de Gestión Integral de Carreteras 
Nacionales para el  Director de Ejecución y Operación (Respuesta al radicado No 2024I-VBOG-035176)
5) Memorando 2024I-VBOG-065384 del 11/09  de la Directora de Ejecución y Operación al Jefe de la Oficina Asesora De Planeación (Respuesta Memorando VBOG-034037) - cuya respuesta se remitió mediante 2024I-VBOG-066394 del 13/09/24) </t>
  </si>
  <si>
    <t>Información tomada del detalle dela archivo disponible en https://invias-my.sharepoint.com/:x:/g/personal/oap_invias_gov_co/EUch8B4DErBMm48kJnk6WiABa72c1HEo5lytMe3r4iTTXQ?e=SUVpPc</t>
  </si>
  <si>
    <t>Aplicar diagnósticos para la implementación de estado abierto en su totalidad</t>
  </si>
  <si>
    <t>1. Cronograma y hoja de Ruta
2.. Diagnósticos aplicados para la implementación de estado abierto en su totalidad</t>
  </si>
  <si>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</si>
  <si>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2024I-VBOG-031480 del 22/05/24 OFICINA DE CONTROL INTERNO</t>
    </r>
    <r>
      <rPr>
        <sz val="11"/>
        <rFont val="Calibri"/>
        <family val="2"/>
        <scheme val="minor"/>
      </rPr>
      <t xml:space="preserve">
No hay avances reportados ni evidencia en la capeta https://invias-my.sharepoint.com/:f:/g/personal/oap_invias_gov_co/Ei87N6QnlhZMiYoB78LyXiQBd8w5f5eQWVrNMwHdZ_5dEg?e=a9IQ0e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</si>
  <si>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i/>
        <sz val="11"/>
        <rFont val="Calibri"/>
        <family val="2"/>
        <scheme val="minor"/>
      </rPr>
      <t>2024I-VBOG-073715 del 04/10/24 OFICINA DE CONTROL INTERNO</t>
    </r>
    <r>
      <rPr>
        <i/>
        <sz val="11"/>
        <rFont val="Calibri"/>
        <family val="2"/>
        <scheme val="minor"/>
      </rPr>
      <t xml:space="preserve">
No hay avances reportados ni evidencia en la capeta https://invias-my.sharepoint.com/:f:/g/personal/oap_invias_gov_co/Ei87N6QnlhZMiYoB78LyXiQBd8w5f5eQWVrNMwHdZ_5dEg?e=a9IQ0e
</t>
    </r>
    <r>
      <rPr>
        <b/>
        <i/>
        <sz val="11"/>
        <rFont val="Calibri"/>
        <family val="2"/>
        <scheme val="minor"/>
      </rPr>
      <t>2024I-VBOG-074056 del 07/10/24 SECRETARIA GENERAL 60%</t>
    </r>
    <r>
      <rPr>
        <i/>
        <sz val="11"/>
        <rFont val="Calibri"/>
        <family val="2"/>
        <scheme val="minor"/>
      </rPr>
      <t xml:space="preserve">
"Se realizó el diagnóstico al elemento de Gobierno Abierto denominado: GARANTÍA DEL DERECHO DE ACCESO Y USO DE LA INFORMACIÓN PÚBLICA, según los lineamientos del CONPES 4070, el cual integra los resultados del diagnóstico de datos abiertos presentado en el trimestre anterior."</t>
    </r>
  </si>
  <si>
    <t xml:space="preserve">2024I-VBOG-098696 del 19/12/24  GRUPO BUEN GOBIERNO de la SECRETARÍA GENERAL 100%:
Se reporta el cronograma y hoja de ruta del Diagnóstico de Gobierno Abierto Invias 2024, así como el documento final  del diagnóstico de cada uno de los elementos constitutivos del Estado abierto en el Instituto Nacional de Vías - INVIAS según el Conpes 4070, consolidando los aportes de los grupos de trabajo involucrados en el desarrollo de acciones asociadas a cada elemento y que permiten afianzar en la entidad la promoción de la confianza ciudadana, el fortalecimiento del modelo de democracia participativa y la lucha contra la corrupción. </t>
  </si>
  <si>
    <t>No hay avances reportados ni evidencia en la capeta https://invias-my.sharepoint.com/:f:/g/personal/oap_invias_gov_co/Ei87N6QnlhZMiYoB78LyXiQBd8w5f5eQWVrNMwHdZ_5dEg?e=a9IQ0e, únicamente 2 archivos de la vigencia 2023</t>
  </si>
  <si>
    <t>En la carpeta https://invias-my.sharepoint.com/:f:/g/personal/oap_invias_gov_co/En-uySqA97BKrZDELB778TkBaKknI68fMPPmBkIsbB867Q?e=TCGT8e  se localizó un “Diagnóstico Implementación de datos Abierto en INVIAS”
Este documento servirá de base para elaborar los productos programados:
1. Cronograma y hoja de Ruta
2. Diagnósticos aplicados para la implementación de estado abierto en su totalidad</t>
  </si>
  <si>
    <t>Actividad potencialmente incumplida 
Los soportes aportados en Fila 36 (https://invias-my.sharepoint.com/:f:/g/personal/oap_invias_gov_co/Et7UNjl0N4xBjVkBmH7_zrYBRra8xqAvhKw09HJB2g63Vw?e=oWOCOu) incluye archivo PDF denominado “DIAGNÓSTICO GOBRNO ABIERTO” con 7 paginas y énfasis en la garantía al derecho de acceso y uso de la información pública y el anexo 1 sobre el diagnostico de implementación de datos abiertos
Para evidenciar cumplimiento de la actividad se sugiere que en el corte del 4º trimestre se aporte el cronograma y hoja de Ruta y  la versión definitiva de (los)l diagnóstico(s).</t>
  </si>
  <si>
    <t>Cumplido según lo previsto, este documento será anexo del diagnóstico del PTEP e insumo para el componente programático</t>
  </si>
  <si>
    <t>Identificar datos que se requieren publicar</t>
  </si>
  <si>
    <t>1.  Cronograma y hoja de Ruta
2. Informe de Datos que se requieren publicar (ejemplo: km de vía construida), identificados
3. Datos publicados en datos.gov.co</t>
  </si>
  <si>
    <t>Oficina de Tecnologías de la información y comunicaciones OTIC</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</si>
  <si>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</si>
  <si>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r>
      <t xml:space="preserve">2024I-VBOG-025599 del 01/05/24 OFICINA   DE   TECNOLOGIAS   DE   LA   INFORMACION   Y   LAS COMUNICACIONES </t>
    </r>
    <r>
      <rPr>
        <sz val="11"/>
        <rFont val="Calibri"/>
        <family val="2"/>
        <scheme val="minor"/>
      </rPr>
      <t xml:space="preserve">
En 2023, el grupo de gestión de información elaboró y socializó los siguientes documentos:
*Plan Apertura de Datos Abiertos - Vigencia 2024, 
*Inventario Datos Abiertos (Inventario CD.xlsx).
*Analítica DA (ANALITICA_DA.pdf).
Se planea continuar gestión en 2024.</t>
    </r>
    <r>
      <rPr>
        <b/>
        <sz val="11"/>
        <rFont val="Calibri"/>
        <family val="2"/>
        <scheme val="minor"/>
      </rPr>
      <t xml:space="preserve">
https://invias-my.sharepoint.com/:f:/g/personal/oap_invias_gov_co/Eiuosuj2xpdPkBr7KwXDBHEB4tQxaW4KI5Rgg8G1Ze9Jpg?e=sPjcgo
2024I-VBOG-031480 del 22/05/24 OFICINA DE CONTROL INTERNO
</t>
    </r>
    <r>
      <rPr>
        <sz val="11"/>
        <rFont val="Calibri"/>
        <family val="2"/>
        <scheme val="minor"/>
      </rPr>
      <t>Los  soportes relacionados con los productos no se aportaron -cronograma, informe de datos que requieren publicarse o datos publicados en GOV.CO)</t>
    </r>
    <r>
      <rPr>
        <b/>
        <sz val="11"/>
        <rFont val="Calibri"/>
        <family val="2"/>
        <scheme val="minor"/>
      </rPr>
      <t xml:space="preserve">
2024I-VBOG-044315 del 04/07/24 OFICINA   DE   TECNOLOGIAS   DE   LA   INFORMACION   Y   LAS COMUNICACIONES
</t>
    </r>
    <r>
      <rPr>
        <sz val="11"/>
        <rFont val="Calibri"/>
        <family val="2"/>
        <scheme val="minor"/>
      </rPr>
      <t>1. Se generó cronograma - mapa de ruta del subproyecto de datos abiertos.
2. Conjunto de datos de Peajes: En el momento, se está validando y recolectando el conjunto de datos de peajes. En el segundo semestre se realizará  normalización y estandarización para el cargue en el portal de datos abiertos. El conjunto contiene los siguientes datos (corte a marzo de 2024):
- Hoja TRAFICO TOTAL VS CATEGORIA (grafica)
- Hoja RECAUDO VS ESTACIONES (grafica)
- Hoja RECAUDO POR AÑO 2011-2023
- Hoja INTERPRETACION- CAMPOS
- Hoja CODIGOS POR ESTACION
- Hoja RECAUDO DE RESOLUCIONES CONSOLIDADAS
- Hoja TABLA DE COBERTURA KM (RESOLUCIONES)
3. Conjunto de datos de Contratación: Se están recopilando datos de contratación del INVÍAS de fuentes internas y externas, para el segundo semestre del 2024 se planea terminar compilación y se revisará la viabilidad de publicación en el portal de datos abiertos.
4. A partir del tercer trimestre del 2024 se realizarán reuniones con la Secretaría General para identificar otros datos suceptibles de publicación en el portal de datos abiertos.</t>
    </r>
  </si>
  <si>
    <r>
      <t xml:space="preserve">2024I-VBOG-072687 del 02/10/24 OFICINA   DE   TECNOLOGIAS   DE   LA   INFORMACION   Y   LAS COMUNICACIONES -60%:
"1/10/2024 Respuesta al seguimiento a la gestión sobre los datos abiertos que se requieren publicar:
1. Conjunto de datos de Peajes: Se normaliza y se genera informe de la actividad. A finales del segundo semestre  se revisará la viabilidad de publicación en el portal de Datos Abiertos y se publicará si lo autoriza el dministrdor funcional de los datos (DTE - Grupo Gerencia de Peajes).
2. Conjunto de datos de Contratación: Se normaliza y se genera informe de la actividad. A finales del segundo semestre se revisará la viabilidad de publicación en el portal de Datos Abiertos y se publicará si lo autoriza el dministrdor funcional de los datos (OTIC - Despacho Jefatura).
3. Se genera diagrama de flujom para el Procedimiento de Publicación de Datos Abiertos.
4. Se socializa Formato propuesto para el Procedimiento de Publicación de Datos Abiertos.
5. Se genera Guía para el Ciclo de Vida del Dato."
</t>
    </r>
    <r>
      <rPr>
        <b/>
        <i/>
        <sz val="11"/>
        <rFont val="Calibri"/>
        <family val="2"/>
        <scheme val="minor"/>
      </rPr>
      <t xml:space="preserve">2024I-VBOG-073715 del 04/10/24 OFICINA DE CONTROL INTERNO
</t>
    </r>
    <r>
      <rPr>
        <i/>
        <sz val="11"/>
        <rFont val="Calibri"/>
        <family val="2"/>
        <scheme val="minor"/>
      </rPr>
      <t xml:space="preserve">"2024I-VBOG-025599 del 01/05/24 OFICINA   DE   TECNOLOGIAS   DE   LA   INFORMACION   Y   LAS COMUNICACIONES 
En 2023, el grupo de gestión de información elaboró y socializó los siguientes documentos:
*Plan Apertura de Datos Abiertos - Vigencia 2024, 
*Inventario Datos Abiertos (Inventario CD.xlsx).
*Analítica DA (ANALITICA_DA.pdf).
Se planea continuar gestión en 2024.
https://invias-my.sharepoint.com/:f:/g/personal/oap_invias_gov_co/Eiuosuj2xpdPkBr7KwXDBHEB4tQxaW4KI5Rgg8G1Ze9Jpg?e=sPjcgo"
</t>
    </r>
  </si>
  <si>
    <t>No se aportó un soporte relacionado con lso productos (cronograma, informe de datos que requieren publicarse o datos publicados en GOV.CO)</t>
  </si>
  <si>
    <t>Incluye reporte extemporáneo del 1° trimestre - 2024I-VBOG-025599 del 01/05/24 OFICINA   DE   TECNOLOGIAS   DE   LA   INFORMACION   Y   LAS COMUNICACIONES.
En el micrositio se constató la existencia del Cronograma 2024-2026 con 13% de avance, consolidado historio en archivo Excel e  INFORME 002 DATA CONTRATACION 17062024</t>
  </si>
  <si>
    <t>Se confirma que la carpeta https://invias-my.sharepoint.com/:f:/g/personal/oap_invias_gov_co/Eq6b7fKbUCFCuU4zn8BDO-kByYwqF9_6zj5F2Fyc58KUDg?e=8gyoJA incluye:
* Informes de los datos con soldados de tráfico y contratación con corte al 20/08
*Un borrador del formato para datos abiertos (el cual se anexa en la respuesta con revisión metodológica para su posterior inclusión en el sistema de gestión de la entidad)
* Un Flujo de publicación de datos que difiere del flujograma del actual procedimiento ETIC-PR-5 - PUBLICACION DE DATOS ABIERTOS - V1, se sugiere gestionar la actualización con las mejoras identificadas y el formato propuesto.
* una Guía de ciclo de vida del dato  (el cual se anexa en la respuesta con revisión metodológica para su posterior inclusión en el sistema de gestión de la entidad)
* Un correo 
* las 2 bases de datos en Excel
* una grabación</t>
  </si>
  <si>
    <t>Es de precisar que la politica ETIC-POL-2  GESTION DE DATOS E INFORMACION  fue aprobada en  05/12/2023 y los otros 3 procedimiemtos señalados (ETIC-PR-4, ETIC-PR-5 y ETIC-PR-11) si fueron efectivamente adoptados en el 4° trimestre de 2024.
En las url aportadas se constata que los metadatos del "Índice de información clasificada y reservada" , "Esquema de Publicación de Información" y "Registro de activos de información" fueron actualizados el 9/12/24.
No obstante, no se encoentró evidencia del informe de datos que se requiere publicar y se hace nececsrio continuar con esta actividad en la vigencia 2025.</t>
  </si>
  <si>
    <t>Actualizar el Sistema Único de Información de Trámites –SUIT- la información de los trámites, cuando aplique</t>
  </si>
  <si>
    <t xml:space="preserve"> Información de los Trámites actualizada en SUIT</t>
  </si>
  <si>
    <r>
      <rPr>
        <b/>
        <sz val="11"/>
        <rFont val="Calibri"/>
        <family val="2"/>
        <scheme val="minor"/>
      </rPr>
      <t>2024I-VBOG-031480 del 22/05/24 OFICINA DE CONTROL INTERNO</t>
    </r>
    <r>
      <rPr>
        <sz val="11"/>
        <rFont val="Calibri"/>
        <family val="2"/>
        <scheme val="minor"/>
      </rPr>
      <t xml:space="preserve">
No  se aporto  reporte 
</t>
    </r>
    <r>
      <rPr>
        <b/>
        <sz val="11"/>
        <rFont val="Calibri"/>
        <family val="2"/>
        <scheme val="minor"/>
      </rPr>
      <t>2024I-VBOG-044737 del 05/07/24 DIRECCIÓN TÉCNICA Y DE ESTRUCTURACIÓN</t>
    </r>
    <r>
      <rPr>
        <sz val="11"/>
        <rFont val="Calibri"/>
        <family val="2"/>
        <scheme val="minor"/>
      </rPr>
      <t xml:space="preserve">
En atención a esta actividad se tiene por parte de la SUBDIRECCIÓN DE REGLAMENTACIÓN TÉCNICA E INNOVACIÓN, Reporte en excel de tramites de permiso carga extrapesada, extradimensionada e indivisible durante el segundo trimestre 2024,  el siguiente balance, se presentaron las siguientes PQRD:
-4 solicitudes de información del trámite.
-1 Solicitud ANI.
-1 queja por inconvenientes con el tránsito en vía concesionada.
-1 información sobre resolución Movitrans
-1 Información de permiso.                              Adicional pantallazo de gestion frente a cambios en el SUIT. dentro del repositorio dispuesto por la OAP de nueve (9) Resoluciones y un (1) Decreto.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</si>
  <si>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i/>
        <sz val="11"/>
        <rFont val="Calibri"/>
        <family val="2"/>
        <scheme val="minor"/>
      </rPr>
      <t>2024I-VBOG-073715 del 04/10/24 OFICINA DE CONTROL INTERNO</t>
    </r>
    <r>
      <rPr>
        <i/>
        <sz val="11"/>
        <rFont val="Calibri"/>
        <family val="2"/>
        <scheme val="minor"/>
      </rPr>
      <t xml:space="preserve">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2024I-VBOG-075744 del 10/10/24 DIRECCIÓN TÉCNICA Y DE ESTRUCTURACIÓN 75%
</t>
    </r>
    <r>
      <rPr>
        <i/>
        <sz val="11"/>
        <rFont val="Calibri"/>
        <family val="2"/>
        <scheme val="minor"/>
      </rPr>
      <t>"En atención a esta actividad se tiene por parte de la SUBDIRECCIÓN DE REGLAMENTACIÓN TÉCNICA E INNOVACIÓN,  actualización de formato integrado del 12 de julio del 2024, de tramite de Permisos para Movilización de Carga Extradimensionada por las vias nacionales.                                                                            REPOSITORIO:  https://invias-my.sharepoint.com/personal/oap_invias_gov_co/_layouts/15/onedrive.aspx?csf=1&amp;web=1&amp;e=WfldUX&amp;CID=5b700097%2D9d40%2D4b1f%2D8483%2Dff8ca4419d54&amp;FolderCTID=0x012000CBD428D1D41D294CA69C6781E0BDBBB6&amp;noAuthRedirect=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Actualizaci%C3%B3n%20observaciones%2012%2D7%2D2024%2Epng&amp;parent=%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t>
    </r>
  </si>
  <si>
    <t>Si bien es muy importante analizar las PQRD asociadas a los tramites el producto programado corresponde a  " Información de los Trámites actualizada en SUIT".
Motivo por el cual, es permitente aportar el semáforo de SUIT donde se evidencia la fecha de actualización de cada trámite.
Se recibe complemento a través de correo electrónico del facilitador del MIPG</t>
  </si>
  <si>
    <t>Cumplido según lo programado, en el periodo se actualizó el formato integrado 3282 en SUIT tal como se evidencia en  https://invias-my.sharepoint.com/:i:/g/personal/oap_invias_gov_co/ET0xNRcmUIlCjpa852lLtxIB1RYPfDwVAteTVxXS83BeqA?e=qT0JNJ.
No obstante, se sugiere revisar y si es el caso actualizar los demás formatos integrados en especial aquellos sin novedad durante la vigencia:
1.	Beneficio de Tarifa Diferencial o Exenta en las estaciones de peaje a cargo del INVIAS: 03/03/2023 mpineda283
2.	Permiso para movilización de carga extradimensionada por las vías nacionales. 12/07/2024 jlopezm337
3.	Concepto técnico de ubicación de estaciones de servicios: 27/12/2022 kduarte227
4.	Permiso para la movilización de carga indivisible extrapesada, indivisible extradimensionada a la vez y permiso para el transporte de carga divisible con vehículos combinados de carga - V.C.C.*. 02/05/2024 jlopezm337
5.	Permiso de cierre de vías. 13/10/2023 jlopezm337
6.	Permiso de uso de zona de vía: 15/03/2023 kduarte227
7.	Permiso para la construcción de obras en las riberas de los ríos o dentro de su cauce y en las demás vías fluviales (nuevo): 16/06/2023 nnavarro980</t>
  </si>
  <si>
    <t>Diseñar e implementar estrategia para la publicación de las declaraciones de bienes y rentas de los servidores públicos</t>
  </si>
  <si>
    <t>Estrategia diseñada e implementada (diseño en primer trimestre e implementación en los siguientes)</t>
  </si>
  <si>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</si>
  <si>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2024I-VBOG-031480 del 22/05/24 OFICINA DE CONTROL INTERNO</t>
    </r>
    <r>
      <rPr>
        <sz val="11"/>
        <rFont val="Calibri"/>
        <family val="2"/>
        <scheme val="minor"/>
      </rPr>
      <t xml:space="preserve">
 https://invias-my.sharepoint.com/:f:/g/personal/oap_invias_gov_co/EpleXqcjxrJNtk1yropn7vYBbKWHDHsSzBHhqOLbno8g0A?e=8vcDEa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</si>
  <si>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i/>
        <sz val="11"/>
        <rFont val="Calibri"/>
        <family val="2"/>
        <scheme val="minor"/>
      </rPr>
      <t>2024I-VBOG-073715 del 04/10/24 OFICINA DE CONTROL INTERNO</t>
    </r>
    <r>
      <rPr>
        <i/>
        <sz val="11"/>
        <rFont val="Calibri"/>
        <family val="2"/>
        <scheme val="minor"/>
      </rPr>
      <t xml:space="preserve">
2024I-VBOG-031480 del 22/05/24 OFICINA DE CONTROL INTERNO
 https://invias-my.sharepoint.com/:f:/g/personal/oap_invias_gov_co/EpleXqcjxrJNtk1yropn7vYBbKWHDHsSzBHhqOLbno8g0A?e=8vcDEa
Durante la revisión de la ruta https://invias-my.sharepoint.com/:f:/g/personal/oap_invias_gov_co/EpleXqcjxrJNtk1yropn7vYBbKWHDHsSzBHhqOLbno8g0A?e=8vcDEa, se identificó como hallazgo el Memorando Circular 2024I-VBOG-01078 del 01/03/24, el cual solicitaba la actualización de diversas declaraciones y registros en el SIGEP, en cumplimiento de la Ley 2013 de 2019.
</t>
    </r>
    <r>
      <rPr>
        <b/>
        <i/>
        <sz val="11"/>
        <rFont val="Calibri"/>
        <family val="2"/>
        <scheme val="minor"/>
      </rPr>
      <t xml:space="preserve">2024I-VBOG-074056 del 07/10/24 SECRETARIA GENERAL 75%
</t>
    </r>
    <r>
      <rPr>
        <i/>
        <sz val="11"/>
        <rFont val="Calibri"/>
        <family val="2"/>
        <scheme val="minor"/>
      </rPr>
      <t xml:space="preserve">
"La Subdirección de Gestión Humana finiquitó el desarrollo de esta actividad con la remisión del listado de servidores públicos faltantes por el diligenciamiento de la Declaración de Bienes y Rentas a la Oficina de Control Disciplinario el día 24 de julio del 2024, a través del memorando de referencia: 2024I-VBOG-050102"
</t>
    </r>
  </si>
  <si>
    <r>
      <rPr>
        <b/>
        <sz val="11"/>
        <color rgb="FF000000"/>
        <rFont val="Calibri"/>
        <scheme val="minor"/>
      </rPr>
      <t xml:space="preserve">2024I-VBOG-098696 del 19/12/24  GRUPO BUEN GOBIERNO de la SECRETARÍA GENERAL 1100%:
</t>
    </r>
    <r>
      <rPr>
        <sz val="11"/>
        <color rgb="FF000000"/>
        <rFont val="Calibri"/>
        <scheme val="minor"/>
      </rPr>
      <t>Actividad cumplida en 100% en el reporte 3T</t>
    </r>
  </si>
  <si>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</si>
  <si>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"https://invias-my.sharepoint.com/:f:/g/personal/oap_invias_gov_co/Ekw3c126wY5AhDzMNoJeZvEBVz10okcuso060tC9_m033w?e=W0kqWb" se localizó un cronograma, un informe ejecutivo y una matriz de seguimiento. Las carpetas MEMORANDOS y CORREOS SERVIDORES FALTATES están en blanco</t>
  </si>
  <si>
    <t xml:space="preserve">Actividad cumplida según lo programado
Los soportes aportados en Fila 39 (https://invias-my.sharepoint.com/:f:/g/personal/oap_invias_gov_co/EhTimYZ-UJ1GhIlMP0m8iBABZi8v8WKgArL7bM6qiPCMyg?e=XRjVBN) incluye dos carpetas (Correos servidores faltantes y memorandos), dos archivos Excel (seguimiento final SIGEP, estrategia de declaración de bienes y retas y un archivo PDF “Informe Final del proceso de Declaración de Bienes y Rentas SIGEP II y Ley 2013 de 2019” </t>
  </si>
  <si>
    <t>Elaborar, presentar y publicar en la página web de la entidad los Estados Financieros</t>
  </si>
  <si>
    <t xml:space="preserve">Estados Financieros elaborados, presentados y publicados </t>
  </si>
  <si>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</si>
  <si>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2024I-VBOG-031480 del 22/05/24 OFICINA DE CONTROL INTERNO</t>
    </r>
    <r>
      <rPr>
        <sz val="11"/>
        <rFont val="Calibri"/>
        <family val="2"/>
        <scheme val="minor"/>
      </rPr>
      <t xml:space="preserve">
https://www.invias.gov.co/index.php/informacion-institucional/hechos-de-transparencia/informacion-financiera-y-contable/estados-financieros-2023
</t>
    </r>
    <r>
      <rPr>
        <b/>
        <sz val="11"/>
        <rFont val="Calibri"/>
        <family val="2"/>
        <scheme val="minor"/>
      </rPr>
      <t xml:space="preserve">2024I-VBOG-04484 del 08/07/24 SECRETARIA GENERAL
</t>
    </r>
    <r>
      <rPr>
        <sz val="11"/>
        <rFont val="Calibri"/>
        <family val="2"/>
        <scheme val="minor"/>
      </rPr>
      <t>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</si>
  <si>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2024I-VBOG-073543 del 04/10/24 SUBDIRECCION GENERAL</t>
    </r>
    <r>
      <rPr>
        <sz val="11"/>
        <rFont val="Calibri"/>
        <family val="2"/>
        <scheme val="minor"/>
      </rPr>
      <t xml:space="preserve">
"La información más reciente se encuentra disponible en: https://www.invias.gov.co/index.php/informacion-institucional/hechos-de-transparencia/informacion-financiera-y-contable/estados-financieros-2024"
</t>
    </r>
    <r>
      <rPr>
        <b/>
        <i/>
        <sz val="11"/>
        <rFont val="Calibri"/>
        <family val="2"/>
        <scheme val="minor"/>
      </rPr>
      <t>2024I-VBOG-073715 del 04/10/24 OFICINA DE CONTROL INTERNO</t>
    </r>
    <r>
      <rPr>
        <i/>
        <sz val="11"/>
        <rFont val="Calibri"/>
        <family val="2"/>
        <scheme val="minor"/>
      </rPr>
      <t xml:space="preserve">
Conforme a la carpeta y el enlace suministrado, se ha localizado la publicación formal de los estados financieros del ejercicio fiscal 2023.     https://www.invias.gov.co/index.php/informacion-institucional/hechos-de-transparencia/informacion-financiera-y-contable/estados-financieros-2023
</t>
    </r>
    <r>
      <rPr>
        <b/>
        <i/>
        <sz val="11"/>
        <rFont val="Calibri"/>
        <family val="2"/>
        <scheme val="minor"/>
      </rPr>
      <t xml:space="preserve">2024I-VBOG-074056 del 07/10/24 SECRETARIA GENERAL 75%
</t>
    </r>
    <r>
      <rPr>
        <i/>
        <sz val="11"/>
        <rFont val="Calibri"/>
        <family val="2"/>
        <scheme val="minor"/>
      </rPr>
      <t xml:space="preserve">
La información solicitada se publico en la página de la entidad en el siguiente link: https://www.invias.gov.co/index.php/informacion-institucional/hechos-de-transparencia/informacion-financiera-y-contable/estados-financieros-2024 
</t>
    </r>
  </si>
  <si>
    <r>
      <rPr>
        <b/>
        <sz val="11"/>
        <color rgb="FF000000"/>
        <rFont val="Calibri"/>
        <scheme val="minor"/>
      </rPr>
      <t xml:space="preserve">2024I-VBOG-098696 del 19/12/24  GRUPO BUEN GOBIERNO de la SECRETARÍA GENERAL 100%:
</t>
    </r>
    <r>
      <rPr>
        <sz val="11"/>
        <color rgb="FF000000"/>
        <rFont val="Calibri"/>
        <scheme val="minor"/>
      </rPr>
      <t xml:space="preserve">Se publicó en la pagina web del Instituto los Estados Financieros con corte a 30 de septiembre https://www.invias.gov.co/index.php/informacion-institucional/hechos-de-transparencia/informacion-financiera-y-contable/estados-financieros-2024 </t>
    </r>
  </si>
  <si>
    <t>En la carpeta y link aportado se encuentra la evidencia de publicación de los estados financieros de 2023</t>
  </si>
  <si>
    <t xml:space="preserve">En la carpeta "https://invias-my.sharepoint.com/:f:/g/personal/oap_invias_gov_co/Es4X9wAzKNVHkA3wxkBpbwQB8XFz-zBPEEQlLvLcdDmoLw?e=ETFJdK" se localizó:
1. Un memorando solicitando actualizar link de encuesta
2. Un memorando solicitando diseño y publicación de la carta de trato digno
3. NOTAS A LOS ESTADOS FINANCIEROS 
PARA EL PERIODO 01 AL 31 DE DICIEMBRE 2023-2022
4. Imagen de la publicación de las notas en al página web.
</t>
  </si>
  <si>
    <t>Actividad cumplida según lo programado
Los soportes aportados en Fila 40 (https://invias-my.sharepoint.com/:f:/g/personal/oap_invias_gov_co/EsCvdBjaOgtKgGtYAhQkKrMB0Pwa2BBU5P90KE7fcDvofg?e=9nGBvK) incluye imagen y url de la publicación de los estados financieros</t>
  </si>
  <si>
    <t>Cumplido según lo previsto, durante 2025 será necesario publicar la información con corte a diciembre.</t>
  </si>
  <si>
    <t>Actualizar y publicar el normograma</t>
  </si>
  <si>
    <t xml:space="preserve">Normograma actualizado y publicado </t>
  </si>
  <si>
    <t>Dirección Jurídica</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</si>
  <si>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</si>
  <si>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rPr>
        <b/>
        <sz val="11"/>
        <rFont val="Calibri"/>
        <family val="2"/>
        <scheme val="minor"/>
      </rPr>
      <t>2024I-VBOG-031480 del 22/05/24 OFICINA DE CONTROL INTERNO</t>
    </r>
    <r>
      <rPr>
        <sz val="11"/>
        <rFont val="Calibri"/>
        <family val="2"/>
        <scheme val="minor"/>
      </rPr>
      <t xml:space="preserve">
Cumplida según lo programado - https://www.invias.gov.co/index.php/normativa/normograma
</t>
    </r>
    <r>
      <rPr>
        <b/>
        <sz val="11"/>
        <rFont val="Calibri"/>
        <family val="2"/>
        <scheme val="minor"/>
      </rPr>
      <t xml:space="preserve">2024I-VBOG-043335 del 02/07/24 DIRECCIÓN JURÍDICA
</t>
    </r>
    <r>
      <rPr>
        <sz val="11"/>
        <rFont val="Calibri"/>
        <family val="2"/>
        <scheme val="minor"/>
      </rPr>
      <t>Normograma  actualizado al 28 de junio 2024 en el enlace  https://www.invias.gov.co/index.php/normativa/normograma</t>
    </r>
  </si>
  <si>
    <r>
      <rPr>
        <b/>
        <sz val="11"/>
        <rFont val="Calibri"/>
        <family val="2"/>
        <scheme val="minor"/>
      </rPr>
      <t xml:space="preserve">2024I-VBOG-073714 del 04/10/24 DIRECCIÓN JURÍDICA 73%
</t>
    </r>
    <r>
      <rPr>
        <sz val="11"/>
        <rFont val="Calibri"/>
        <family val="2"/>
        <scheme val="minor"/>
      </rPr>
      <t xml:space="preserve">
</t>
    </r>
    <r>
      <rPr>
        <i/>
        <sz val="11"/>
        <rFont val="Calibri"/>
        <family val="2"/>
        <scheme val="minor"/>
      </rPr>
      <t>"Se realizó la actualización al normograma y su publicación en el portal web de la entidad en el siguiente link: https://www.invias.gov.co/index.php/normativa/normograma"</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2024I-VBOG-031480 del 22/05/24 OFICINA DE CONTROL INTERNO
Cumplida según lo programado - https://www.invias.gov.co/index.php/normativa/normograma
Se ha verificado que la publicación de los estados financieros del año 2023 se ha realizado conforme a lo programado, y el enlace proporcionado funciona correctamente. Se recomienda actualizar la columna G del nomograma en https://www.invias.gov.co/index.php/normativa/normograma para que se alinee con los procesos del sistema de gestión de INVIAS, facilitando así la indexación de la información.</t>
    </r>
  </si>
  <si>
    <t>2024I-VBOG-099290 del 20/12/24 DIRECCIÓN JURÍDICA 100%
"Se realizó la actualización al normograma y su publicación en el portal web de la entidad en el siguiente link: https://www.invias.gov.co/index.php/normativa/normograma"</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</si>
  <si>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</si>
  <si>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Se confirma evidencia en la URL indicada, corresponde a un archivo que precisa las normas asociadas a cada proceso del modelo de operación de INVIAS, actualizado con corte a junio.</t>
  </si>
  <si>
    <t xml:space="preserve">Normograma actualizado y publicado	La carpeta https://invias-my.sharepoint.com/:f:/g/personal/oap_invias_gov_co/EhCm0NwUs35Do_D9yIa-etQB1bIDk3PdWwxIyEtkfE9S9Q?e=GPQpNf  incluye un archivo Excel denominado “MATRIZ DE REQUISITOS LEGALES- SISTEMA DE GESTIÓN” (se sugiere llevar un control de cambios, incluir una columna con la fecha de incorporación de la norma o resaltar las novedades con otro color y articular la información con los documentos de origen externo disponibles en KAWAK).
Se confirma publicación del normograma en  https://www.invias.gov.co/index.php/normativa/normograma. 
</t>
  </si>
  <si>
    <t>Una vez consultada la url se constata que la actividad se cumplió según lo programado</t>
  </si>
  <si>
    <t xml:space="preserve">Publicar en la página web informe semestral del informe EKOGUI procesos judiciales </t>
  </si>
  <si>
    <t>Informe semestral del informe EKOGUI procesos judiciales y publicación en la página web</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</si>
  <si>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</si>
  <si>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2024I-VBOG-031480 del 22/05/24 OFICINA DE CONTROL INTERNO</t>
    </r>
    <r>
      <rPr>
        <sz val="11"/>
        <rFont val="Calibri"/>
        <family val="2"/>
        <scheme val="minor"/>
      </rPr>
      <t xml:space="preserve">
se evidencia cumplimiento  en el link:https://www.invias.gov.co/index.php/normativa/normograma
</t>
    </r>
    <r>
      <rPr>
        <b/>
        <sz val="11"/>
        <rFont val="Calibri"/>
        <family val="2"/>
        <scheme val="minor"/>
      </rPr>
      <t xml:space="preserve">
2024I-VBOG-043335 del 02/07/24 DIRECCIÓN JURÍDICA
</t>
    </r>
    <r>
      <rPr>
        <sz val="11"/>
        <rFont val="Calibri"/>
        <family val="2"/>
        <scheme val="minor"/>
      </rPr>
      <t>Mediante memorando radicado 2024I-VBOG-042701 del  2024/06/28 ; se anexa link de publicación en la página web del informe EKOGUI de procesos judiciales  )  https://www.invias.gov.co/index.php/informacion-institucional/43-inicio/4049-defensajudicial#2024</t>
    </r>
  </si>
  <si>
    <r>
      <rPr>
        <b/>
        <sz val="11"/>
        <rFont val="Calibri"/>
        <family val="2"/>
        <scheme val="minor"/>
      </rPr>
      <t>2024I-VBOG-073543 del 04/10/24 SUBDIRECCION GENERAL</t>
    </r>
    <r>
      <rPr>
        <sz val="11"/>
        <rFont val="Calibri"/>
        <family val="2"/>
        <scheme val="minor"/>
      </rPr>
      <t xml:space="preserve">
"El informe más reciente publicado se encuentra disponible en: https://www.invias.gov.co/index.php/informacion-institucional/43-inicio/4049-defensajudicial"
</t>
    </r>
    <r>
      <rPr>
        <b/>
        <sz val="11"/>
        <rFont val="Calibri"/>
        <family val="2"/>
        <scheme val="minor"/>
      </rPr>
      <t xml:space="preserve">2024I-VBOG-073714 del 04/10/24 DIRECCIÓN JURÍDICA </t>
    </r>
    <r>
      <rPr>
        <sz val="11"/>
        <rFont val="Calibri"/>
        <family val="2"/>
        <scheme val="minor"/>
      </rPr>
      <t xml:space="preserve">
</t>
    </r>
    <r>
      <rPr>
        <i/>
        <sz val="11"/>
        <rFont val="Calibri"/>
        <family val="2"/>
        <scheme val="minor"/>
      </rPr>
      <t xml:space="preserve">"No se reporta actividad, toda vez que su periodicidad es semestral. Se reportará en el cuarto trimestre del 2024."
</t>
    </r>
    <r>
      <rPr>
        <b/>
        <i/>
        <sz val="11"/>
        <rFont val="Calibri"/>
        <family val="2"/>
        <scheme val="minor"/>
      </rPr>
      <t>2024I-VBOG-073715 del 04/10/24 OFICINA DE CONTROL INTERNO</t>
    </r>
    <r>
      <rPr>
        <i/>
        <sz val="11"/>
        <rFont val="Calibri"/>
        <family val="2"/>
        <scheme val="minor"/>
      </rPr>
      <t xml:space="preserve">
2024I-VBOG-031480 del 22/05/24 OFICINA DE CONTROL INTERNO
se evidencia cumplimiento  en el link:https://www.invias.gov.co/index.php/normativa/normograma
Se ha verificado que la entrega del informe EKOGUI se realizó conforme a lo establecido en el cronograma proyectado.</t>
    </r>
  </si>
  <si>
    <t>2024I-VBOG-099290 del 20/12/24 DIRECCIÓN JURÍDICA -100%
"Se publicó durante el segundo semestre el informe en la página Web – sección Transparencia del Instituto el “INFORME DE DEMANDAS A 25 SP DE 2024 - EKOGUI". El corte a 31 de diciembre se reportará durante el mes de enero de 2024. Link: https://www.invias.gov.co/index.php/informacion-institucional/43-inicio/4049-defensa-judicial"</t>
  </si>
  <si>
    <t>Cumplida según lo programado, se confirma informe EKOGUI</t>
  </si>
  <si>
    <t>Se confirma evidencia en la URL indicada, corresponde a un archivo que precisa estado de los proceso judiciales, actualizado con corte a junio.</t>
  </si>
  <si>
    <t>Se confirma que el informe con corte al 25 de septiembre fue publicado en la página web durante el periodo y está disponible para consulta en  https://www.invias.gov.co/index.php/informacion-institucional/43-inicio/4049-defensajudicial.
Se sugiere acompañar la matriz en Excel con graficas que faciliten su interpretación (ejemplo Tipos de procesos Vs probabilidad d pérdida, probabilidad de perdida versus promedio de la pretensión, etc)</t>
  </si>
  <si>
    <t>Una vez consultada la url se constata que la actividad se cumplió según lo programado, la última publicación se realizó con corte a 25/09/24. En enero de 2025 de actualizará reporte con corte a diciembre de 2024.</t>
  </si>
  <si>
    <t>Formular y actualizar el Plan Anual de Adquisiciones -PAA -</t>
  </si>
  <si>
    <t>Plan Anual de Adquisiciones formulado (25% en primer trimestre)  y actualizado (75%)</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</si>
  <si>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</si>
  <si>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r>
      <rPr>
        <b/>
        <sz val="11"/>
        <rFont val="Calibri"/>
        <family val="2"/>
        <scheme val="minor"/>
      </rPr>
      <t>2024I-VBOG-031480 del 22/05/24 OFICINA DE CONTROL INTERNO</t>
    </r>
    <r>
      <rPr>
        <sz val="11"/>
        <rFont val="Calibri"/>
        <family val="2"/>
        <scheme val="minor"/>
      </rPr>
      <t xml:space="preserve">
https://www.invias.gov.co/index.php/planeacion-gestion-y-control/plan-de-gasto-publico
</t>
    </r>
    <r>
      <rPr>
        <b/>
        <sz val="11"/>
        <rFont val="Calibri"/>
        <family val="2"/>
        <scheme val="minor"/>
      </rPr>
      <t xml:space="preserve">
2024I-VBOG-043335 del 02/07/24 DIRECCIÓN JURÍDICA</t>
    </r>
    <r>
      <rPr>
        <sz val="11"/>
        <rFont val="Calibri"/>
        <family val="2"/>
        <scheme val="minor"/>
      </rPr>
      <t xml:space="preserve">
Para el segundo trimestre del 2024, la SPSC en plataforma SECOP II actualizó en 12 oportunidades el Plan Anual de Adquisiciones, lo cual obedece a modificaciones para contrataciones nuevas, actualización de recursos y fechas de publicación de procesos.  
En el siguiente enlace podrán ser consultadas todas las versiones aquí descritas: 
https://community.secop.gov.co/Public/App/AnnualPurchasingPlanEditPublic/View?id=421203 
Se adjunta captura de pantalla donde se evidencian las fechas de actualización durante el trimestre 2 de 2024. </t>
    </r>
  </si>
  <si>
    <r>
      <rPr>
        <b/>
        <sz val="11"/>
        <rFont val="Calibri"/>
        <family val="2"/>
        <scheme val="minor"/>
      </rPr>
      <t>2024I-VBOG-073714 del 04/10/24 DIRECCIÓN JURÍDICA 75%</t>
    </r>
    <r>
      <rPr>
        <sz val="11"/>
        <rFont val="Calibri"/>
        <family val="2"/>
        <scheme val="minor"/>
      </rPr>
      <t xml:space="preserve">
</t>
    </r>
    <r>
      <rPr>
        <i/>
        <sz val="11"/>
        <rFont val="Calibri"/>
        <family val="2"/>
        <scheme val="minor"/>
      </rPr>
      <t>"Para el 3er trimestre se ha dado cumplimiento a la actualización del PAA conforme a los requerimientos. El acumulado de los 3 trimestre corresponde a 41 actualizaciones, para el 3er trimestre las actualizaciones por mes se registraron de la siguiente manera:
JULIO: 4
AGOSTO: 3
SEPTIEMBRE: 3"</t>
    </r>
    <r>
      <rPr>
        <sz val="11"/>
        <rFont val="Calibri"/>
        <family val="2"/>
        <scheme val="minor"/>
      </rPr>
      <t xml:space="preserve">
</t>
    </r>
    <r>
      <rPr>
        <b/>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https://www.invias.gov.co/index.php/planeacion-gestion-y-control/plan-de-gasto-publico
Se verificó la existencia del enlace proporcionado https://www.invias.gov.co/index.php/planeacion-gestion-y-control/plan-de-gasto-publico, el cual redirecciona al sistema SECOP, específicamente al Plan Anual de Contratación con el ID 356588. Sin embargo, debido a los requerimientos de autenticación, no fue posible acceder al contenido completo del documento</t>
    </r>
  </si>
  <si>
    <r>
      <t xml:space="preserve">2024I-VBOG-099290 del 20/12/24 DIRECCIÓN JURÍDICA -100% :
</t>
    </r>
    <r>
      <rPr>
        <i/>
        <sz val="11"/>
        <rFont val="Calibri"/>
        <family val="2"/>
        <scheme val="minor"/>
      </rPr>
      <t>"Para el 4to trimestre se ha dado cumplimiento a la actualización del PAA conforme a requerimiento. El acumulado de los 4 trimestre corresponde a 48 actualizaciones, para el 4to trimestre las actualizaciones por mes se registraron de la siguiente manera:
Octubre: 4
Noviembre: 2
Diciembre: 1
Información corte 19/12/2024"</t>
    </r>
  </si>
  <si>
    <t>El enlace aportado solicita autenticación. Se encontro en la ruta " https://www.invias.gov.co/index.php/planeacion-gestion-y-control/plan-de-gasto-publico " un redireccionamiento a https://community.secop.gov.co/Public/App/AnnualPurchasingPlanEditPublic/View?id=356588</t>
  </si>
  <si>
    <t>Se confirma evidencia en la URL indicada, corresponde la consulta en SECOP del Plan Anual de Adquisiciones -PAA - de INVIAS</t>
  </si>
  <si>
    <t xml:space="preserve">De acuerdo con la consulta efectuada en https://community.secop.gov.co/Public/App/AnnualPurchasingPlanEditPublic/View?id=465790 el 9/19/2024 se publicó la versión 41 del  Plan Anual de Adquisiciones.
Se sugiere validar con las unidades ejecutoras y la subdirección de Estructuración los procesos que serán objeto de publicación en el 4ª trimestre y depurar el listado de adquisiciones. </t>
  </si>
  <si>
    <t>Una vez consultada la url se constata que la actividad se cumplió según lo programado, el PAA está en versión 48  en SECOP, con corte a 19/12/24. En enero de 2025 de actualizará reporte con corte a diciembre 31 de 2024.</t>
  </si>
  <si>
    <t>Actualizar los instrumentos de gestión de la información y adoptarlos mediante acto administrativo</t>
  </si>
  <si>
    <t>Instrumentos de gestión de la información actualizados y adoptados mediante acto administrativo</t>
  </si>
  <si>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</si>
  <si>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2024I-VBOG-031480 del 22/05/24 OFICINA DE CONTROL INTERNO</t>
    </r>
    <r>
      <rPr>
        <sz val="11"/>
        <rFont val="Calibri"/>
        <family val="2"/>
        <scheme val="minor"/>
      </rPr>
      <t xml:space="preserve">
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t>
    </r>
    <r>
      <rPr>
        <b/>
        <sz val="11"/>
        <rFont val="Calibri"/>
        <family val="2"/>
        <scheme val="minor"/>
      </rPr>
      <t>2024I-VBOG-04484 del 08/07/24 SECRETARIA GENERAL</t>
    </r>
    <r>
      <rPr>
        <sz val="11"/>
        <rFont val="Calibri"/>
        <family val="2"/>
        <scheme val="minor"/>
      </rPr>
      <t xml:space="preserve">
se adjunta archivo consolidado por OTIC con apoyo de la TRD.</t>
    </r>
  </si>
  <si>
    <r>
      <rPr>
        <b/>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No se ha evidenciado la existencia de un proceso formalizado y documentado para el diseño e implementación de una estrategia orientada a fortalecer el conocimiento de los ciudadanos y adaptar la oferta institucional a sus necesidades. Esta ausencia impide garantizar la alineación de las acciones de la entidad con las expectativas y demandas de los usuarios.   https://invias-my.sharepoint.com/:f:/g/personal/oap_invias_gov_co/EjMmtHqmpo1MpMNIZ0oSu8wBE6J_yQWKtCs_IHywfRcWUg?e=gfIPNA 
</t>
    </r>
    <r>
      <rPr>
        <b/>
        <i/>
        <sz val="11"/>
        <rFont val="Calibri"/>
        <family val="2"/>
        <scheme val="minor"/>
      </rPr>
      <t>2024I-VBOG-074056 del 07/10/24 SECRETARIA GENERAL 65%</t>
    </r>
    <r>
      <rPr>
        <i/>
        <sz val="11"/>
        <rFont val="Calibri"/>
        <family val="2"/>
        <scheme val="minor"/>
      </rPr>
      <t xml:space="preserve">
"Al corte de septiembre se cuenta con los siguientes avances en la actualización de los instrumentos de gestión de información de la entidad:
1. Esquema de publicación de información: Se realiza la actualización anualmente y se encuentra publicada la versión revisada y actualizada para la vigencia 2024 en el sitio web, que incluye tres niveles de publicación. Este documento no presentará cambios hasta la vigencia 2025 y se encuentra en proceso de actualización en el portal de datos abiertos.
2. Inventario de activos de información: A la fecha se cuenta con un 88% de avance en la recopilación de la información con las dependencias de la entidad y se inició con la revisión de calidad de información la cual cuenta con un avance del 10%.
3. Indice de información clasificada y reservada: Sin avance a la fecha, se consolidará el insumo con el GADOC para que se inicie con la actualización de la clasificación de los activos de información, basados en las series y subseries documentales vigentes en las tablas de retención documental de la entidad."</t>
    </r>
  </si>
  <si>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</si>
  <si>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En la carpeta se encuentra el archivo consolidado que reportan como avance</t>
  </si>
  <si>
    <t>Actividad potencialmente incumplida 
Los soportes aportados en Fila 44 (https://invias-my.sharepoint.com/:f:/g/personal/oap_invias_gov_co/EhleGqT_NM1HrgEYYWEeN0wBvAlYbb8oYlPKDX8AyopT_Q?e=c8p7yo) incluye:
1)	dos archivos PDF:
a.	Acta de reunión del 20/09/24 cuyo objeto indica “Continuación revisión inventario de activos de información” suscrita por representantes de los grupos de Gobierno digital, Gestión Documental y Buen Gobierno cuyo compromiso para el 31/03/24 indica “entrega archivo con series y subseries de los activos tipo “información” en formato a OTIC, para actualización inventario 2025.
b.	Correo del 06/09/24 de la coordinadora del grupo gobierno digital con los avances del MSPI relatios a activos de información
2)	dos archivos en Excel (activos de información 2023-2024  y esquema de publicación 2024)
Para evidenciar cumplimiento de la actividad se sugiere que en el corte del 4º trimestre se aporte la resolución o acto administrativo que adopte los instrumentos de gestión y la url del portal web para cada instrumento..</t>
  </si>
  <si>
    <t>Mejorar la accesibilidad de la población en condición de discapacidad visual y auditiva (Señalizar con imágenes en lengua de señas, alto relieve, otras lenguas o idiomas y orientación espacial (Wayfinding))</t>
  </si>
  <si>
    <t>Accesibilidad mejorada</t>
  </si>
  <si>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</si>
  <si>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2024I-VBOG-031480 del 22/05/24 OFICINA DE CONTROL INTERNO</t>
    </r>
    <r>
      <rPr>
        <sz val="11"/>
        <rFont val="Calibri"/>
        <family val="2"/>
        <scheme val="minor"/>
      </rPr>
      <t xml:space="preserve">
Dirección Técnica y de Estructuración NO envia  reporte.
</t>
    </r>
    <r>
      <rPr>
        <b/>
        <sz val="11"/>
        <rFont val="Calibri"/>
        <family val="2"/>
        <scheme val="minor"/>
      </rPr>
      <t>2024I-VBOG-04484 del 08/07/24 SECRETARIA GENERAL</t>
    </r>
    <r>
      <rPr>
        <sz val="11"/>
        <rFont val="Calibri"/>
        <family val="2"/>
        <scheme val="minor"/>
      </rPr>
      <t xml:space="preserve">
se adjunta informe</t>
    </r>
  </si>
  <si>
    <r>
      <t xml:space="preserve">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t>
    </r>
    <r>
      <rPr>
        <b/>
        <i/>
        <sz val="11"/>
        <rFont val="Calibri"/>
        <family val="2"/>
        <scheme val="minor"/>
      </rPr>
      <t xml:space="preserve">2024I-VBOG-074056 del 07/10/24 SECRETARIA GENERAL 100%
</t>
    </r>
    <r>
      <rPr>
        <i/>
        <sz val="11"/>
        <rFont val="Calibri"/>
        <family val="2"/>
        <scheme val="minor"/>
      </rPr>
      <t xml:space="preserve">
El GARC cuenta con Video institucional con mensaje de medidas de  accesibilidad  donde se evidencia las herramientas con que cuenta la entidad en sistema braily, lenguaje en alto  relieve,  ventanilla atencion a personas de baja estatura,etc. cum pliendo con el 100% de la actividad programada para la vigencia 2024.
https://www.youtube.com/watch?v=Xp8xZFwFs4Q  además Video accesibilidad al centro de atención al ciudadano  en idioma inglés https://invias-my.sharepoint.com/:v:/g/personal/dchala_invias_gov_co/EfX8WA-vzM1Ni_NTQJDB0SsBxdBAK-HdAN05bhPANwF1Zw?e=sQ7XO7,  los videos indican ll aatención preferencial, las vias de acceso y las medidas de atención del  GRAC para la población en condicion de discapacidad.</t>
    </r>
  </si>
  <si>
    <t>En la carpeta "https://invias-my.sharepoint.com/:f:/g/personal/oap_invias_gov_co/EhGs1UMZi8dJtHhhz61T58MBTcTfKy3xSDK09TX4_Us_eQ?e=SpjjF1" se localizaron dos archivos "INFORME_ACCECIBILIDAD A PERSONAS CON MOVILIAD REDUCIDA" y "CUADRO CONSOLIDADO ADECUACIONES ACCESIB...ES_AJUSTADO SA_GGAI 2024"
Favor precisar avances relacionados con accesibilidad de la población en condición de discapacidad visual y auditiva (Señalizar con imágenes en lengua de señas, alto relieve, otras lenguas o idiomas y orientación espacial (Wayfinding))</t>
  </si>
  <si>
    <t xml:space="preserve">Actividad cumplida a cabalidad 
Los soportes aportados en Fila 45 (https://invias-my.sharepoint.com/:f:/g/personal/oap_invias_gov_co/Ep0mZaTgdCpMihm6b1tCMQYBgxyavcLt0wILU2dm0vJIyg?e=j1WrXf) cuenta con un correo masivo del 06/05/24 invitando a conocer sobre el centro de atención al ciudadano
</t>
  </si>
  <si>
    <t>Realizar seguimiento a los planes de mejoramiento formulados para atender las observaciones de las  Auditorías   efectuadas   (auditorias   al   modelo   de   seguridad   y   privacidad   de   la información (MSPI)</t>
  </si>
  <si>
    <t>Seguimiento reportado a la Oficina de Control Interno</t>
  </si>
  <si>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</si>
  <si>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rPr>
        <b/>
        <sz val="11"/>
        <rFont val="Calibri"/>
        <family val="2"/>
        <scheme val="minor"/>
      </rPr>
      <t xml:space="preserve">2024I-VBOG-025599 del 01/05/24 OFICINA   DE   TECNOLOGIAS   DE   LA   INFORMACION   Y   LAS COMUNICACIONES
</t>
    </r>
    <r>
      <rPr>
        <sz val="11"/>
        <rFont val="Calibri"/>
        <family val="2"/>
        <scheme val="minor"/>
      </rPr>
      <t xml:space="preserve">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t>
    </r>
    <r>
      <rPr>
        <b/>
        <sz val="11"/>
        <rFont val="Calibri"/>
        <family val="2"/>
        <scheme val="minor"/>
      </rPr>
      <t xml:space="preserve">https://invias-my.sharepoint.com/:f:/g/personal/oap_invias_gov_co/EreOKEnmz71BvHIdvzFMedgBLrZS3frSJar5iuWcQ6GBNA?e=MKs6AW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 xml:space="preserve">2024I-VBOG-044315 del 04/07/24 OFICINA   DE   TECNOLOGIAS   DE   LA   INFORMACION   Y   LAS COMUNICACIONES
</t>
    </r>
    <r>
      <rPr>
        <sz val="11"/>
        <rFont val="Calibri"/>
        <family val="2"/>
        <scheme val="minor"/>
      </rPr>
      <t>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</si>
  <si>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t xml:space="preserve">2024I-VBOG-072687 del 02/10/24 OFICINA   DE   TECNOLOGIAS   DE   LA   INFORMACION   Y   LAS COMUNICACIONES -75%:
"1/10/2024 Respuesta al seguimiento de la auditoría de control interno:
Por medio del Memorando Individual N° Radicado: 2024I-VBOG-072208
Fecha: 2024-10-01 15:37:15, se envían los avances al plan de mejoramiento al MSPI a la OCI. 
La OTIC sugiere revisar la herramienta de monitoreo del MSPI entregada por la OCI, con el objetivo de alinearlo con las políticas y procedimientos indicados por la NTC ISO 27000 y el MinTIC. 
Así mismo encaminar la herramienta únicamente para la temática del MSPI debido a que también se están evaluado temas estructurales de la OTIC y de gobierno digital, esto con el objetivo de concretar los esfuerzos y dirigir la evaluación al MSPI. Se anexa informe de supervisión de los contratos de prestación de servicios del MSPI, donde se propone la revaluación del Plan de Implementación del MSPI y su estructura buscando alineación con buenas prácticas, así mismo recomendaciones para que el proyecto sea eficiente y tangible con los recursos disponibles. "
</t>
    </r>
    <r>
      <rPr>
        <b/>
        <i/>
        <sz val="11"/>
        <rFont val="Calibri"/>
        <family val="2"/>
        <scheme val="minor"/>
      </rPr>
      <t xml:space="preserve">2024I-VBOG-073715 del 04/10/24 OFICINA DE CONTROL INTERNO
</t>
    </r>
    <r>
      <rPr>
        <i/>
        <sz val="11"/>
        <rFont val="Calibri"/>
        <family val="2"/>
        <scheme val="minor"/>
      </rPr>
      <t>"2024I-VBOG-025599 del 01/05/24 OFICINA   DE   TECNOLOGIAS   DE   LA   INFORMACION   Y   LAS COMUNICACIONES
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https://invias-my.sharepoint.com/:f:/g/personal/oap_invias_gov_co/EreOKEnmz71BvHIdvzFMedgBLrZS3frSJar5iuWcQ6GBNA?e=MKs6AW 
2024I-VBOG-031480 del 22/05/24 OFICINA DE CONTROL INTERNO
Se allega informacion 
2024I-VBOG-044315 del 04/07/24 OFICINA   DE   TECNOLOGIAS   DE   LA   INFORMACION   Y   LAS COMUNICACIONES
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</si>
  <si>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</si>
  <si>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Incluye reporte extemporáneo del 1° trimestre - 2024I-VBOG-025599 del 01/05/24 OFICINA   DE   TECNOLOGIAS   DE   LA   INFORMACION   Y   LAS COMUNICACIONES.
En el micrositio se validó el Por medio del Memorando Individual No. 2024I-VBOG-035770 del 05/06/24 con la remisión de soportes de avance del Plan de mejoramiento, un archivo Excel con un reporte de seguimiento y carpeta por observación. Es pertinente confirmar con la Oficina de Control Interno el porcentaje de cumplimiento de las actividades que programaron en el plan de mejoramiento</t>
  </si>
  <si>
    <t>En la carpeta https://invias-my.sharepoint.com/:f:/g/personal/oap_invias_gov_co/Eg1e8ybxXENLi7q_pY8cXmkBc4U0mHUy4Ra3IJsd-TQa6A?e=1eyaoC se localizó el memorando 2024I-VBOG-072208 del 01/10/24 mediante el cual remiten soportes a la Oficina de Control Interno. Es pertinente realizar un seguimiento a la respuesta del memorando , con el fin de validar si es necesario reformular un plan de mejoramiento y confirmar el avance de cumplimiento del mismo.
El plan de mejorameito con observaciones de cumplimeinto y las carpetas con soporte por observación están disponibles enhttps://invias-my.sharepoint.com/:f:/g/personal/oap_invias_gov_co/Eg97n1Znpg9Mg7tnfn7AxSgB586Pildy8zNCDhjelH7AxA?e=pvup0R</t>
  </si>
  <si>
    <t>Mediante memorando 2024I-VBOG-102310 del 30/12/24 dirigido a OCI proponen reprogramación de fechas y aportan evidencias de cumplimiento. Motivos por los cuales es necesario continuar con esta actividad en 2025.</t>
  </si>
  <si>
    <t>Realizar seguimiento a los planes de mejoramiento formulados para atender las observaciones de las Auditorías efectuadas norma técnica NTC 5854</t>
  </si>
  <si>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</si>
  <si>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2024I-VBOG-044194 del 04/07/24 GRUPO GERENCIA DE COMUNICACIONES</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Seguimiento Plan de Mejoramiento Norma NTC 5854: 22 de abril de 2024
- Gestión para la contración del Equipo Nuevo Portal Web NTC 5854: 14 de junio de 2024
Las evidencias están disponibles en: https://invias-my.sharepoint.com/:f:/g/personal/jasilva_invias_gov_co/Empu2Ets3JxBonkePod0SUYBNIEXzpoiNjrwD7SyyqBH1g?e=V00kLQ
La Gerencia de Comunicaciones tiene información de que la OTIC obtendrá los insumos necesarios requeridos para la implementación de las mejoras a Portal Web en el mes de julio de 2024, sin embargo, también se requiere la contratación del personal para llevar a cabo las acciones de migración, análisis y demás.
</t>
    </r>
    <r>
      <rPr>
        <b/>
        <sz val="11"/>
        <rFont val="Calibri"/>
        <family val="2"/>
        <scheme val="minor"/>
      </rPr>
      <t>2024I-VBOG-050235 del 24/07/24 GRUPO GERENCIA DE COMUNICACIONES</t>
    </r>
    <r>
      <rPr>
        <sz val="11"/>
        <rFont val="Calibri"/>
        <family val="2"/>
        <scheme val="minor"/>
      </rPr>
      <t xml:space="preserve">
De   conformidad  con   las  actividades   asignadas,   la  Subdirección  General
reporta a la Oficina de Control Interno el seguimiento al Plan de Mejoramiento. </t>
    </r>
  </si>
  <si>
    <r>
      <rPr>
        <b/>
        <sz val="11"/>
        <rFont val="Calibri"/>
        <family val="2"/>
        <scheme val="minor"/>
      </rPr>
      <t>2024I-VBOG-073543 del 04/10/24 SUBDIRECCION GENERAL 70%</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 ajustó el cronograma específico de actividades de la Gerencia de Comunicaciones para el plan de mejoramiento. Desde la Subdirección General se remitió informe a la OCI el 27 de septiembre de 2024 bajo el radicado 2024I-VBOG-070853
- Se inician labores con la Diseñadora UX/UI: 16 de septiembre de 2024
- La OTIC realizó entrega formal de la tecnología adquirida para iniciar con las siguientes fases del proyecto, mediante correo electrónico el día: 29 de agosto de 2024. bajo el memorando 2024I-VBOG-061629"
</t>
    </r>
    <r>
      <rPr>
        <b/>
        <i/>
        <sz val="11"/>
        <rFont val="Calibri"/>
        <family val="2"/>
        <scheme val="minor"/>
      </rPr>
      <t xml:space="preserve">2024I-VBOG-073715 del 04/10/24 OFICINA DE CONTROL INTERNO
</t>
    </r>
    <r>
      <rPr>
        <i/>
        <sz val="11"/>
        <rFont val="Calibri"/>
        <family val="2"/>
        <scheme val="minor"/>
      </rPr>
      <t xml:space="preserve"> https://invias-my.sharepoint.com/:f:/g/personal/jasilva_invias_gov_co/Empu2Ets3JxBonkePod0SUYBNIEXzpoiNjrwD7SyyqBH1g?e=V00kLQ
No fue posible validar la cuantificación o cumplimiento, en la medida que no se aportó evidencia del plan de mejoramiento concertado con la Oficina de Control Interno ni reporte a dicha dependencia de los productos programados en el primer trimestre. </t>
    </r>
  </si>
  <si>
    <t>2024I-VBOG-100188 del 24/12/24  SUBDIRECCION GENERAL 100%:Se realizó un nuevo ajuste al plan de trabajo propuesto, agregando nuevas actividades y desglosando algunas otras que requieren procesos adicionales, conservando la fecha final de entrega al 10 de abril de 2025.
Se realizó y aprobó la propuesta que servirá como base para el diseño del sistema de navegación - Fecha: noviembre de 2024 con apoyo de la Diseñadora UX/UI.
Se definieron los elementos visuales clave para la identidad del portal mediante el diseño del sistema gráfico en su primera etapa. - noviembre de 2024 con apoyo de la Diseñadora UX/UI.
Se realizaron reuniones para conocer inquietudes, mejorar la información publicada y definir los contenidos a migrar, decidiendo que abarcarán desde el año 2020 - octubre y noviembre de 2024 con el apoyo del profesional encargado de la migración de los contenidos.
Se avanzó con la configuración inicial del administrador de contenidos, realizando ajustes pertinentes para que la diseñadora UX/UI pudiera iniciar el montaje de plantillas - noviembre de 2024.
El equipo OTIC apoyó en la generación de un dominio de pruebas para el acceso al nuevo portal web http://www2.invias.gov.co/joomla/administrator/ - noviembre de 2024.
Actualmente, se trabaja en el prototipo maquetado de la página principal en el administrador de contenidos. Con el apoyo de la Diseñadora UX/UI y el Webmaster.</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</si>
  <si>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</si>
  <si>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
No obstante, la cada ítem anterior conduce a la grabación del evento y no a un informe ejecutivo del mismo, donde pueda verificar que se cumplieron los elementos de rendición de cuentas (información, dialogo y responsabilidad).
Se sugiere, precisar fecha de la convocatoria, fecha de divulgación de información relevante o piezas graficas para informar al ciudadano sobre la temática a abordar, número de participantes, interacciones por grupo de valor, compromisos adquiridos (si plica), resultados en la encuesta de satisfacción (que podría ser a través de emojis como el caso que se les comentó del departamento Administrativo de la Función pública)</t>
  </si>
  <si>
    <t>en la carpeta disponible en https://invias-my.sharepoint.com/:f:/g/personal/oap_invias_gov_co/ErSaW_HuMMNKqLiZjZCd9WsBPZaPCPMtjpU8nSr0j22ViA?e=t4cxSw s comnsultaron los memorandos:  
1) 2024I-VBOG-070853 del 26/09 donde la Subdirectora Genenral remite a la Jefe de Control Intertno el plan d emejorameitos de la  NTC-5854
2) 2024I-VBOG-061629 del 29/08 donde el jefef de OTIC remite depliegue del sitio web a la Coordinadora del grupo de Comunicaciones</t>
  </si>
  <si>
    <t>Realizar seguimiento a los planes de mejoramiento formulados para atender las observaciones de las Auditorías efectuadas norma técnica NTC 6047 de infraestructura</t>
  </si>
  <si>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</si>
  <si>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rPr>
        <b/>
        <sz val="11"/>
        <rFont val="Calibri"/>
        <family val="2"/>
        <scheme val="minor"/>
      </rPr>
      <t>2024I-VBOG-031480 del 22/05/24 OFICINA DE CONTROL INTERNO</t>
    </r>
    <r>
      <rPr>
        <sz val="11"/>
        <rFont val="Calibri"/>
        <family val="2"/>
        <scheme val="minor"/>
      </rPr>
      <t xml:space="preserve">
https://invias-my.sharepoint.com/:f:/g/personal/oap_invias_gov_co/EpmIRYld_g5PvFsszB-dybUBOMXG34rF6pCIdk5w4MH-WA?e=YN7r65
</t>
    </r>
    <r>
      <rPr>
        <b/>
        <sz val="11"/>
        <rFont val="Calibri"/>
        <family val="2"/>
        <scheme val="minor"/>
      </rPr>
      <t>2024I-VBOG-04484 del 08/07/24 SECRETARIA GENERAL</t>
    </r>
    <r>
      <rPr>
        <sz val="11"/>
        <rFont val="Calibri"/>
        <family val="2"/>
        <scheme val="minor"/>
      </rPr>
      <t xml:space="preserve">
se adjunta informe</t>
    </r>
  </si>
  <si>
    <r>
      <rPr>
        <b/>
        <i/>
        <sz val="11"/>
        <rFont val="Calibri"/>
        <family val="2"/>
        <scheme val="minor"/>
      </rPr>
      <t>2024I-VBOG-073715 del 04/10/24 OFICINA DE CONTROL INTERNO</t>
    </r>
    <r>
      <rPr>
        <i/>
        <sz val="11"/>
        <rFont val="Calibri"/>
        <family val="2"/>
        <scheme val="minor"/>
      </rPr>
      <t xml:space="preserve">
Si bien se encontró un borrador del acta de reunión donde se establece el compromiso de entregar la información en el mes de abril, no se aportó ningún informe parcial o evidencia complementaria que permita inferir que dicho compromiso se cumplirá. Esta situación genera incertidumbre respecto al cumplimiento oportuno de la entrega de la informació    https://invias-my.sharepoint.com/:f:/g/personal/oap_invias_gov_co/EpmIRYld_g5PvFsszB-dybUBOMXG34rF6pCIdk5w4MH-WA?e=YN7r65
</t>
    </r>
    <r>
      <rPr>
        <b/>
        <i/>
        <sz val="11"/>
        <rFont val="Calibri"/>
        <family val="2"/>
        <scheme val="minor"/>
      </rPr>
      <t xml:space="preserve">2024I-VBOG-074056 del 07/10/24 SECRETARIA GENERAL </t>
    </r>
    <r>
      <rPr>
        <i/>
        <sz val="11"/>
        <rFont val="Calibri"/>
        <family val="2"/>
        <scheme val="minor"/>
      </rPr>
      <t xml:space="preserve">
Sin reporte</t>
    </r>
  </si>
  <si>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</si>
  <si>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En la carpeta "https://invias-my.sharepoint.com/:f:/g/personal/oap_invias_gov_co/ErCv5oarwxlGub4nJaS5cnIBIHkvxO9uNf6JwLk3IXv0Eg?e=u6v0Q1" se localizaron dos archivos "INFORME_ACCECIBILIDAD A PERSONAS CON MOVILIAD REDUCIDA" y "CUADRO CONSOLIDADO ADE+A36:AT51CUACIONES ACCESIB...ES_AJUSTADO SA_GGAI 2024"
Favor remitir evidencia de la remisión del plan de mejoramiento a la oficina de Control Interno y la respuesta confirmando la validación de los avances</t>
  </si>
  <si>
    <t xml:space="preserve">Actividad potencialmente incumplida 
SIN REPORTE NI SUMPINIERTO DE SOPORTES. Se coseva avance del 2° trimestrte
</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</si>
  <si>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</si>
  <si>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</si>
  <si>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</si>
  <si>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2024I-VBOG-031480 del 22/05/24 OFICINA DE CONTROL INTERNO</t>
    </r>
    <r>
      <rPr>
        <sz val="11"/>
        <rFont val="Calibri"/>
        <family val="2"/>
        <scheme val="minor"/>
      </rPr>
      <t xml:space="preserve">
Se encuentra  únicamente de dos memorandos para actualizar la crata d etrato digno y el formulario de satisfacción, junto a la publicaión de los estados financieros.
</t>
    </r>
    <r>
      <rPr>
        <b/>
        <sz val="11"/>
        <rFont val="Calibri"/>
        <family val="2"/>
        <scheme val="minor"/>
      </rPr>
      <t xml:space="preserve">2024I-VBOG-04484 del 08/07/24 SECRETARIA GENERAL
</t>
    </r>
    <r>
      <rPr>
        <sz val="11"/>
        <rFont val="Calibri"/>
        <family val="2"/>
        <scheme val="minor"/>
      </rPr>
      <t xml:space="preserve"> se han publicados los informe del GARC https://www.invias.gov.co/index.php/normativa/politicas-y-lineamientos/atencion-al-ciudadano/17124-informe-trimestral-informacion-mas-consultada-enero-a-marzo-de-2024.
se publico la estrategia de participacion ciudadana
https://www.invias.gov.co/index.php/normativa/politicas-y-lineamientos/atencion-al-ciudadano/17363-estrategia-de-participacion-ciudadana-2024
se han publicado las resoluciones del concurso
https://www.invias.gov.co/index.php/informacion-institucional/talento-humano/nombramientos </t>
    </r>
  </si>
  <si>
    <r>
      <rPr>
        <b/>
        <sz val="11"/>
        <rFont val="Calibri"/>
        <family val="2"/>
        <scheme val="minor"/>
      </rPr>
      <t>2024I-VBOG-073543 del 04/10/24 SUBDIRECCION GENERAL</t>
    </r>
    <r>
      <rPr>
        <sz val="11"/>
        <rFont val="Calibri"/>
        <family val="2"/>
        <scheme val="minor"/>
      </rPr>
      <t xml:space="preserve">
</t>
    </r>
    <r>
      <rPr>
        <i/>
        <sz val="11"/>
        <rFont val="Calibri"/>
        <family val="2"/>
        <scheme val="minor"/>
      </rPr>
      <t xml:space="preserve">"La información publicada en la sección de Transparencia y Acceso a la información pública se revisa de manera permanente, los cambios más recientes están disponibles en: https://www.invias.gov.co/index.php/transparencia"
</t>
    </r>
    <r>
      <rPr>
        <b/>
        <i/>
        <sz val="11"/>
        <rFont val="Calibri"/>
        <family val="2"/>
        <scheme val="minor"/>
      </rPr>
      <t>2024I-VBOG-073715 del 04/10/24 OFICINA DE CONTROL INTERNO</t>
    </r>
    <r>
      <rPr>
        <i/>
        <sz val="11"/>
        <rFont val="Calibri"/>
        <family val="2"/>
        <scheme val="minor"/>
      </rPr>
      <t xml:space="preserve">
Alcance limitado de la documentación: La revisión documental se centró principalmente en dos memorandos relacionados con la actualización de la carta de trato digno, el formulario de satisfacción y la publicación de los estados financieros.</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La información publicada en la sección de Transparencia y Acceso a la información pública incluye los cambios más recientes de la información están disponibles en: https://www.invias.gov.co/index.php/transparencia.
Asimismo, derivado del diagnóstico de Transparencia y acceso a la información, componente de gobierno abierto, se realizó mesa de trabajo con el grupo de comunicaciones para verificar avances en el cumplimiento de los requisitos del anexo 1 de la Ley 1712 de 2013, los cuales fueron reportados como incumplidos en la reciente medición del ITA, se adjunta el acta de reunión con las conclusiones y compromisos de la misma.</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</si>
  <si>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</si>
  <si>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Las url aportadas fueron validadas. No obstante, no se aporta plan de mejoramiento ni informes, como indica el otro producto programado.</t>
  </si>
  <si>
    <t xml:space="preserve">Actividad potencialmente incumplida 
Los soportes aportados en Fila 49 (https://invias-my.sharepoint.com/:f:/g/personal/oap_invias_gov_co/EkKV0bti7bhHlCNsaT54oRUBo9sGCSeWh2Evn6-svvs3rA?e=tcMZQa) incluye:
1)	Acta de reunión del 30/09/24 cuyo objeto indica “Revisión Índice de Transparencia-accesibilidad web” suscrita por representantes de los grupos de Buen Gobierno y Gerencia de Comunicaciones cuyos compromisos se fijan para el 4° trimestre (pruebas para la implementación del plugin en actual sitio web y lista de distribución)
2)	Archivo Excel con matriz detallada ITA generada el 31/07/24 con observaciones de cumplimiento 2024 (pendiente plan de mejoramiento para los 76 ítems incumplidos o parcialmente incumplidos)
Para evidenciar cumplimiento de la actividad se sugiere que en el corte del 4º trimestre se aporte el plan de mejoramiento para los 76 ítems incumplidos o parcialmente incumplidos y el respetivo informe ejecutivo de cumplimiento. </t>
  </si>
  <si>
    <t>Cumplido según lo previsto y durante la vigencia 2025 será pertinente continuar con esta actividad.,</t>
  </si>
  <si>
    <t>Realizar seguimiento a la implementación de las  macro actividades de   trabajo del plan de implementación del Modelo de Seguridad y Privacidad de la Información –MSPI- vigencia 2024</t>
  </si>
  <si>
    <t>1. Cronograma
2. Informe de seguimiento a la implementación de las  macro actividades de   trabajo del plan de implementación del MSPI vigente</t>
  </si>
  <si>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</si>
  <si>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rPr>
        <b/>
        <sz val="11"/>
        <rFont val="Calibri"/>
        <family val="2"/>
        <scheme val="minor"/>
      </rPr>
      <t xml:space="preserve">2024I-VBOG-025599 del 01/05/24 OFICINA   DE   TECNOLOGIAS   DE   LA   INFORMACION   Y   LAS COMUNICACIONES
</t>
    </r>
    <r>
      <rPr>
        <sz val="11"/>
        <rFont val="Calibri"/>
        <family val="2"/>
        <scheme val="minor"/>
      </rPr>
      <t xml:space="preserve">Plan de Implementación del MSPI vigencia 2024 (Borrador pendiente por aprobación). 
Caracterización del MSPI vigencia 2024 (Borrador pendiente por aprobación).
Presentación del Plan de implementación del MSPI vigencia 2024 (Borrador pendiente por aprobación).
</t>
    </r>
    <r>
      <rPr>
        <b/>
        <sz val="11"/>
        <rFont val="Calibri"/>
        <family val="2"/>
        <scheme val="minor"/>
      </rPr>
      <t xml:space="preserve">https://invias-my.sharepoint.com/:f:/g/personal/oap_invias_gov_co/EkOkgdlAze1PvZC-Y4hfsAIBGQ0Itcf_y8TCYLTZ3CNF_w?e=q3vbTV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r>
    <r>
      <rPr>
        <b/>
        <sz val="11"/>
        <rFont val="Calibri"/>
        <family val="2"/>
        <scheme val="minor"/>
      </rPr>
      <t xml:space="preserve">2024I-VBOG-044315 del 04/07/24 OFICINA   DE   TECNOLOGIAS   DE   LA   INFORMACION   Y   LAS COMUNICACIONES
</t>
    </r>
    <r>
      <rPr>
        <sz val="11"/>
        <rFont val="Calibri"/>
        <family val="2"/>
        <scheme val="minor"/>
      </rPr>
      <t>1. Se elaboró la caracterización y plan del del proyecto del MSPI para la vigencia 2024, alineado a los requerimientos de la Registraduría Nacional del Estado Civil que contiene: Alcance, cronograma, estructuración de Recurso Humano e interesados, plan de comunicaciones y análisis riesgos del proyecto. Se espera la divulgación con el Comité Institucional del MSPI para el tercer trimestre del 2024, de acuerdo con instrucción de la jefatura de la OTIC.
2. Activos de Información:
* Se llevaron a cabo cerca de 30 talleres para la caracterización de activos de información con las dependencias del INVÍAS.
* Se consolidó el 86% de los activos de información del INVÍAS.
3. Políticas y procedimientos requerimientos registraduría (8 borradores y 2 políticas aprobadas y divulgadas):
* Política de Seguridad Para la Gestión del Riesgos de Seguridad de la Información
* Política de Seguridad para la Implementación y Uso de Criptografía
* Política de Ciberseguridad del INVÍAS
* Política de Seguridad de la Información para el Teletrabajo
* Política de tratamiento de datos personales
* Política de No Repudio
* Política de seguridad para la separación de los ambientes de desarrollo, pruebas y producción
* Política de Seguridad para la Implementación y Uso de Antivirus y Antimalware
* Política de Activos de Información (Aprobada y divulgada)
* Política de Control de Acceso (Aprobada y divulgada)
4. Procedimientos:
* Se elaboró el borrador del Procedimiento de Administración y Gestión del Riesgos de Seguridad Digital
4. Acercamiento con la OAP para conocer la herramienta para el registro de riesgos con énfasis en seguridad de la información.
5. Se trabajó en la convocatoria para la conformación del equipo de implementación del MSPI con todas las dependencias del INVÍAS.</t>
    </r>
  </si>
  <si>
    <r>
      <t xml:space="preserve">2024I-VBOG-072687 del 02/10/24 OFICINA   DE   TECNOLOGIAS   DE   LA   INFORMACION   Y   LAS COMUNICACIONES 60%:
1/10/2024 Seguimiento a las actividades del Plan de Implementación del MSPI:
Se adjunta cronograma de implementación del MSPI a corte 30 se septiembre del 2024.
1. Se hicieron ajustes a las siguientes políticas aprobadas de acuerdo con observaciones de la OAP:
- Política de Activos de Información
- Política de Control de Acceso.
2. Para el tercer trimestre del 2024 se elaboraron los siguientes documentos que se validaron con la OAP y se recibió su visto bueno para aprobación con el Comité designado:
- Política de seguridad para la protección y respaldo de la información
- Procedimiento para la generación de copias de respaldo de la información.
- Procedimiento para la Gestión de Vulnerabilidades Técnicas. - Cronograma de Gestión de Vulnerabilidades - Bitácora de Gestión de Vulnerabilidades. - Acciones Correctivas - Gestión de Vulnerabilidades.
3. Se avanzó en la siguiente documentación que se enviará a la OAP para su revisión y ajuste.
- Política de Seguridad Para la Protección y Respaldo de Información (MINTIC) - Política de Control de Acceso Lógico: (Política de Control de Acceso a la Red, Política de Control de Acceso al Sistema Operativo, Política de Control de Acceso a las Aplicaciones y la Información) (MINTIC) - Política de Seguridad para la Gestión de las Operaciones (MINTIC) - Política para el Cumplimiento del Modelo de Seguridad y Privacidad de la Información (MINTIC) - Política de riesgos de seguridad de la información (MINTIC) - Procedimiento de riesgos de seguridad de la información (MINTIC) - Política de tratamiento de datos personales (MINTIC)
4. Se avanzó en la validación de calidad de los activos de información actualmente reportados por las dependencias del INVÍAS (88% sin revisión de calidad) y (10% con revisión de calidad) con territoriales.
5. Se avanzó con la parametrización de riesgos asociados a los activos de información tecnológicos en KAWAK, inicialmente para sistemas de información.
6. Se avanzó con el proceso para adquirir una herramienta para la identificación de vulnerabilidades en la infraestructura tecnológica del INVÍAS. 
</t>
    </r>
    <r>
      <rPr>
        <b/>
        <i/>
        <sz val="11"/>
        <rFont val="Calibri"/>
        <family val="2"/>
        <scheme val="minor"/>
      </rPr>
      <t>2024I-VBOG-073715 del 04/10/24 OFICINA DE CONTROL INTERNO</t>
    </r>
    <r>
      <rPr>
        <i/>
        <sz val="11"/>
        <rFont val="Calibri"/>
        <family val="2"/>
        <scheme val="minor"/>
      </rPr>
      <t xml:space="preserve">
Se evaluaron los planes de mejora y su respectiva evidencia para verificar el cumplimiento de las observaciones identificadas en las auditorías al Modelo de Seguridad y Privacidad de la Información (MSPI). Los resultados obtenidos permitieron considerar como cumplida la actividad de seguimiento a la implementación de las macro actividades del plan de implementación del MSPI 2024.</t>
    </r>
  </si>
  <si>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</si>
  <si>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Incluye reporte extemporáneo del 1° trimestre - 2024I-VBOG-025599 del 01/05/24 OFICINA   DE   TECNOLOGIAS   DE   LA   INFORMACION   Y   LAS COMUNICACIONES.
Se evidencia en el micositio el plan del proyecto MSPI 2024, elaborado e project cuyo recumenpermite evidenciar fecha de finalización prevista en junio de 2025.
No obstante la caracterización del modelo,las politicas, el procedimeitno de seguridad de la información y el protocolo de intercambio no están códificados, ni han surtido la revisión metodologica  para incorporarse al modelo d egestión d ela entidad.
Por otra parte es pertinente actualizar la ETIC-POL-1 POLÍTICA GENERAL DE SEGURIDAD Y PRIVACIDAD DE LA INFORMACIÓN , asegurando que cumpla con los ítems mencionados en el correo de la registraduría y los criterios de las políticas de gobierno digital y seguridad digital de MIPG.</t>
  </si>
  <si>
    <t>En la carpeta https://invias-my.sharepoint.com/:f:/g/personal/oap_invias_gov_co/EgPR5u31kOJCgIxq2nCjrj0B4Sw_0p1qvRfuTRUXH-Xwrw?e=hR1pIe se localizó  lo siguiente:
* Una carpeta con cotizaciones sobre una herramienta de vulnerabilidad
* Una caracterización del MSPI con fecha de 30/04/2024 (documento no controlado, cuya tipología documental debería revisarse para migrarse a la plantilla estándar correspondiente  para adoptar el documento en el sistema de gestión)
* Un plan de trabajo en Excel actualizado con corte al 30/09 que reporta 35% de avance
* Un flujo de procedimiento diferente al inmerso en el procedimiento ETIC-PR-2 - GESTIÓN DE INCIDENTES DE SEGURIDAD - V1 , favor actualizar el documento con las mejoras identificadas o confirmar si el flujo fue un borrador previo a al adopción del procedimiento.
* Borradores en PDF de las políticas de activos de información, control de acceso, no repudio, seguridad control de acceso a la red, seguridad y protección de datos personales, seguridad del riesgos digital (documentos que han sido revisados metodológicamente por el grupo de Fortalecimiento Institucional, en la medida que se han recibido en versión editable)
* Un informe en PDF denominado "https://invias-my.sharepoint.com/:f:/g/personal/oap_invias_gov_co/EgPR5u31kOJCgIxq2nCjrj0B4Sw_0p1qvRfuTRUXH-Xwrw?e=hR1pIe" con corete a septiembre que incluye, logros, buenas prácticas y una propuesta de actualización</t>
  </si>
  <si>
    <t>En el portafolio de evidencias se corrobora informe de seguimiento y se evidencia la necesidad de continuar con esta actividad durante la vigencia 2025.</t>
  </si>
  <si>
    <t>Elaborar informe trimestral sobre la información más consultada (indicando  si la misma se encuentra disponible en la página web)</t>
  </si>
  <si>
    <t>Informes trimestrales  sobre información más consultada</t>
  </si>
  <si>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</si>
  <si>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2024I-VBOG-031480 del 22/05/24 OFICINA DE CONTROL INTERNO</t>
    </r>
    <r>
      <rPr>
        <sz val="11"/>
        <rFont val="Calibri"/>
        <family val="2"/>
        <scheme val="minor"/>
      </rPr>
      <t xml:space="preserve">
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
</t>
    </r>
    <r>
      <rPr>
        <b/>
        <sz val="11"/>
        <rFont val="Calibri"/>
        <family val="2"/>
        <scheme val="minor"/>
      </rPr>
      <t xml:space="preserve">2024I-VBOG-04484 del 08/07/24 SECRETARIA GENERAL
</t>
    </r>
    <r>
      <rPr>
        <sz val="11"/>
        <rFont val="Calibri"/>
        <family val="2"/>
        <scheme val="minor"/>
      </rPr>
      <t>https://www.invias.gov.co/index.php/normativa/politicas-y-lineamientos/atencion-al-ciudadano/17124-informe-trimestral-informacion-mas-consultada-enero-a-marzo-de-2024</t>
    </r>
  </si>
  <si>
    <r>
      <t xml:space="preserve">2024I-VBOG-073543 del 04/10/24 SUBDIRECCION GENERAL
"El informe trimestral de la información más consultada actualizado, se encuentra disponible en: https://www.invias.gov.co/index.php/servicios-al-ciudadano/peticiones-quejas-y-reclamos/informe-trimestral-informacion-mas-consultada"
</t>
    </r>
    <r>
      <rPr>
        <b/>
        <i/>
        <sz val="11"/>
        <rFont val="Calibri"/>
        <family val="2"/>
        <scheme val="minor"/>
      </rPr>
      <t>2024I-VBOG-073715 del 04/10/24 OFICINA DE CONTROL INTERNO</t>
    </r>
    <r>
      <rPr>
        <i/>
        <sz val="11"/>
        <rFont val="Calibri"/>
        <family val="2"/>
        <scheme val="minor"/>
      </rPr>
      <t xml:space="preserve">
Durante la revisión de la carpeta de SharePoint destinada al almacenamiento de la información relacionada con Monitoreo del Acceso a la Información Pública, se constató que esta se encontraba vacía. Adicionalmente, el análisis del informe trimestral publicado en la página web, si bien presenta un análisis de la información más consultada, no especifica si dicha información ha sido efectivamente publicada en la página web, ni tampoco clasifica las solicitudes de información recibidas conforme a lo establecido en la Resolución 455 de 2021 de la DAFP, en cuanto a si corresponden a "OTRO PROCEDIMIENTO ADMINISTRATIVO OPA" o "CONSULTA DE ACCESO A INFORMACIÓN PÚBLICA". Estas omisiones evidencian un incumplimiento de los procedimientos establecidos y dificultan la verificación de la gestión documental y el cumplimiento de la normativa vigente en materia de acceso a la información pública
</t>
    </r>
    <r>
      <rPr>
        <b/>
        <i/>
        <sz val="11"/>
        <rFont val="Calibri"/>
        <family val="2"/>
        <scheme val="minor"/>
      </rPr>
      <t>2024I-VBOG-074056 del 07/10/24 SECRETARIA GENERAL 75%</t>
    </r>
    <r>
      <rPr>
        <i/>
        <sz val="11"/>
        <rFont val="Calibri"/>
        <family val="2"/>
        <scheme val="minor"/>
      </rPr>
      <t xml:space="preserve">
Se indica enlace de publicación en la pag web trimestre  se reporta trimestre vencido de abril a junio 2024. https://www.invias.gov.co/index.php/servicios-al-ciudadano/peticiones-quejas-y-reclamos/informe-trimestral-informacion-mas-consultada</t>
    </r>
  </si>
  <si>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</si>
  <si>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en la url aportada se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</si>
  <si>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Actividad cumplida según lo programado
Los soportes aportados en Fila 51 (https://invias-my.sharepoint.com/:f:/g/personal/oap_invias_gov_co/Eo3hFE58a7xGg-nFwVjD36IBCgMOfc1AqQo5WxeQBS098Q?e=iirvg9) incluye dos archivos PDF: informe trimestral sobre la información más consultada 2° trimestre e imagen de su publicación en el portal web</t>
  </si>
  <si>
    <t>Cumplido según lo previsto, durante 2025 se deberá publicar el informe con corte a diciembre de 2024.</t>
  </si>
  <si>
    <t>Implementar la caja de herramientas del código de integridad</t>
  </si>
  <si>
    <t>1. Cronograma
2. Informes de implementación</t>
  </si>
  <si>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</si>
  <si>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2024I-VBOG-031480 del 22/05/24 OFICINA DE CONTROL INTERNO</t>
    </r>
    <r>
      <rPr>
        <sz val="11"/>
        <rFont val="Calibri"/>
        <family val="2"/>
        <scheme val="minor"/>
      </rPr>
      <t xml:space="preserve">
https://invias-my.sharepoint.com/:f:/g/personal/oap_invias_gov_co/EsViUEbmVixGpTgavI-scVEBHjwjipS2coPZmnJwO668-Q?e=AA2DLe
</t>
    </r>
    <r>
      <rPr>
        <b/>
        <sz val="11"/>
        <rFont val="Calibri"/>
        <family val="2"/>
        <scheme val="minor"/>
      </rPr>
      <t>2024I-VBOG-04484 del 08/07/24 SECRETARIA GENERAL</t>
    </r>
    <r>
      <rPr>
        <sz val="11"/>
        <rFont val="Calibri"/>
        <family val="2"/>
        <scheme val="minor"/>
      </rPr>
      <t xml:space="preserve">
 El codigo de buen Gobierno fue aprobado mediante comité institucional de gestión y desempeño de fecha 04 de junio de 2024 y se realizaron varias actividades de valores se adjunta informe.</t>
    </r>
  </si>
  <si>
    <r>
      <rPr>
        <b/>
        <sz val="11"/>
        <rFont val="Calibri"/>
        <family val="2"/>
        <scheme val="minor"/>
      </rPr>
      <t>2024I-VBOG-073715 del 04/10/24 OFICINA DE CONTROL INTERNO</t>
    </r>
    <r>
      <rPr>
        <sz val="11"/>
        <rFont val="Calibri"/>
        <family val="2"/>
        <scheme val="minor"/>
      </rPr>
      <t xml:space="preserve">
La revisión de la carpeta https://invias-my.sharepoint.com/:f:/g/personal/oap_invias_gov_co/EsViUEbmVixGpTgavI-scVEBHjwjipS2coPZmnJwO668-Q?e=AA2DLe ha corroborado la presencia del informe sobre la implementación del Código de Buen Gobierno en la Subdirección de Gestión Humana, lo cual evidencia el cumplimiento de las disposiciones establecidas
</t>
    </r>
    <r>
      <rPr>
        <b/>
        <sz val="11"/>
        <rFont val="Calibri"/>
        <family val="2"/>
        <scheme val="minor"/>
      </rPr>
      <t>2024I-VBOG-074056 del 07/10/24 SECRETARIA GENERAL 75%</t>
    </r>
    <r>
      <rPr>
        <sz val="11"/>
        <rFont val="Calibri"/>
        <family val="2"/>
        <scheme val="minor"/>
      </rPr>
      <t xml:space="preserve">
La Subdirección de Gestión Humana reporta el cumplimiento en torno a la ejecución de actividades planificadas en el Plan Anual de Trabajo del Grupo de Bienestar y Seguridad y Salud de Trabajo, se reporta el cronograma de acciones lideradas por el área.</t>
    </r>
  </si>
  <si>
    <r>
      <rPr>
        <b/>
        <sz val="11"/>
        <color rgb="FF000000"/>
        <rFont val="Calibri"/>
        <scheme val="minor"/>
      </rPr>
      <t xml:space="preserve">2024I-VBOG-098696 del 19/12/24  GRUPO BUEN GOBIERNO de la SECRETARÍA GENERAL 90%:
</t>
    </r>
    <r>
      <rPr>
        <sz val="11"/>
        <color rgb="FF000000"/>
        <rFont val="Calibri"/>
        <scheme val="minor"/>
      </rPr>
      <t xml:space="preserve">De conformidad con la gestión adelantada por la Subdirección de Gestión Humana, se reporta el cumplimiento de las actividades planificadas en el marco del Programa de Valores de la entidad el cual hace parte del plan de Bienestar e Incentivos. Se adjunta el cronograma del plan anual de bienestar, que integra la programación de las actividades del programa de valores (Filas 10 a 15), los informes trimestrales de seguimiento al plan de bienestar del primer y segundo trimestre con las actividades ejecutadas del programa de valores y un  informe de seguimiento especifico del programa de valores para el segundo semestre de la vigencia que incluye evidencias de ejecución.
En específico, durante el cuatro trimestre se realiza la jornada "Sembrando Integridad, cosechando confianza", en la que se fortalecen los valores de la entidad y socializa el nuevo valor que es el de la Igualdad, asimismo se refuerzan los conceptos básicos sobre conflictos de interés socializando los canales disponibles en la entidad para su reporte y sensibilización de la importancia de la publicación proactiva de información sobre la gestión institucional. Se hace uso de la caja de herramientas implementando el reto “adivina el valor” con los asistentes. </t>
    </r>
  </si>
  <si>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</si>
  <si>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 xml:space="preserve">En la carpeta "https://invias-my.sharepoint.com/:f:/g/personal/oap_invias_gov_co/Eqs9-f4XAU5Prjjfh3NYd2EBFsEjMtp_M7v0PdJ3Yo9GAA?e=PsBYvO"  se localizó acta de comité y un informe  que aunque corresponde a 2024 en la portada indica 2023 </t>
  </si>
  <si>
    <t>Actividad potencialmente incumplida 
Los soportes aportados en Fila 52 (https://invias-my.sharepoint.com/:f:/g/personal/oap_invias_gov_co/EmPgFllisztCsLs0t0T3LLoBY9rSuPskCp1-qtw4k6c6MA?e=WWvYGg) incluye archivo Excel con el detalle del cronograma del Plan anual de trabajo y bienestar con 90% de avance.
Para evidenciar cumplimiento de la actividad se sugiere que en el corte del 4º trimestre se aporte el cronograma de implementación de la caja de herramientas del código de integridad y el respetivo informe ejecutivo de cumplimiento.</t>
  </si>
  <si>
    <t>Esta actividad deberá continuar en 2025.</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</si>
  <si>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</si>
  <si>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</si>
  <si>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r>
      <rPr>
        <b/>
        <sz val="11"/>
        <rFont val="Calibri"/>
        <family val="2"/>
        <scheme val="minor"/>
      </rPr>
      <t>2024I-VBOG-031480 del 22/05/24 OFICINA DE CONTROL INTERNO</t>
    </r>
    <r>
      <rPr>
        <sz val="11"/>
        <rFont val="Calibri"/>
        <family val="2"/>
        <scheme val="minor"/>
      </rPr>
      <t xml:space="preserve">
Sin avance programado para el periodo
2024I-VBOG-043335 del 02/07/24 DIRECCIÓN JURÍDICA
En atención a que la actividad está asociada a actividades de gestión del talento humano, se solicitó quitar la actividad del PAAC bajo responsabilidad de la SPSC mediante memorando 2024I-VBOG-042333 de fecha 27-06-24 el cual se adjunta.
</t>
    </r>
    <r>
      <rPr>
        <b/>
        <sz val="11"/>
        <rFont val="Calibri"/>
        <family val="2"/>
        <scheme val="minor"/>
      </rPr>
      <t>2024I-VBOG-048230 del 18/07/24 DIRECCIÓN JURÍDICA</t>
    </r>
    <r>
      <rPr>
        <sz val="11"/>
        <rFont val="Calibri"/>
        <family val="2"/>
        <scheme val="minor"/>
      </rPr>
      <t xml:space="preserve">
Durante el segundo trimestre del año 2024, la SPSC ha participado en mesas de trabajo con la
Agencia Nacional de Compra Pública – Colombia Compra   Eficiente   para   la   revisión   de   los
documentos   tipo   y   dar   cumplimiento   a   las actividades relacionadas en el PAAC. 
Se adjunta listado de asistencia de 2 mesa de trabajo   realizadas   durante   el   trimestre   2   de
2024.</t>
    </r>
  </si>
  <si>
    <r>
      <t xml:space="preserve">2024I-VBOG-073714 del 04/10/24 DIRECCIÓN JURÍDICA N/a
</t>
    </r>
    <r>
      <rPr>
        <i/>
        <sz val="11"/>
        <rFont val="Calibri"/>
        <family val="2"/>
        <scheme val="minor"/>
      </rPr>
      <t xml:space="preserve">
"Actividad eliminada en el ultimo comité de gestión y desempeño"
</t>
    </r>
    <r>
      <rPr>
        <b/>
        <i/>
        <sz val="11"/>
        <rFont val="Calibri"/>
        <family val="2"/>
        <scheme val="minor"/>
      </rPr>
      <t>2024I-VBOG-073715 del 04/10/24 OFICINA DE CONTROL INTERNO</t>
    </r>
    <r>
      <rPr>
        <i/>
        <sz val="11"/>
        <rFont val="Calibri"/>
        <family val="2"/>
        <scheme val="minor"/>
      </rPr>
      <t xml:space="preserve">
Sin avance programado para el periodo</t>
    </r>
  </si>
  <si>
    <t>-</t>
  </si>
  <si>
    <t>Mediante memorando  2024I-VBOG-045154 del 08/07/24 esta oficina infornmó "No   es   posible   incluir   en   la   agenda   del   Comité Institucional de Gestión y Desempeño la eliminación de la actividad, debido a que tenía ejecución programada en el 2° trimestre"
Se complementa el reporte, confimando avance de cumplimiento y se incluye la eliminación de la actividad en la agenda del próximo Comité Institucional de Gestión y Desempeño.</t>
  </si>
  <si>
    <t>Actividad suprimida en el Comitè Institucioanl de Gestiòn y Desmepeño tomando en cosideraciòn que desde la Secretarìa Genenral y a Subdirecciòn de gestiòn Humanan se estàn desarrollando estrategias reacionadas con la implmnetaciòn d ela politica d eintegridad.</t>
  </si>
  <si>
    <t>Realizar jornadas de capacitación para divulgar información sobre conflictos de intereses y su respectivo trámite (identificación, canales, implicaciones, etc.)</t>
  </si>
  <si>
    <t>1. Registro de asistencia
2. Memorias de las jornadas de capacitación</t>
  </si>
  <si>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</si>
  <si>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2024I-VBOG-031480 del 22/05/24 OFICINA DE CONTROL INTERNO</t>
    </r>
    <r>
      <rPr>
        <sz val="11"/>
        <rFont val="Calibri"/>
        <family val="2"/>
        <scheme val="minor"/>
      </rPr>
      <t xml:space="preserve">
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r>
    <r>
      <rPr>
        <b/>
        <sz val="11"/>
        <rFont val="Calibri"/>
        <family val="2"/>
        <scheme val="minor"/>
      </rPr>
      <t>2024I-VBOG-04484 del 08/07/24 SECRETARIA GENERAL</t>
    </r>
    <r>
      <rPr>
        <sz val="11"/>
        <rFont val="Calibri"/>
        <family val="2"/>
        <scheme val="minor"/>
      </rPr>
      <t xml:space="preserve">
No se apotó información</t>
    </r>
  </si>
  <si>
    <r>
      <rPr>
        <b/>
        <i/>
        <sz val="11"/>
        <rFont val="Calibri"/>
        <family val="2"/>
        <scheme val="minor"/>
      </rPr>
      <t>2024I-VBOG-073715 del 04/10/24 OFICINA DE CONTROL INTERNO</t>
    </r>
    <r>
      <rPr>
        <i/>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i/>
        <sz val="11"/>
        <rFont val="Calibri"/>
        <family val="2"/>
        <scheme val="minor"/>
      </rPr>
      <t>2024I-VBOG-074056 del 07/10/24 SECRETARIA GENERAL 75%</t>
    </r>
    <r>
      <rPr>
        <i/>
        <sz val="11"/>
        <rFont val="Calibri"/>
        <family val="2"/>
        <scheme val="minor"/>
      </rPr>
      <t xml:space="preserve">
Durante el tercer trimestre de la vigencia actual, la subdirección de Gestión Humana coordinó el desarrollo del curso denominado “Nuevo Código General Disciplinario Ley 1952/2019 Y Sus Modificaciones Conflicto De Interés”, el cual se compuso de 8 sesiones de dos horas, con participación promedio de 28 personas.</t>
    </r>
  </si>
  <si>
    <r>
      <rPr>
        <b/>
        <sz val="11"/>
        <color rgb="FF000000"/>
        <rFont val="Calibri"/>
        <scheme val="minor"/>
      </rPr>
      <t xml:space="preserve">2024I-VBOG-098696 del 19/12/24  GRUPO BUEN GOBIERNO de la SECRETARÍA GENERAL 100%:
</t>
    </r>
    <r>
      <rPr>
        <sz val="11"/>
        <color rgb="FF000000"/>
        <rFont val="Calibri"/>
        <scheme val="minor"/>
      </rPr>
      <t xml:space="preserve">Para efectos del reporte inherente al cuarto trimestre de la vigencia, la subdirección de Gestión Humana remite las evidencias faltantes en torno a los listados de asistencia, informes y memorias relacionadas con las capacitaciones en temas de gestión de conflictos de intereses y transparencia realizadas durante la vigencia. Asimismo, se incluyen las evidencias de la actividad realizada durante el cuatro trimestre  "Sembrando Integridad, cosechando confianza", en la que se refuerzan los conceptos básicos sobre conflictos de interés socializando los canales disponibles en la entidad para su reporte y sensibilización de la importancia de la publicación proactiva de información sobre la gestión institucional.
</t>
    </r>
  </si>
  <si>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</si>
  <si>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No se aportó información</t>
  </si>
  <si>
    <t>Actividad potencialmente incumplida 
Los soportes aportados en Fila 54 (https://invias-my.sharepoint.com/:f:/g/personal/oap_invias_gov_co/El7w7nSZay5Psa3Usfl-58YBbI6CoH_xAyCFm2k2JnfykQ?e=Q1b9Ja) incluye dos archivos Excel uno con el cronograma del contrato 1836 y otro sobre con 28 registros de inscripción al curso nuevo código general disciplinario 
Para evidenciar cumplimiento de la actividad se sugiere que en el corte del 4º trimestre se aporten los Registro de asistencia y las  Memorias de las jornadas de capacitación .</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</si>
  <si>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</si>
  <si>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</si>
  <si>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</si>
  <si>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r>
      <rPr>
        <b/>
        <sz val="11"/>
        <rFont val="Calibri"/>
        <family val="2"/>
        <scheme val="minor"/>
      </rPr>
      <t>2024I-VBOG-031480 del 22/05/24 OFICINA DE CONTROL INTERNO</t>
    </r>
    <r>
      <rPr>
        <sz val="11"/>
        <rFont val="Calibri"/>
        <family val="2"/>
        <scheme val="minor"/>
      </rPr>
      <t xml:space="preserve">
Se evidencia  que efectivamente  la  carpeta  se encuentra vacia, en razón  a que en el perido  mecionado no se presentaron   conflictos de intereses, impedimentos y recusaciones 
</t>
    </r>
    <r>
      <rPr>
        <b/>
        <sz val="11"/>
        <rFont val="Calibri"/>
        <family val="2"/>
        <scheme val="minor"/>
      </rPr>
      <t>2024I-VBOG-04484 del 08/07/24 SECRETARIA GENERA</t>
    </r>
    <r>
      <rPr>
        <sz val="11"/>
        <rFont val="Calibri"/>
        <family val="2"/>
        <scheme val="minor"/>
      </rPr>
      <t>L
 tiene disponible el correo de impedimentosyrecusaciones@invias.gov.co y a pesar de ello no se han recibido declaraciones de conflicto o impedimentos</t>
    </r>
  </si>
  <si>
    <r>
      <rPr>
        <b/>
        <sz val="11"/>
        <rFont val="Calibri"/>
        <family val="2"/>
        <scheme val="minor"/>
      </rPr>
      <t>2024I-VBOG-073715 del 04/10/24 OFICINA DE CONTROL INTERNO</t>
    </r>
    <r>
      <rPr>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sz val="11"/>
        <rFont val="Calibri"/>
        <family val="2"/>
        <scheme val="minor"/>
      </rPr>
      <t>2024I-VBOG-074056 del 07/10/24 SECRETARIA GENERAL 75%</t>
    </r>
    <r>
      <rPr>
        <sz val="11"/>
        <rFont val="Calibri"/>
        <family val="2"/>
        <scheme val="minor"/>
      </rPr>
      <t xml:space="preserve">
La entidad tiene a disposición de la ciudadanía y partes interesadas el correo de impedimentosyrecusaciones@invias.gov.co, durante el tercer trimestre no se han recibido impedimentos o recusaciones por este canal. Asimismo, la subdirección de Gestión Humana realizó el seguimiento mensual a la declaración de conflictos de intereses en el aplicativo para la integridad pública a los directivos de la entidad</t>
    </r>
  </si>
  <si>
    <t xml:space="preserve">Efectivamente la carpeta está vacía, se valida ejecución porque está disponible el procedimiento de atención de declaraciones de conflictos de intereses, impedimentos y recusaciones </t>
  </si>
  <si>
    <t xml:space="preserve">Se valida ejecución porque está disponible el procedimiento de atención de declaraciones de conflictos de intereses, impedimentos y recusaciones </t>
  </si>
  <si>
    <t>Actividad potencialmente incumplida 
Los soportes aportados en Fila 55 (https://invias-my.sharepoint.com/:f:/g/personal/oap_invias_gov_co/EjY6QuwQmt1HlEHKpJye6N4BdDaoi-3cb9sVQ8GWHdUoLg?e=vfT2Py) incluye:
1)	Correo electrónico del 02/10/24 donde el coordinador del grupo de Atención y Relacionamiento ciudadano informa a la coordinadora del grupo Buen Gobierno de 79 correos recibidos en el tercer trimestre en el buzón @impedimentosyrecusaciones e informa que puede recibirse la información en otro buzón. Así mismo, informa que la Subdirección de Gestión Humana es la competente sobre el tema de conflicto de interés 
2)	Archivo Excel sobre le seguimiento a las declaraciones Ley 2013de 2019
Para evidenciar cumplimiento de la actividad se sugiere que en el corte del 4º trimestre se aporten los Informes trimestrales de seguimiento y control a la gestión de conflictos de intereses, impedimentos y recusaciones .</t>
  </si>
  <si>
    <t>Cumplido según lo previsto, durante 2025 se deberá analizar la información con corte a diciembre de 2024.</t>
  </si>
  <si>
    <t>Realizar seguimiento al proceso de socializaciones de proyectos, con el fin de garantizar la comunicación efectiva con las comunidades.</t>
  </si>
  <si>
    <t>Socializaciones con la comunidad, realizadas</t>
  </si>
  <si>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</si>
  <si>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2024I-VBOG-044737 del 05/07/24 DIRECCIÓN TÉCNICA Y DE ESTRUCTURACIÓN - 2024I-VBOG-044038 del 04/07/2024 SUBDIRECCIÓN DE SOSTENIBILIDAD.</t>
    </r>
    <r>
      <rPr>
        <sz val="11"/>
        <rFont val="Calibri"/>
        <family val="2"/>
        <scheme val="minor"/>
      </rPr>
      <t xml:space="preserve">
Para el segundo trimestre de 2024, se da cumplimiento a la ejecución de socializaciones con la comunidad realizada, llevando a cabo 35 socializaciones en total.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stenibilidad</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</si>
  <si>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 xml:space="preserve">"Para el  Tercer trimestre de 2024, se da cumplimiento a la ejecución de socializaciones con la comunidad realizada, llevando a cabo 48 socializaciones en total."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Ejecutada según o previsto
</t>
    </r>
    <r>
      <rPr>
        <b/>
        <i/>
        <sz val="11"/>
        <rFont val="Calibri"/>
        <family val="2"/>
        <scheme val="minor"/>
      </rPr>
      <t xml:space="preserve">
2024I-VBOG-075744 del 10/10/24 DIRECCIÓN TÉCNICA Y DE ESTRUCTURACIÓN 75%
</t>
    </r>
    <r>
      <rPr>
        <i/>
        <sz val="11"/>
        <rFont val="Calibri"/>
        <family val="2"/>
        <scheme val="minor"/>
      </rPr>
      <t>""2024I-VBOG-073016 del 03/10/2024 SUBDIRECCIÓN DE SOSTENIBILIDAD.                                                                                                Para el  Tercer trimestre de 2024, se da cumplimiento a la ejecución de socializaciones con la comunidad realizada, llevando a cabo 48 socializaciones en total.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Socializaciones%20con%20Comunidades&amp;FolderCTID=0x012000CBD428D1D41D294CA69C6781E0BDBBB6&amp;view=0</t>
    </r>
  </si>
  <si>
    <t>En la carpeta SOCIALIZACIONES se localizaron actas organizadas por mes (abril, mayo y junio)</t>
  </si>
  <si>
    <t>Actividad cumplida según lo programado.
En la carpeta denominada "Grupo Social" disponible en https://invias-my.sharepoint.com/:f:/g/personal/oap_invias_gov_co/EnGCLbnvWYhMupuny0QAYiYBNx5gAKKPop_jfAWKjVjzzA?e=NZtaHe , se encuentras 3 carpetas, en la denominada "Socialización con las comunidades" se localizan 38 archivos sin un resumen ejecutivo, entre ellos el oficio 2024S-VBOG-046875 del 16/07/24, actas de reunión y listas de asistencia.
Para el reporte del 4º trimestre se sugiere aportar un o archivo de control de las socializaciones realizadas.</t>
  </si>
  <si>
    <t xml:space="preserve">Realizar Obras con Participación Comunitaria, como principal propuesta de reactivación de las regiones. </t>
  </si>
  <si>
    <t>Obras con Participación Comunitaria, realizadas</t>
  </si>
  <si>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</si>
  <si>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t>
    </r>
    <r>
      <rPr>
        <sz val="11"/>
        <rFont val="Calibri"/>
        <family val="2"/>
        <scheme val="minor"/>
      </rPr>
      <t xml:space="preserve">Para el segundo trimestre 2024,  se continua en el cumplimiento  a las obras de participacion comunitaria  adelantadas en los proyectos que ejecuta el INVIAS.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
Correo de </t>
    </r>
    <r>
      <rPr>
        <b/>
        <sz val="11"/>
        <rFont val="Calibri"/>
        <family val="2"/>
        <scheme val="minor"/>
      </rPr>
      <t xml:space="preserve">De: Maria Jose Ochoa Dominguez &lt;mjochoa@invias.gov.co&gt; 
Enviado el: jueves, 11 de julio de 2024 2:40 p.m.
</t>
    </r>
    <r>
      <rPr>
        <sz val="11"/>
        <rFont val="Calibri"/>
        <family val="2"/>
        <scheme val="minor"/>
      </rPr>
      <t>1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corregimiento del valle.
Se realizo el día 3 de mayo de 2024.
2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Realizar recorrido de los puntos críticos para las obras con participación comunitaria ciudad mutis.
 Se realizo el día 8 de mayo de 2024.
 3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ciudad mutis.
 Se realizo el día 3 de mayo de 2024.
4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comunidades indígenas.
 Se realizo el día 5 de mayo de 2024.
5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9 de mayo de 2024.
6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8 de mayo de 2024
7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Alto retiro:  Construcción de pozo séptico y mejoramiento de la pintura general de la institución campestre san José sede alto retiro.
 Respuesta del memorando: 7 de junio de 2024
8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Centro Poblado Villalosada:  Adecuación de la infraestructura del mercado campesino.
 Respuesta del memorando: 7 de junio de 2024</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</si>
  <si>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"Para el  tercer trimestre 2024,  se continua en el cumplimiento  a las obras de participacion comunitaria  adelantadas en los proyectos que ejecuta el INVIAS se programaron 2 reuniones."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No se ha encontrado evidencia documental que demuestre la entrega del reporte por parte de la Dirección Técnica y de Estructuración, lo cual representa una potencial desviación de los procedimientos establecidos
</t>
    </r>
    <r>
      <rPr>
        <b/>
        <i/>
        <sz val="11"/>
        <rFont val="Calibri"/>
        <family val="2"/>
        <scheme val="minor"/>
      </rPr>
      <t xml:space="preserve">
2024I-VBOG-075744 del 10/10/24 DIRECCIÓN TÉCNICA Y DE ESTRUCTURACIÓN</t>
    </r>
    <r>
      <rPr>
        <b/>
        <sz val="11"/>
        <rFont val="Calibri"/>
        <family val="2"/>
        <scheme val="minor"/>
      </rPr>
      <t xml:space="preserve"> 75%
</t>
    </r>
    <r>
      <rPr>
        <i/>
        <sz val="11"/>
        <rFont val="Calibri"/>
        <family val="2"/>
        <scheme val="minor"/>
      </rPr>
      <t>"2024I-VBOG-073016 del 03/10/2024 SUBDIRECCIÓN DE SOSTENIBILIDAD.                                                                                 Para el  tercer trimestre 2024,  se continua en el cumplimiento  a las obras de participacion comunitaria  adelantadas en los proyectos que ejecuta el INVIAS se programaron 2 reuniones.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Obras%20de%20Participaci%C3%B3n%20Ciudadana&amp;FolderCTID="</t>
    </r>
  </si>
  <si>
    <t>No se recibío reporte por parte de la Dirección Técnica y de Estructuración. Potencial incumplimiento</t>
  </si>
  <si>
    <t>En la carpeta SOCIALIZACIONES se localizaron actas organizadas por mes (abril, mayo y junio). No obstante, hace falta contar con soportes de los avances en las suscripción de convenios con las Juntas de Acción Comunal, la precisión de cuantos han iniciado y que obras se encuentran en ejecución. Se recibe complemento mediante correo electrónico de la facilitadora del MIPG</t>
  </si>
  <si>
    <t>Actividad cumplida según lo programado
En la carpeta denominada "Grupo Social" disponible en https://invias-my.sharepoint.com/:f:/g/personal/oap_invias_gov_co/EnGCLbnvWYhMupuny0QAYiYBNx5gAKKPop_jfAWKjVjzzA?e=NZtaHe , se encuentras 3 carpetas, en la denominada "1Obras de participación ciudadana" se localizó oficio 2024S-VBOG-053045 del 05/08/24 dirigido CONSORCIO GINPROVIAS VISION 2030-191  y el borrador del “Acta de Entrega Obra con Participación Comunitaria -OPC. Contrato de Obra  Nº 2881 de 2023.” (sin firmas).
Para el reporte del 4º trimestre se sugiere aportar un informe ejecutivo o archivo de control de las Obras con Participación Comunitaria.</t>
  </si>
  <si>
    <t>Generar confianza en la comunidad a través de la siembra y reforestación de árboles</t>
  </si>
  <si>
    <t>Generación de confianza en la comunidad a través de la siembra y reforestación de árboles</t>
  </si>
  <si>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</si>
  <si>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Para el </t>
    </r>
    <r>
      <rPr>
        <sz val="11"/>
        <rFont val="Calibri"/>
        <family val="2"/>
        <scheme val="minor"/>
      </rPr>
      <t xml:space="preserve"> segundo trimestre 2024,no se reportaron requerimientos asociados a siembra y reforestacion de arboles por parte de la SUBDIRECCIÓN DE SOSTENIBILIDAD.
</t>
    </r>
    <r>
      <rPr>
        <b/>
        <sz val="11"/>
        <rFont val="Calibri"/>
        <family val="2"/>
        <scheme val="minor"/>
      </rPr>
      <t>Correo De: Maria Jose Ochoa Dominguez &lt;mjochoa@invias.gov.co&gt; 
Enviado el: miércoles, 10 de julio de 2024 4:32 p.m.</t>
    </r>
    <r>
      <rPr>
        <sz val="11"/>
        <rFont val="Calibri"/>
        <family val="2"/>
        <scheme val="minor"/>
      </rPr>
      <t xml:space="preserve">
A pesar que esta dependencia valora y promueve las actividades encaminadas a mejorar las condiciones ambientales d ellos sitios intervenidos por los proyectos, considero que los resultados del indicador en el cual No se reportaron actividades de reforestación durante el primer semestre del 2024 (...)</t>
    </r>
  </si>
  <si>
    <r>
      <rPr>
        <b/>
        <i/>
        <sz val="11"/>
        <rFont val="Calibri"/>
        <family val="2"/>
        <scheme val="minor"/>
      </rPr>
      <t>2024I-VBOG-073004 del 03/10/24 SUBDIRECCIÓN DE SOSTENIBILIDAD 0%</t>
    </r>
    <r>
      <rPr>
        <sz val="11"/>
        <rFont val="Calibri"/>
        <family val="2"/>
        <scheme val="minor"/>
      </rPr>
      <t xml:space="preserve">
</t>
    </r>
    <r>
      <rPr>
        <i/>
        <sz val="11"/>
        <rFont val="Calibri"/>
        <family val="2"/>
        <scheme val="minor"/>
      </rPr>
      <t xml:space="preserve">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t>
    </r>
    <r>
      <rPr>
        <sz val="11"/>
        <rFont val="Calibri"/>
        <family val="2"/>
        <scheme val="minor"/>
      </rPr>
      <t xml:space="preserve">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El informe requerido no ha sido proporcionado por la Dirección Técnica y de Estructuración
</t>
    </r>
    <r>
      <rPr>
        <b/>
        <i/>
        <sz val="11"/>
        <rFont val="Calibri"/>
        <family val="2"/>
        <scheme val="minor"/>
      </rPr>
      <t xml:space="preserve">
2024I-VBOG-075744 del 10/10/24 DIRECCIÓN TÉCNICA Y DE ESTRUCTURACIÓN 0%
</t>
    </r>
    <r>
      <rPr>
        <sz val="11"/>
        <rFont val="Calibri"/>
        <family val="2"/>
        <scheme val="minor"/>
      </rPr>
      <t xml:space="preserve">"2024I-VBOG-073016 del 03/10/2024 SUBDIRECCIÓN DE SOSTENIBILIDAD.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
</t>
    </r>
  </si>
  <si>
    <t>El producto programa indica "Generación de confianza en la comunidad a través de la siembra y reforestación de árboles", es decir que debería existir una programación y ejecución de un programa de siembra más no estar condicionados a requerimientos externos. Se recibe complmento confirmando que o se cumplio la actividad, se suguiere elevar los argumentos al Comité Institucional de Gestión y Desempeño.</t>
  </si>
  <si>
    <t>Según el reporte la actividad fue incumplida en el periodo.
La modificación del alcance y producto se hizo parte de la Agenda del comité Institucional de Gestión y Desempeño del pasado 17/09/24; no obstante, no asitìo el subdirector de Sostenibilidad para argumentar la solicitud y el punto fue pospuesto.</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</si>
  <si>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</si>
  <si>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</si>
  <si>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</si>
  <si>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
2024I-VBOG-044737 del 05/07/24 DIRECCIÓN TÉCNICA Y DE ESTRUCTURACIÓN -2024I-VBOG-044038 del 04/07/2024 SUBDIRECCIÓN DE SOSTENIBILIDAD.
</t>
    </r>
    <r>
      <rPr>
        <sz val="11"/>
        <rFont val="Calibri"/>
        <family val="2"/>
        <scheme val="minor"/>
      </rPr>
      <t>Durante el segundo trimestre del año 2024 no se presentaron requerimientos para la respectiva respuesta a la actividad referenciada.</t>
    </r>
  </si>
  <si>
    <r>
      <rPr>
        <b/>
        <sz val="11"/>
        <rFont val="Calibri"/>
        <family val="2"/>
        <scheme val="minor"/>
      </rPr>
      <t xml:space="preserve">2024I-VBOG-073004 del 03/10/24 SUBDIRECCIÓN DE SOSTENIBILIDAD 0%
</t>
    </r>
    <r>
      <rPr>
        <i/>
        <sz val="11"/>
        <rFont val="Calibri"/>
        <family val="2"/>
        <scheme val="minor"/>
      </rPr>
      <t xml:space="preserve">
"Durante el tercer trimestre del año 2024, no se presentaron requerimientos para la respectiva respuesta a la actividad referenciada en el Grupo de Sostenibilidad de la SS.dad referenciada en el Grupo de Sosrtenibilidad de la SS."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El informe requerido no ha sido proporcionado por la Dirección Técnica y de Estructuració</t>
    </r>
    <r>
      <rPr>
        <sz val="11"/>
        <rFont val="Calibri"/>
        <family val="2"/>
        <scheme val="minor"/>
      </rPr>
      <t xml:space="preserve">
</t>
    </r>
    <r>
      <rPr>
        <b/>
        <sz val="11"/>
        <rFont val="Calibri"/>
        <family val="2"/>
        <scheme val="minor"/>
      </rPr>
      <t xml:space="preserve">2024I-VBOG-075744 del 10/10/24 DIRECCIÓN TÉCNICA Y DE ESTRUCTURACIÓN 75%
</t>
    </r>
    <r>
      <rPr>
        <i/>
        <sz val="11"/>
        <rFont val="Calibri"/>
        <family val="2"/>
        <scheme val="minor"/>
      </rPr>
      <t>"2024I-VBOG-073016 del 03/10/2024 SUBDIRECCIÓN DE SOSTENIBILIDAD.                                                                                                                         Durante el tercer trimestre del año 2024, no se presentaron requerimientos para la respectiva respuesta a la actividad referenciada en el Grupo de Sostenibilidad de la SS.dad referenciada en el Grupo de Sosrtenibilidad de la SS."</t>
    </r>
  </si>
  <si>
    <t>Durante el periodo no fue necesario dar respuesta en la medida que no se recibieron requerimientos</t>
  </si>
  <si>
    <t>Durante el periodo la Subdirección de Sostenibilidad estuvo atenta para atender los requerimientos, pero según lo informado no recibìo ninguno
Para el reporte del 4º trimestre se sugiere aportar un informe ejecutivo o archivo de control de las respuestas a la comunidad relacionadas con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</si>
  <si>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</si>
  <si>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</si>
  <si>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</si>
  <si>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- 2024I-VBOG-044038 del 04/07/2024 SUBDIRECCIÓN DE SOSTENIBILIDAD.
</t>
    </r>
    <r>
      <rPr>
        <sz val="11"/>
        <rFont val="Calibri"/>
        <family val="2"/>
        <scheme val="minor"/>
      </rPr>
      <t>Durante el segundo trimestre del año 2024 se programaron 5 capacitaciones en temas de Sostenibilidad.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</si>
  <si>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 xml:space="preserve">
"Durante el tercer  trimestre del año 2024 se programaron 2 capacitaciones en temas de Sostenibilidad. "
</t>
    </r>
    <r>
      <rPr>
        <b/>
        <i/>
        <sz val="11"/>
        <rFont val="Calibri"/>
        <family val="2"/>
        <scheme val="minor"/>
      </rPr>
      <t xml:space="preserve">
2024I-VBOG-073715 del 04/10/24 OFICINA DE CONTROL INTERNO
</t>
    </r>
    <r>
      <rPr>
        <i/>
        <sz val="11"/>
        <rFont val="Calibri"/>
        <family val="2"/>
        <scheme val="minor"/>
      </rPr>
      <t xml:space="preserve">No se ha encontrado evidencia documental que demuestre la entrega del reporte por parte de la Dirección Técnica y de Estructuración, lo cual representa una potencial desviación de los procedimientos establecidos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"2024I-VBOG-073016 del 03/10/2024 SUBDIRECCIÓN DE SOSTENIBILIDAD. 
Durante el tercer  trimestre del año 2024 se programaron 2 capacitaciones en temas de Sostenibilidad. "</t>
    </r>
  </si>
  <si>
    <t>En la carpeta SOSTENIBILIDAD se localizaron listados de asistencia y capturas de pantalla organizadas por mes (abril, mayo y junio)</t>
  </si>
  <si>
    <t>En la carpeta denominada GRUPO DE SOSTENIBILIDAAD https://invias-my.sharepoint.com/:f:/g/personal/oap_invias_gov_co/EqBPtDggWi9Dk7jKATK6qSsBeUiinyXwnTcjqp1tNk-vqA?e=qOlYNS se localizaron 2 archivos:
1. Un archivo pdf con imágenes de: a)el primer espacio de actualización normativa respecto a movilidad sostenible, no precisa público objetivo. b) segundo espacio sostenibilidad un eje fundamental en la gestión de proyectos (enfoque de genero a inclusión social), realizado el 28/09/24, no precisa público objetivo.
2. Un archivo PDF de 3 páginas con el reporte de asistencia del primer espacio efectuado el 11/07/2024</t>
  </si>
  <si>
    <t>""</t>
  </si>
  <si>
    <t>Cumplimiento por Componente</t>
  </si>
  <si>
    <t>Cumplimiento por Subcomponente</t>
  </si>
  <si>
    <t>Avance frente a programado en el trimestre</t>
  </si>
  <si>
    <t>Corte 2° trimestre de 2024</t>
  </si>
  <si>
    <r>
      <t>1</t>
    </r>
    <r>
      <rPr>
        <sz val="11"/>
        <rFont val="Calibri"/>
        <family val="2"/>
        <scheme val="minor"/>
      </rPr>
      <t>. Planeación estratégica del servicio al ciudadano</t>
    </r>
  </si>
  <si>
    <t xml:space="preserve">Avance respecto al total programado en el año </t>
  </si>
  <si>
    <t>Corte 3° trimestre de 2024</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</si>
  <si>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</si>
  <si>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</si>
  <si>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</si>
  <si>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</si>
  <si>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</si>
  <si>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</si>
  <si>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</si>
  <si>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</si>
  <si>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</si>
  <si>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</si>
  <si>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</si>
  <si>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</si>
  <si>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</si>
  <si>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</si>
  <si>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</si>
  <si>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Cumplido sgún lo previsto.</t>
  </si>
  <si>
    <t>Cumplido según lo previsto. No obstante, durante 2025 deberá realizarse un seguimiento y actualización de costos, contemplando la virtualización de los mismos</t>
  </si>
  <si>
    <t>La elaboración del informe de seguimiento por parte de la OCI está sujeto a la socialización del informe de monitoreo a cargo de la OAP, por lo tanto el reporte del 4° trimestre lo elaborraán en el mes de enero de 2025</t>
  </si>
  <si>
    <r>
      <rPr>
        <b/>
        <sz val="11"/>
        <color rgb="FF000000"/>
        <rFont val="Calibri"/>
        <family val="2"/>
      </rPr>
      <t xml:space="preserve">Acompañamiento de la Secretaría de Transparencia:
</t>
    </r>
    <r>
      <rPr>
        <sz val="11"/>
        <color rgb="FF000000"/>
        <rFont val="Calibri"/>
        <family val="2"/>
      </rPr>
      <t xml:space="preserve">1.	Participación Social, Control Social y Rendición de Cuentas, realizadas oct 28 a las 2:30pm y Oct 30 a las 2:30pm.
2.	PTEP realizada el 18/11 a las 2:30pm
3.	Canales de denuncia, el 3/12 a las 2:30pm
4.	PTEP realizada el 19/12 a las 2:30pm
</t>
    </r>
    <r>
      <rPr>
        <b/>
        <sz val="11"/>
        <color rgb="FF000000"/>
        <rFont val="Calibri"/>
        <family val="2"/>
      </rPr>
      <t xml:space="preserve">Elaboración del Plan de transición al Programa de Transparencia y Ética Pública - PTEP-, </t>
    </r>
    <r>
      <rPr>
        <sz val="11"/>
        <color rgb="FF000000"/>
        <rFont val="Calibri"/>
        <family val="2"/>
      </rPr>
      <t xml:space="preserve">documentado en el aplicativo KAWAK con el ID 400.
</t>
    </r>
    <r>
      <rPr>
        <b/>
        <sz val="11"/>
        <color rgb="FF000000"/>
        <rFont val="Calibri"/>
        <family val="2"/>
      </rPr>
      <t xml:space="preserve">Documentación diagnóstico y  Cierre protocolario del Plan Anticorrupción y de Atención al Ciudadano –PAAC
</t>
    </r>
    <r>
      <rPr>
        <sz val="11"/>
        <color rgb="FF000000"/>
        <rFont val="Calibri"/>
        <family val="2"/>
      </rPr>
      <t xml:space="preserve">1.	Retroalimentación reportes cortes 3° y 4° trimestre de manera individual y socialización de informes de monitoreo mediante memorando circular (2024I-VBOG-078663 del 21/10).
2.	Elaboración bosquejo de diagnóstico y recolección de información
3.	Socialización del borrador del diagnóstico mediante memorando circular.
</t>
    </r>
    <r>
      <rPr>
        <b/>
        <sz val="11"/>
        <color rgb="FF000000"/>
        <rFont val="Calibri"/>
        <family val="2"/>
      </rPr>
      <t xml:space="preserve">Estrategia de diagnóstico participativo:
</t>
    </r>
    <r>
      <rPr>
        <sz val="11"/>
        <color rgb="FF000000"/>
        <rFont val="Calibri"/>
        <family val="2"/>
      </rPr>
      <t xml:space="preserve">1. Diseño de instrumento para recolección de aportes externos disponible en https://forms.office.com/r/rrCu7pF8LQ , habilitado hasta el 15/01/25 y que se promoverá por canales externos con apoyo del grupo gerencia de comunicaciones.
2. Diseño de instrumento para recolección de aportes internos disponible en https://forms.office.com/r/cJ1DNQcp8g , habilitado hasta el 15/01/25 y que se promoverá por canales internos con apoyo del grupo gerencia de comunicaciones.
</t>
    </r>
    <r>
      <rPr>
        <b/>
        <sz val="11"/>
        <color rgb="FF000000"/>
        <rFont val="Calibri"/>
        <family val="2"/>
      </rPr>
      <t xml:space="preserve">Estrategia de formulación participativa, inicialmente con actores internos:
</t>
    </r>
    <r>
      <rPr>
        <sz val="11"/>
        <color rgb="FF000000"/>
        <rFont val="Calibri"/>
        <family val="2"/>
      </rPr>
      <t xml:space="preserve">1. Diseño del componente transversal del Programa de Transparencia y Ética Pública - PTEP-.
2. Elaboración del borrador inicial del del componente transversal del PTEP 2025-2026, para aportes y complementos de actores claves.
3. Diseño del componente programático del PTEP 2025-2026
4. Elaboración del borrador inicial del del componente transversal del PTEP 2025-2026, para aportes y complementos de actores claves.
5. Socializaran de borradores de los componentes transversal y programático mediante memorando circular. 2024I-VBOG-101035 del 27/12/24  Aportes para borrador del Programa de Transparencia y Ética Pública PTEP  (Decreto 1122 de 2024
</t>
    </r>
  </si>
  <si>
    <r>
      <t xml:space="preserve">
Mediante memorando circular 2024I-VBOG-086521 del 13/11/24 se socializó el "Informe Implementación Política Institucional de Administración del Riesgo, corte 3° trimestre".
Durante el trimestre se realizaron </t>
    </r>
    <r>
      <rPr>
        <b/>
        <sz val="11"/>
        <rFont val="Calibri"/>
        <family val="2"/>
        <scheme val="minor"/>
      </rPr>
      <t>25  mesas de trabajo para revisar los riesgos vigentes, documentar en KAWAK la ejecución de las actividades de control y/o documentar borradores de nuevos riesgos</t>
    </r>
    <r>
      <rPr>
        <sz val="11"/>
        <rFont val="Calibri"/>
        <family val="2"/>
        <scheme val="minor"/>
      </rPr>
      <t xml:space="preserve"> (el detalle se encuentra en la actividad "</t>
    </r>
    <r>
      <rPr>
        <i/>
        <sz val="11"/>
        <rFont val="Calibri"/>
        <family val="2"/>
        <scheme val="minor"/>
      </rPr>
      <t>Diseñar e implementar estrategia de acompañamiento para  mejorar la oportunidad  y calidad del reporte de ejecución y seguimiento de las actividades de control asociadas a los riesgos de corrupción</t>
    </r>
    <r>
      <rPr>
        <sz val="11"/>
        <rFont val="Calibri"/>
        <family val="2"/>
        <scheme val="minor"/>
      </rPr>
      <t xml:space="preserve">").
El 24/12/24 se remitió nuevamente a los facilitadores del MIPG,  el recordatorio para reporte de incidentes y materializaciones de riesgos de corrupción y gestión.
</t>
    </r>
    <r>
      <rPr>
        <b/>
        <sz val="11"/>
        <rFont val="Calibri"/>
        <family val="2"/>
        <scheme val="minor"/>
      </rPr>
      <t xml:space="preserve">Cambios de versión en los mapas de riesgos de gestión:
</t>
    </r>
    <r>
      <rPr>
        <sz val="11"/>
        <rFont val="Calibri"/>
        <family val="2"/>
        <scheme val="minor"/>
      </rPr>
      <t>1. MI 2024I-VBOG-091662 del 28/11/24  nuevo riesgo de gestión en el proceso  “Gestión ambiental, social, predial y de sostenibilidad de proyectos de infraestructura de transporte”, que entrará en operación en 2025.
2. En borrador se encuentran los riesgo de conciliación y coactiva que regirán en  2025.
Por otra parte en cuanto a la r</t>
    </r>
    <r>
      <rPr>
        <b/>
        <sz val="11"/>
        <rFont val="Calibri"/>
        <family val="2"/>
        <scheme val="minor"/>
      </rPr>
      <t>evisión de vigencia de la política institucional de administración del riesgo,</t>
    </r>
    <r>
      <rPr>
        <sz val="11"/>
        <rFont val="Calibri"/>
        <family val="2"/>
        <scheme val="minor"/>
      </rPr>
      <t xml:space="preserve"> se destaca lo siguiente:
1. MI 2024I-VBOG-075064 del 09/10/24 "Asunto: Respuesta al radicado No 2024I-VBOG-069828 Observaciones propuesta de
Procedimiento riesgos previsible"
2. MI 2024I-VBOG-072196 del 01/10/24 "Asunto: Consulta eliminación del Comité Institucional de Seguridad y Privacidad de  la Información"
3. MI 2024I-VBOG-093289 del 04/12/24 "Asunto: Respuesta al radicado No 2024I-VBOG-091385 Consulta avances en materia de riesgos de seguridad digital"
4. MI 2024I-VBOG-096423 del 12/12/24 "Asunto: Respuesta al radicado No 2024I-VBOG-094133 novedades Riesgos seguridad digital"
5. 3.	Reiteración memo (2024I-VBOG-038249 del 14/06/24 Solicitud Actualización procedimientos RIESGOS DE SEGURIDAD Y SALUD EN EL TRABAJO para culminar la actualización de la política institucional de administración del riesgo) mediante correo del 11/12</t>
    </r>
  </si>
  <si>
    <t>Durante el periodo no se recibieron solicitudes de actualización del mapa de riesgos de corrupción.
La versión 3 del mapa de riesgos de corrupción se encuentra disponible en https://www.invias.gov.co/index.php/informacion-institucional/sistema-de-gestion-de-calidad bajo el rotulo "Mapas de Riesgos" / 2024.
Nota: incluye actualización aprobada por el Comité Institucional de Gestión y Desempeño en sesión del mes de septiembre.</t>
  </si>
  <si>
    <t xml:space="preserve">Durante el trimestre se realizaron 23 mesas de trabajo para revisar los riesgos vigentes, documentar ejecución d elas actividades de control y/o documentar borradores de nuevos riesgos, a saber:
A. OCTUBRE:
1)	Oct 2 a las 10am. Análisis de las decisiones sectoriales en materia de gestión del riesgo de desastres y su incidencia en la política institucional de administración del riesgo (SGR)
2)	Oct 2 3pm. Documentación de hojas de vida de los indicadores del MSPI (OTIC)
3)	Oct 22 a las 2.00pm Política y procedimientos gestión del riesgo de 
4)	Oct 3 a las 4:00pm. Revisión de Pendientes en KAWAK y orientación para registrar reporte de ejecución de actividades de control de los riesgos (SA)
5)	Oct 9 a las 3:00pm Revisión de Pendientes en KAWAK y orientación para registrar reporte de ejecución de actividades de control de los riesgos (DTE y subdirecciones adscritas)
6)	Oct 22 a las 3:00pm. Revisión de Pendientes en KAWAK y orientación para registrar reporte de ejecución de actividades de control de los riesgos (SG y subdirecciones)
B. NOVIEMBRE
7) 	Análisis de avances en  el procedimiento   RIESGOS   PREVISIBLES   EN   LOS CONTRATOS (2024I-VBOG-038247 del 14/06/24) en mesa de trabajo del 21/11 a las 1000am
8)	Nov 7 a las 9:00am Gestión ambiental, social, predial y de sostenibilidad de proyectos de infraestructura de transporte
9)	Nov 8 a las 9:00am Revisión Riesgo e Indicadores DEFENSA JURÍDICA
10)	Nov 8 a las 10:00am Riesgo Conciliación
11)	Nov 8 a las 11:00am Revisión Riesgo e Indicadores COMPRA PÚBLICA
12)	Nov 13 a las 11:00am Revisión Riesgo e Indicadores GESTIÓN CONTRACTUAL, PROCESOS ADMINISTRATIVOS Y SANCIONATORIO
13)	Nov 13 a las 4:00pm Riesgos SPSC Compra pública (revisión caracterización)
14)	Nov 14 a las 9:00am Riesgo Coactiva Revisión
15)	Nov 14 a las 10:00am Revisión de los riesgos EJECUCIÓN Y OPERACIÓN DE PROYECTOS DE INFRAESTRUCTURA DE TRANSPORTE
16)	Nov 20 a las 9:00am Revisión Riesgo e Indicadores GESTION HUMANA
17)	Nov 21 a las 9:00am Revisión Riesgo e Indicadores ESTRUCTURACIÓN DE PROYECTOS DE INFRAESTRUCTURA DE TRANSPORTE
18)	Nov 21 a las 10:00am Riesgo Corrupción Comité Contratación
19)	Nov 22 a las 3:30pm CONTROL DISCIPLINARIO
C. DICIEMBRE
20)	Dic 5 a las 11:30am Gestión del riesgo
21)	Dic 5 a las 2:00pm Servicios administrativos 
22)	Dic 9 a las 2:00pm gestión financiera
23)	Dic 11 a las 11am atención y relacionamiento ciudadano
24)	Dic 11 a las 3pm gestión documental
25)   Dic 16  a las 2:30 Riesgo previsible
Se elabora QUIZ de apropiación de la política y se promueve su diligenciamiento mediante correo del 23/12 dirigido a los facilitadores del MIPG.
</t>
  </si>
  <si>
    <t xml:space="preserve">El monitoreo con corte al 3° trimestre se encuentra publicado en  https://www.invias.gov.co/index.php/plan-anticorrupcion-y-de-atencion-al-ciudadano y fue socializado mediante memorando circular.
Por otra parte, a través del memorando circular 2024I-VBOG-085288 del 07/11/24 la Oficina Asesora de Planeación solicitó reporte para monitoreo actividades Plan Anticorrupción y de Atención al Ciudadano, corte al 4° trimestre antes del 20 de diciembre. Los avances se encuentran documentados en la oportunidad de mejora ID  379 del aplicativo KAWAK
</t>
  </si>
  <si>
    <r>
      <rPr>
        <b/>
        <sz val="11"/>
        <color rgb="FF000000"/>
        <rFont val="Calibri"/>
        <scheme val="minor"/>
      </rPr>
      <t xml:space="preserve">2024I-VBOG-098696 del 19/12/24  GRUPO BUEN GOBIERNO de la SECRETARÍA GENERAL 100%:
</t>
    </r>
    <r>
      <rPr>
        <sz val="11"/>
        <color rgb="FF000000"/>
        <rFont val="Calibri"/>
        <scheme val="minor"/>
      </rPr>
      <t xml:space="preserve">
Se relación a enlace del Cronograma de actividades de participación ciudadana con el  informe ejecutivo  de mejoras identificadas en los tramites https://www.invias.gov.co/index.php/servicios-al-ciudadano/participacion-en-linea/estrategia-participacion-ciudadana  </t>
    </r>
  </si>
  <si>
    <r>
      <rPr>
        <b/>
        <sz val="11"/>
        <rFont val="Calibri"/>
        <family val="2"/>
        <scheme val="minor"/>
      </rPr>
      <t>Correo 24/12/24 Ing. Juan Felipe Cabrera Peña &lt;jcabrerap@invias.gov.co&gt;:</t>
    </r>
    <r>
      <rPr>
        <sz val="11"/>
        <rFont val="Calibri"/>
        <family val="2"/>
        <scheme val="minor"/>
      </rPr>
      <t xml:space="preserve">
Para cuantificar los costos de estos trámites, se utilizaron los procedimientos estándar que definen el marco de actuación para cada uno de ellos. A través de la documentación de los procesos establecidos en los siguientes procedimientos, se recopiló información sobre los recursos humanos, materiales y tiempos involucrados en la ejecución de cada trámite:
MRTI-PR-2 - Expedición Permiso de Uso de Zona de Vía
MRTI-PR-3 - Emisión Concepto Técnico de Ubicación de Estaciones de Servicio Automotriz
MRTI-PR-4 - Expedición Permiso para la Movilización de Carga Extra dimensionada por las Vías Nacionales
MRTI-PR-7 - Expedición de Permisos para la Movilización de Carga Indivisible Extrapesada
MRTI-PR-5 - Permiso de Cierre de Vía, Emergencias, Restricciones Vehiculares por Ejecución de Obras, Eventos Deportivos y Culturales
MRTI-PR-10 - Autorización para la Construcción de Obras en las Riberas de los Ríos o Dentro de su Cauce y en las demás Vías Fluviales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1%2E%20Costos%20de%20tramites&amp;listurl=%2Fpersonal%2Foap%5Finvias%5Fgov%5Fco%2FDocuments&amp;sortField=LinkFilename&amp;isAscending=true&amp;login_hint=jcabrerap%40invias%2Egov%2Eco </t>
    </r>
  </si>
  <si>
    <t>2024I-VBOG-100188 del 24/12/24  SUBDIRECCION GENERAL 100%:
Se realizaron 20 videos  en los que se informa sobre la ejecución de proyectos de impacto de la entidad. Los mismos se publicaron en el canal institucional de YouTube https://www.youtube.com/user/InviasOficial, , se evalúa la pertinencia de descargar un reporte el cual incluya de manera individual las publicaciones informativas, anexos 1, 2, 3 y 4 vídeos YouTube</t>
  </si>
  <si>
    <t>El Instituto Nacional de Vías realizó el principal espacio de rendición de cuentas denominado “Invias está cumpliendo”, utilizó el mecanismo de audiencia pública y presentó a sus grupos de valor e interés la gestión realizada de enero a noviembre en el 2024. 
Detalle en micrositio https://www.invias.gov.co/index.php/planeacion-gestion-y-control/rendicion-de-cuentas</t>
  </si>
  <si>
    <t>2024I-VBOG-100188 del 24/12/24  SUBDIRECCION GENERAL 100%
En el periodo reportado se realizaron 7 Facebook Live. Estos fueron transmitidos desde 3 redes sociales (Facebook, YouTube y LinkedIn) de manera simultánea, por esta razón, cada evento de transmisión se multiplica por el número de redes en el que se transmite, ya que cuenta con usuarios únicos.
•	Rueda de prensa sobre valorización: https://www.facebook.com/100065013960750/videos/905218501154147
•	Inversiones que adelanta el Invias en Santander: https://www.facebook.com/100065013960750/videos/585708790554081
•	Cruce de la Cordillera Central: https://www.facebook.com/100065013960750/videos/585708790554081
•	Aclaramos dudas sobre la Contribución Nacional de Valorización: https://www.facebook.com/100065013960750/videos/585648820485208
•	Tarifa preferencial peaje Río Corzo: https://www.facebook.com/100065013960750/videos/1103962888109013
•	Feria Innova 2024: https://www.facebook.com/InviasOficial/videos/2060483024414028
•	Rendición de cuentas: https://www.facebook.com/100065013960750/videos/1097355965401345
Ver anexo 5 Lives cuarto trimestre 2024</t>
  </si>
  <si>
    <r>
      <rPr>
        <b/>
        <sz val="11"/>
        <rFont val="Calibri"/>
        <family val="2"/>
        <scheme val="minor"/>
      </rPr>
      <t>Correo 24/12/24 Ing. Juan Felipe Cabrera Peña &lt;jcabrerap@invias.gov.co&gt;:</t>
    </r>
    <r>
      <rPr>
        <sz val="11"/>
        <rFont val="Calibri"/>
        <family val="2"/>
        <scheme val="minor"/>
      </rPr>
      <t xml:space="preserve">
En el cuarto trimestre de 2024, se dio cumplimiento a la meta a través de 10 reuniones con veedurías ciudadanas. Estas reuniones tuvieron como objetivo no solo mantener informado a la comunidad sobre el avance de los proyectos, sino también involucrarla activamente en el proceso de supervisión y evaluación. A continuación, se detallan las actividades realizadas:
1. Acta de reunión del 09/11/2024: Reunión de seguimiento con la veeduría ciudadana para el contrato de obra No. 1584 de 2024.
2. Acta de reunión y listado de asistencia del 14/12/2024: Recorrido de obra con la veeduría ciudadana para la verificación de avance en obra.
3. Acta de reunión del 29/11/2024: Reunión con veedores del tramo La Uribe, con el fin de realizar evaluación del proceso llevado a cabo durante la vigencia 2024.
4. Acta de reunión del 25/10/2024: Socialización de inicio de obras entre Cámbulos y la glorieta La Fuente y barrio El Guamal.
5. Acta de reunión del 24/10/2024: Informe de las actividades y avance de obra a la veeduría ciudadana del contrato de obra No. 998 de 2024.
6. Acta de reunión del 20/10/2024: Cierre veeduría ciudadana.
7. Acta de reunión del 12/12/2024: Socialización del proyecto y conformación de veeduría.
8. Acta de reunión del 23/10/2024: Comité de veedores No. 3, recorrido de obra y seguimiento de compromisos.
9. Acta de reunión del 23/11/2024: Desarrollo del 4to comité de veeduría ciudadana.
10. Acta de reunión del 18/10/2024: Recorrido de obra con veeduría y líderes de la comunidad.
Estas 10 reuniones reflejan un esfuerzo sostenido por fortalecer la participación ciudadana en los procesos de seguimiento a los proyectos del INVIAS. Cada una de las reuniones tuvo como fin consolidar la veeduría ciudadana, que no solo se limita a monitorear el avance de las obras, sino también a generar un espacio de intercambio de información y retroalimentación entre la comunidad y las autoridades competentes.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2%2E%20Veedurias%20ciudadanas%20activas%20y%20satisfechas%2FVeedurias&amp;listurl=%2Fpersonal%2Foap%5Finvias%5Fgov%5Fco%2FDocuments&amp;sortField=LinkFilename&amp;isAscending=true&amp;login_hint=jcabrerap%40invias%2Egov%2Eco </t>
    </r>
  </si>
  <si>
    <r>
      <t xml:space="preserve">2024I-VBOG-098696 del 19/12/24  GRUPO BUEN GOBIERNO de la SECRETARÍA GENERAL 50%:
</t>
    </r>
    <r>
      <rPr>
        <sz val="11"/>
        <color rgb="FF000000"/>
        <rFont val="Calibri"/>
        <scheme val="minor"/>
      </rPr>
      <t>Para el cuarto trimestre se solicitó con radicado No. 2024I-VBOG- 091005 DEL 2024-11-27 a cada una de las dependencias un informe de los compromisos pactados en los espacios de participación con el respectivo seguimiento toda vez que el formato actual del plan de actividades de participación ciudadana no cuenta con unos campos de registro de compromisos y seguimiento a los compromisos a la fecha se ha recibido información de algunas dependencias por lo que estamos consolidando la información para generar el informe para su correspondiente publicación. Nota: La matriz que contiene los campos para seguimiento se encuentra para aprobación de la OAP , su correspondiente cargue en el aplicativo KAWAK. y su publicación en el portal web . El día 10 de diciembre se envió email institucional a la oficina de comunicaciones solicitando la publicación en la pagina web.</t>
    </r>
  </si>
  <si>
    <r>
      <rPr>
        <b/>
        <sz val="11"/>
        <color rgb="FF000000"/>
        <rFont val="Calibri"/>
        <scheme val="minor"/>
      </rPr>
      <t xml:space="preserve">2024I-VBOG-098696 del 19/12/24  GRUPO BUEN GOBIERNO de la SECRETARÍA GENERAL 100%:
</t>
    </r>
    <r>
      <rPr>
        <sz val="11"/>
        <color rgb="FF000000"/>
        <rFont val="Calibri"/>
        <scheme val="minor"/>
      </rPr>
      <t>Se esta consolidando un informe de los eventos que se evaluaron de participación ciudadana para el  4to trimestre. En la actualidad se creo un formato en físico y a través del aplicativo  FORM  https://forms.office.com/r/EHdn3grJ8E que esta en aprobación de la OAP  anexo enlace de la estrategia de participación ciudadana https://www.invias.gov.co/index.php/participa#planeacion-y-presupuesto-participativo  El día 10 de diciembre se envió email institucional a la oficina de comunicaciones solicitando la publicación en la pagina web.</t>
    </r>
  </si>
  <si>
    <r>
      <rPr>
        <b/>
        <sz val="11"/>
        <color rgb="FF000000"/>
        <rFont val="Calibri"/>
        <scheme val="minor"/>
      </rPr>
      <t xml:space="preserve">2024I-VBOG-098696 del 19/12/24  GRUPO BUEN GOBIERNO de la SECRETARÍA GENERAL 100%:
</t>
    </r>
    <r>
      <rPr>
        <sz val="11"/>
        <color rgb="FF000000"/>
        <rFont val="Calibri"/>
        <scheme val="minor"/>
      </rPr>
      <t xml:space="preserve">
  Se publico en la pág. web el 28 de octubre del  2024  https://www.invias.gov.co/index.php/normativa/politicas-y-lineamientos/atencion-al-ciudadano/18522-modelo-de-atencion-y-relacionamiento-con-el-ciudadano-2024-2025  
</t>
    </r>
  </si>
  <si>
    <r>
      <t xml:space="preserve">2024I-VBOG-098696 del 19/12/24  GRUPO BUEN GOBIERNO de la SECRETARÍA GENERAL 100%:
 Con email institucional la SG envió el día 27 de noviembre de 2024   5 documentos </t>
    </r>
    <r>
      <rPr>
        <sz val="11"/>
        <color rgb="FF000000"/>
        <rFont val="Calibri"/>
        <scheme val="minor"/>
      </rPr>
      <t>ajustados según requerimiento de la OAP  los mismos que el GRC Con memorando N° Radicado: 2024I-VBOG-092019
Fecha: 2024-11-29  Envío  a la OAP. El día 13 de diciembre se envían con ajustes solicitados por la OAP los 6 documentos así:Procedimeito trámite y respuesta PQRD, Formato plan de actividades de participación ciudadana; Guía comunicación y atención incluyente; formato evaluación y participación ciudadana; protocolo seguimiento y control PQRD, Protocolo canales de atención.  NOTA:  La implementación en el sistema de gestión de la entidad se dará una vez sean aprobados por la OAP</t>
    </r>
  </si>
  <si>
    <r>
      <rPr>
        <b/>
        <sz val="11"/>
        <color rgb="FF000000"/>
        <rFont val="Calibri"/>
      </rPr>
      <t xml:space="preserve">2024I-VBOG-079275 del 22/10/24:
</t>
    </r>
    <r>
      <rPr>
        <sz val="11"/>
        <color rgb="FF000000"/>
        <rFont val="Calibri"/>
      </rPr>
      <t xml:space="preserve">"esta Oficina de Control Disciplinario, realizó una charla  sobre   el  NUEVO   CÓDIGO   GENERAL  DISCIPLINARIO   –  Etapas   del   proceso  y derechos del investigado, el 10 de julio de 2024
Como soporte de lo anterior, adjunto el respectivo enlace:
https://invias-my.sharepoint.com/personal/escuelacorporativa_invias_gov_co/_layouts/15/stream.aspx?id=%2Fpersonal%2Fescuelacorporativa_invias_gov_co%2FDocuments%2FESCUELA%20CORPORATIVA%202024%2FLINEAS%20DE%20ACCION%202024%20-%20ECGGC%2F3.1%20AGENDAS%20Y%20SEGUIMIENTO%202024%2F7.%20JULIO%202024%2F10072024_Charla%20nuevo%20c%C3%B3digo%20general%20Disciplinario%2F10072024_Grabaci%C3%B3n%20Charla%20nuevo%20c%C3%B3digo%20disciplinario.mp4&amp;nav=eyJyZWZlcnJhbEluZm8iOnsicmVmZXJyYWxBcHAiOiJPbmVEcml2ZUZvckJ1c2luZXNzIiwicmVmZXJyYWxBcHBQbGF0Zm9ybSI6IldlYiIsInJlZmVycmFsTW9kZSI6InZpZXciLCJyZWZlcnJhbFZpZXciOiJNeUZpbGVzTGlua0NvcHkifX0&amp;referrer=StreamWebApp.Web&amp;referrerScenario=AddressBarCopied.view.461597f6-563f-4806-a1d9-a0b28e94e2fe&amp;ct=1729628585268&amp;or=Outlook-Body&amp;cid=3F086CE5-1104-4506-BEA6-91D77262D8B1&amp;ga=1"
</t>
    </r>
    <r>
      <rPr>
        <b/>
        <sz val="11"/>
        <color rgb="FF000000"/>
        <rFont val="Calibri"/>
      </rPr>
      <t xml:space="preserve">Correo 07/01/25 Dra. Ana Maria Gamez Rodriguez  &lt;agamez@invias.gov.co&gt; 100%:
En el año 2024, se realizaron las siguientes acciones
</t>
    </r>
    <r>
      <rPr>
        <sz val="11"/>
        <color rgb="FF000000"/>
        <rFont val="Calibri"/>
      </rPr>
      <t xml:space="preserve">
  1. El derecho disciplinario, sus etapas y derechos del investigado Fecha: abril 17 de 2024  Modalidad virtual
2. Nuevo Código general Disciplinario, etapas del proceso y derechos del investigado Fecha: julio 10 de 2024  modalidad virtual
3. Campaña de denuncia de actos de corrupción a través de los canales establecidos Fecha: octubre 30 de 2024
4. Supervisión de contratos estatales Fecha: diciembre 5 de 2024  modalidad presencial y virtual
Estas charlas se realizaron con el apoyo del a Escuela Corporativa Guillermo Gaviria. Pero a la fecha no nos han remitido los informes de la realización que siempre son levantados por la escuela.  Nuevamente los requerimos para su envío.
 Remito las piezas publicitarias de las actividades como evidencias
</t>
    </r>
  </si>
  <si>
    <r>
      <rPr>
        <b/>
        <sz val="11"/>
        <rFont val="Calibri"/>
        <family val="2"/>
        <scheme val="minor"/>
      </rPr>
      <t>Correo 24/12/24 Ing. Juan Felipe Cabrera Peña &lt;jcabrerap@invias.gov.co&gt;:</t>
    </r>
    <r>
      <rPr>
        <sz val="11"/>
        <rFont val="Calibri"/>
        <family val="2"/>
        <scheme val="minor"/>
      </rPr>
      <t xml:space="preserve">
Se recopiló y organizó la información sobre diversos servicios clave proporcionados por la dirección técnica y de estructuración del INVIAS. El borrador de documento contiene los siguientes servicios:
- Beneficio de Tarifa Diferencial o Exenta en las estaciones de peaje a cargo del INVIAS.
- Concepto técnico de ubicación de estaciones de servicios.
- Permiso de cierre de vías.
- Permiso para la movilización de carga indivisible extrapesada, indivisible extra dimensionada o indivisible extrapesada y extra dimensionada a la vez.
- Permiso para el transporte de carga divisible con vehículos combinados de carga (V.C.C.).
- Permiso de uso de zona de vía.
- Permiso para movilización de carga extra dimensionada por las vías nacionales.
- Permiso para la construcción de obras en las riberas de los ríos o dentro de su cauce y en las demás vías fluviales.
- Numeral 767
- HERMES (Sistema de Gestión de Proyectos del INVIAS).
- Contribución nacional de valorización.
- Metodología de Evaluación del Estado de la Red Vial.
- Sistema Integrado de Gestión de Pavimento (SIGPAV).
El documento tiene como fin proporcionar un compendio detallado de estos servicios, especificando los requisitos, procedimientos, plazos y beneficios de cada uno, para que los ciudadanos puedan acceder a ellos de manera informada.
El borrador del documento ya ha sido elaborado y recopila la información necesaria sobre los servicios mencionados. Sin embargo, aún está pendiente el visto bueno del Director Técnico, quien deberá revisar y aprobar el contenido antes de que se socialice oficialmente.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3%2E%20%C2%A0Portafolio%20de%20servicios&amp;listurl=%2Fpersonal%2Foap%5Finvias%5Fgov%5Fco%2FDocuments&amp;sortField=LinkFilename&amp;isAscending=true&amp;login_hint=jcabrerap%40invias%2Egov%2Eco </t>
    </r>
  </si>
  <si>
    <r>
      <rPr>
        <b/>
        <sz val="11"/>
        <color rgb="FF000000"/>
        <rFont val="Calibri"/>
        <scheme val="minor"/>
      </rPr>
      <t xml:space="preserve">2024I-VBOG-098696 del 19/12/24  GRUPO BUEN GOBIERNO de la SECRETARÍA GENERAL 75%:
</t>
    </r>
    <r>
      <rPr>
        <sz val="11"/>
        <color rgb="FF000000"/>
        <rFont val="Calibri"/>
        <scheme val="minor"/>
      </rPr>
      <t>Con memorando radicado  2024I-VBOG-065579 de fecha 17-09-24 se reitero solicitud del envío de la oferta institucional de servicios 2024  a la Dirección técnica y de estructuración.
 Con memorando radicado 2024I-VBOG-071139 de fecha 27-09-24  se envía la caracterización 2024 a la oficina de comunicaciones para el correspondiente diseño y publicación.  Entre los cambios se anexaron mas grupos de valor , temas de inclusión , se indagó mas profundamente en temas relacionados con PQRS, se anexo un análisis mas robusto de la población que interactúa con el INVIAS a través de las redes sociales.  eL 29 de octubre 2024 se actualizo la caracterización de usuarios 2024  https://www.invias.gov.co/index.php/normativa/politicas-y-lineamientos/atencion-al-ciudadano/18456-caracterizacion-de-usuarios-2024 Con memorando N° Radicado: 2024I-VBOG-093015
Fecha: 2024-12-03   se solicito la creación de dos Flyer  para la divulgación de los resultados de la Caracterización de Usuarios 2024 y el Laboratorio de Simplicidad
2024. Con el fin de dar cumplimiento a la meta del Plan operativo El GARC mediante memorando  radicado No. N° Radicado: 2024I-VBOG-088677
Fecha: 2024-11-20 Reiteración  Memorando 2024I VBOG 015279 2024I VBOG 033991 y 2024I -VBOG -067579  Solicito el Portafolio  el envió del portafolio institucional  con el  fin  de definir la oferta institucional y a la fecha no se ha  recibido dicha información.</t>
    </r>
  </si>
  <si>
    <t xml:space="preserve">2024I-VBOG-099657 del 23/12/24 DIRECCIÓN DE EJECUCIÓN Y OPERACIÓN -100%
"La Dirección de Ejecución y Operación mediante sus Unidades Ejecutoras, específicamente la Subdirección de Gestión Integral de Carreteras (SGIC), a través de este procedimiento registra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 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por la Subdirección de Gestión Integral, entre OCTUBRE Y NOVIEMBRE de 2024 se registran cerca de 4.100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Dicho esto la DEO mediante memorando 2024I-VBOG-092039 del 29 de noviembre, solicito a la Subdirección de Gestión Integral (SGIC) el  reporte del cuarto  trimestre de 2024 del SAU, (Servicio de Atención al Usuario en la vía). Por otra parte, y atendiendo  las recomendaciones de la Oficina Asesora de Planeación mediate memorando 2024I-VBOG-077300 del 16 de octubre. Esta Dirección realizo memorando 2024I-VBOG-086188 del 12 de noviembre, informando que se atenderán las recomendaciones a la actividad de generar periódicamente los reportes de operación de los SAU. Así las cosas se realizaros diferentes mesas de trabajo con el equipo de trabajo permitiendo así proponer el ajuste de algunos formatos relacionados con el Manual de Gestión Vial Integral."
</t>
  </si>
  <si>
    <r>
      <rPr>
        <b/>
        <sz val="11"/>
        <color rgb="FF000000"/>
        <rFont val="Calibri"/>
        <scheme val="minor"/>
      </rPr>
      <t xml:space="preserve">Correo 07/01/25 Dra. Laura Cristina Perez Coral &lt;lcperez@invias.gov.co&gt;  100%:
</t>
    </r>
    <r>
      <rPr>
        <sz val="11"/>
        <color rgb="FF000000"/>
        <rFont val="Calibri"/>
        <scheme val="minor"/>
      </rPr>
      <t>Los instrumentos de Gestión de Información publicados en el Portal de Datos “gov.co” y los documentos de gobierno de gestión de información (políticas, manuales, procedimientos, etc.) generados por el Grupo de Gestión de Información de la OTIC en el 4T del 2024, son los siguientes:
Documentos de Gobierno de Información:
1. ETIC-POL-2 - GESTION DE DATOS E INFORMACION - V1
2. ETIC-PR-4 - GESTION DE DATOS E INFORMACION - V2
3. ETIC-PR-5 - PUBLICACIÓN Y ACTUALIZACIÓN DE DATOS ABIERTOS - V2
4. ETIC-PR-11 - CALIDAD DEL DATO - V1
Los conjuntos de datos publicados en el Portal de Datos Abiertos son los siguientes:
1. Índice de información clasificada y reservada: https://www.datos.gov.co/d/u2us-ac23
2. Esquema de publicación de información: https://www.datos.gov.co/d/us3f-qs6n.
3. Activos de Información: https://www.datos.gov.co/d/68ew-y8nf</t>
    </r>
  </si>
  <si>
    <r>
      <rPr>
        <b/>
        <sz val="11"/>
        <rFont val="Calibri"/>
        <family val="2"/>
        <scheme val="minor"/>
      </rPr>
      <t>Correo 24/12/24 Ing. Juan Felipe Cabrera Peña &lt;jcabrerap@invias.gov.co&gt;:</t>
    </r>
    <r>
      <rPr>
        <sz val="11"/>
        <rFont val="Calibri"/>
        <family val="2"/>
        <scheme val="minor"/>
      </rPr>
      <t xml:space="preserve">
Durante este periodo, se revisaron las normativas de los trámites a cargo de la Subdirección Técnica de Reglamentación Técnica y de Innovación, confirmando que todas las normativas vigentes continúan siendo aplicables y no requieren actualizaciones. Esta revisión garantiza que la base normativa sobre la cual se gestionan los trámites está actualizada y en línea con los procedimientos legales y regulatorios existentes.
Sin embargo, en el marco de la mejora continua y la adaptación a nuevas tecnologías, se enviaron sugerencias de estrategia de comunicaciones para la virtualización de trámites clave. Estos trámites están en proceso de adaptación al sistema INVITRAMITES, que facilitará la gestión digital de los mismos. Los trámites en proceso de virtualización son:
- Permiso para la movilización de carga extra dimensionada por las vías nacionales.
- Concepto técnico de ubicación de estaciones de servicio automotriz.
- Permisos para la movilización de carga indivisible extrapesada, indivisible extra dimensionada o indivisible extrapesada y extra dimensionada a la vez, y permiso de transporte de carga divisible con vehículos combinados de carga (VCC).
Estos trámites están siendo adaptados para que los usuarios puedan gestionarlos de manera completamente digital a través de INVITRAMITES, lo que incluye actividades de socialización, pruebas con usuarios y ajustes en la plataforma para asegurar su óptimo funcionamiento.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4%2E%20Informaci%C3%B3n%20de%20los%20Tr%C3%A1mites%20actualizada%20en%20SUIT&amp;listurl=%2Fpersonal%2Foap%5Finvias%5Fgov%5Fco%2FDocuments&amp;sortField=LinkFilename&amp;isAscending=true </t>
    </r>
  </si>
  <si>
    <r>
      <rPr>
        <b/>
        <sz val="11"/>
        <color rgb="FF000000"/>
        <rFont val="Calibri"/>
        <scheme val="minor"/>
      </rPr>
      <t xml:space="preserve">Correo 07/01/25 Dra. Laura Cristina Perez Coral &lt;lcperez@invias.gov.co&gt;  100%:
</t>
    </r>
    <r>
      <rPr>
        <sz val="11"/>
        <color rgb="FF000000"/>
        <rFont val="Calibri"/>
        <scheme val="minor"/>
      </rPr>
      <t>Se remitió a la OCI el seguimiento al plan de mejoramiento del MSPI, con sugerencias en los siguientes puntos:
1. Alineación con respecto s la ISO 27001 y el MinTIC
2. Revisión y actualización de fechas de este plan fechas límite de actividades, hasta el  2022 y el 2023.
3. Revisión de actividades que no están relacionadas con el MSPI
4. Revisión de actividades repetidas.</t>
    </r>
  </si>
  <si>
    <r>
      <rPr>
        <b/>
        <sz val="11"/>
        <color rgb="FF000000"/>
        <rFont val="Calibri"/>
        <scheme val="minor"/>
      </rPr>
      <t xml:space="preserve">2024I-VBOG-098696 del 19/12/24  GRUPO BUEN GOBIERNO de la SECRETARÍA GENERAL 100%
</t>
    </r>
    <r>
      <rPr>
        <sz val="11"/>
        <color rgb="FF000000"/>
        <rFont val="Calibri"/>
        <scheme val="minor"/>
      </rPr>
      <t>Se realiza el seguimiento y verificación a la Matriz de Cumplimiento de la Ley 1712 de 2014 la cual se encuentra en formato Excel para el tercer trimestre de la vigencia 2024 (teniendo en cuenta que el seguimiento se realiza trimestre vencido), con el fin de generar alertas a las dependencias responsables de la producción y publicación de la información. Se revisaron cada una de las ubicaciones web de las categorías de la información, teniendo en cuenta los requisitos de la norma y, mediante radicado No. 2024I-VBOG-083038 se remitió a las áreas responsables de la producción de información la matriz de seguimiento, el informe respecto al cumplimiento de los ítems de la Ley 1712 de 2014 y recomendaciones de mejora, para que actualicen la información. Se realizaron 2 mesas de trabajo para retroalimentar los resultados y aclarar dudas con el Grupo de Innovación Técnica y el Grupo de Atención y Relacionamiento Ciudadano.
Asimismo, teniendo en cuenta los retos identificados en la medición FURAG vigencia 2023 y del ITA de vigencia 2024, se formuló un plan de mejoramiento KAWAK que integra las actividades requeridas para dar cumplimiento a los requisitos del Índice de Transparencia y Acceso a la Información pública (ITA), así como acciones asociadas al cumplimiento de los requerimientos establecidos en el Anexo Técnico No. 1 accesibilidad WEB, concertado con el equipo operativo implementador de la política del MIPG  -Transparencia, acceso a la información pública y lucha contra la corrupción- y formalizado mediante radicado No. 2024I-VBOG-089881 ante la
Oficina Asesora de Planeación. El reporte de cumplimiento de las actividades del plan de mejoramiento se registró en el aplicativo KAWAK por cada uno de los responsables, con un cumplimiento global al corte 17 de diciembre del 38,75% (teniendo en cuenta que su ejecución está programada para finalización en junio de 2025) según informe de ejecución adjunto.</t>
    </r>
  </si>
  <si>
    <t>Correo 07/01/25 Dra. Laura Cristina Perez Coral &lt;lcperez@invias.gov.co&gt;  97%:
Seguridad, Plan del Modelo de Seguridad y Privacidad de la Información (MSPI) - Vigencia 2024, Procedimiento de solicitudes e incidentes de seguridad de la información, Participación en sesión de la Mañana de Gobierno Digital. Sesión 1.
4. Para finales del 2024, el porcentaje de avance del plan de implementación del MSPI fue del 92% (alcance acotado a 2024)
5. Se elaboraron los siguientes borradores y se enviaron a la OAP a finales del 2024 para revisión metodológica:
1. Política de Desarrollo Seguro
2. Política de Control de Acceso (versión 2)
3. Política de Control de acceso a la redes y a los servicios de red
4. Política de Control de Acceso a las Aplicaciones y la Información
5. Política de Control de Acceso al Sistema Operativo
6. Política de Seguridad y Gestión de los Activos de Información (versión 2)
7. Política de Intercambio de Información
8. Política de Seguridad para la Gestión de las Operaciones
9. Política de seguridad para la separación de los ambientes de desarrollo, pruebas y producción
10. Política de Seguridad Física y del Entorno
11. Política de puesto de trabajo despejado y pantalla limpia
12. Política de Seguridad para la Implementación y Uso de Criptografía
13. Política Gestión de Incidentes en la Seguridad de la Información
14. Política de Seguridad de la Información para el Teletrabajo
15. Política de Ciberseguridad del INVÍAS</t>
  </si>
  <si>
    <r>
      <rPr>
        <b/>
        <sz val="11"/>
        <color rgb="FF000000"/>
        <rFont val="Calibri"/>
        <scheme val="minor"/>
      </rPr>
      <t xml:space="preserve">2024I-VBOG-098696 del 19/12/24  GRUPO BUEN GOBIERNO de la SECRETARÍA GENERAL 100%:
</t>
    </r>
    <r>
      <rPr>
        <sz val="11"/>
        <color rgb="FF000000"/>
        <rFont val="Calibri"/>
        <scheme val="minor"/>
      </rPr>
      <t>Se indica enlace de publicación en la pág. web con actualización al 29 de octubre y se reporta trimestre   vencido de  Julio a septiembre  2024. https://www.invias.gov.co/index.php/servicios-al-ciudadano/peticiones-quejas-y-reclamos/informe-trimestral-informacion-mas-consultada</t>
    </r>
  </si>
  <si>
    <t>No aplica, actividad  que se suprimió.</t>
  </si>
  <si>
    <r>
      <rPr>
        <b/>
        <sz val="11"/>
        <color rgb="FF000000"/>
        <rFont val="Calibri"/>
        <scheme val="minor"/>
      </rPr>
      <t xml:space="preserve">2024I-VBOG-098696 del 19/12/24  GRUPO BUEN GOBIERNO de la SECRETARÍA GENERAL 100%:
</t>
    </r>
    <r>
      <rPr>
        <sz val="11"/>
        <color rgb="FF000000"/>
        <rFont val="Calibri"/>
        <scheme val="minor"/>
      </rPr>
      <t>teniendo en cuenta los informes del Grupo de Atención y Relacionamiento con el ciudadano” Informe de seguimiento a peticiones, quejas, reclamos y denuncias (PQRD) para el tercer trimestre de 2024; no se evidencian que se hubieran presentado solicitudes de impedimentos y recusaciones o solicitudes relacionadas con conflictos de interés a través del canal virtual impedimentosyrecusaciones@invias.gov.co.
Por lo anterior no hay lugar a  informe de seguimiento y control a la gestión de conflictos de interés, impedimentos y recusaciones.
Se está pendiente del informe correspondiente al cuarto trimestre.
Se solicitó también información pertinente a la Subdirección de Gestión Humana, a través de los facilitadores para el tema, pero al no presentarse solicitudes de impedimentos y recusaciones, no hay lugar a información sobre seguimiento y control.,</t>
    </r>
  </si>
  <si>
    <r>
      <rPr>
        <b/>
        <sz val="11"/>
        <rFont val="Calibri"/>
        <family val="2"/>
        <scheme val="minor"/>
      </rPr>
      <t>Correo 24/12/24 Ing. Juan Felipe Cabrera Peña &lt;jcabrerap@invias.gov.co&gt;:</t>
    </r>
    <r>
      <rPr>
        <sz val="11"/>
        <rFont val="Calibri"/>
        <family val="2"/>
        <scheme val="minor"/>
      </rPr>
      <t xml:space="preserve">
Durante el cuarto trimestre de 2024, se cumplió de manera exitosa con la realización de 38 socializaciones con la comunidad, lo que refleja un esfuerzo constante por mantener el diálogo abierto y la colaboración activa con las comunidades afectadas por los proyectos. A continuación se detallan algunos de los eventos clave realizados:
1. Acta de reunión y listado de asistencia del 15/10/2024: Socialización de cierre de las obras de los convenios solidarios del programa caminos comunitarios de la paz total de la vereda san Antonio del municipio de Timana según convenio No. 3394 de 2023.
2. Acta de reunión del 15/10/2024: Reunión informativa reactivación del contrato de obra No. 1584 de 2024.
3. Acta de reunión y listado de asistencia del 16/10/2024: socialización final para entrega a la comunidad, cierre de OPC del convenio solidario 4389 de 2023
4. Acta de reunión y listado de asistencia del 16/10/2024: socialización final para entrega a la comunidad y cierre convenio solidario No. 3828 de 2023.
5. Acta de reunión del 29/11/2024: Se realiza recorrido de obra por el sector de cámbulos con la comunidad, personería y veeduría ciudadana para verificar avances.
6. Acta de reunión y listado de asistencia delm24/10/2024: Socialización del contrato de obra No. 5003 de 2023 y se hace la presentación del alcance con la alcaldía de Barranco Minas, se informa el inicio y llegada del material a sapuara.
7. Acta de reunión del 22 de noviembre de 2024: Visita de seguimiento liderada por la personería municipal para verificación de avance en la ejecución de la obra.
8. Acta de reunión y listado de asistencia del 29/10/2024: Mesa de trabajo con el comité de participación comunitaria con el fin de conocer las necesidades presentadas por el sector del olival.
9. Acta de reunión del 30/10/2024: Mesa de trabajo con el comité de participación ciudadana, con el fin de dar a conocer la definición de las Obras Con Participación Comunitaria (OPC) y posteriormente escuchar las propuestas iniciales presentadas por los miembros del comité del Playón, Santander.
10. Acta de reunión del 16/10/2024: Conformación del comité de participación ciudadana del municipio de Suaita Santander, sector Olival
11. Acta de reunión del 15/10/2024: Conformación del comité de participación ciudadana del municipio de Suaita Santander, sector Olival.
12. Acta de reunión y listado de asistencia del 31/10/2024: Realizar primer encuentro con el comité de participación comunitaria, informar avances de obra.
13. Acta de reunión del 12/10/2024: Dar a conocer a la comunidad el avance del proyecto.
14. Acta de reunión del 24/10/2024: Informe de las actividades y avance de obra al COPACO del contrato de obra No. 998 de 2023.
15. Acta de reunión del 19/11/2024: Reunión extraordinaria Informar y aclarar las inquietudes de la comunidad sobre la ejecución de las obras de pavimentación en el centro poblado de El Palmar, específicamente en relación con la calidad del pavimento y los posibles problemas detectados
16. Acta de reunión del 23/10/024: Presentar al Comité de Participación Comunitaria, el informe del avance de la gestión interdisciplinaria ejecutada en el mes de septiembre de 2024.
17. Acta de reunión 18/11/2024: Presentar al Comité de Participación Comunitaria, el informe del avance de la gestión interdisciplinaria ejecutada en el mes de octubre de 2024.
18. Acta de reunión del 20/10/2024: Socialización de cierre del convenio No. 2856 de 2023.
19. Acta de reunión del 09/11/2024: Socialización de cierre del convenio No. 3623 de 2023.
20. Acta de reunión del 10/11/2024: Socialización de cierre del convenio No. 3877 de 2023.
21. Acta de reunión del 21/11/2024: Socializar el proyecto.
22. Acta de reunión del 22/11/2024: Socialización de cierre del convenio No. 3380 de 2023.
23. Acta de reunión del 01/11/2024: Socialización de cierre del convenio No. 2729 e 2023.
24. Acta de reunión del 14/11/2024: Socialización del proyecto a la comunidad.
25. Acta de reunión del 11 de diciembre de 2024: Reunión de consulta previa en la etapa de seguimiento de acuerdos La Gaitana.
26. Acta de reunión del 12/12/2024: Reunión de consulta previa en la etapa de seguimiento de acuerdos Santa Rosa de Capicisco.
27. Acta de reunión del 10/12/2024: Reunión de consulta previa en la etapa de seguimiento de acuerdos San Andrés de Pisimbala.
28. Acta de reunión del 29/10/2024: Reunión socialización de cierre obras objeto del convenio No. 4035 de 2023.
29. Acta de reunión del 09/10/2024: Presentación e diseños en físico y digital para las redes y placa huella en cumplimiento a los compromisos en el marco del paro del 2 de octubre.
30. Acta de reunión del 16/10/2024: Reunión con la comunidad del área de influencia en atención a la visita de seguimiento de la ANLA.
31.  Acta de reunión del 24/10/2024: Reunión de atención a las inquietudes de la comunidad de la vereda san roque.
32. Acta de reunión del 29/10/2024: Socialización avance
33. Acta de reunión del 28/11/2024: Séptimo encuentro del comité de participación comunitaria.
34. Acta de reunión del 20/11/2024: Definición del acueducto de la vereda san roque. 
35. Acta de reunión del 29/10/2024: Reunión de seguimiento con el comité de participación comunitaria.
36. Acta de reunión del 25/10/2024: Socialización del horario establecido para el desarrollo de las actividades del puente con la JAC.
37. Acta de reunión del 24/10/2024: Socialización inicio de trabajos en la pila 6.
38. Acta de reunión del 29/10/2024: Solicitud de permiso para desvío temporal en el sector 4+530 margen izquierda.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5%20Socializaciones%20con%20la%20comunidad&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</si>
  <si>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En el cuarto trimestre de 2024, se continuó con el cumplimiento de la meta, llevando a cabo un total de 16 reuniones para coordinar y realizar las Obras con Participación Comunitaria (OPC) en los proyectos ejecutados por el INVIAS. Las actividades realizadas incluyen reuniones de socialización, entrega de proyectos y la remisión de propuestas, como se detalla a continuación:
1. Listado de asistencia jornada de instalación de puertas en la caseta comunal y pintura en la escuela veredal correspondientes a la obra con participación comunitaria de la vereda buenos aires departamento de huila.
2. Propuesta de Obra con Participación Comunitaria para la vereda Guinea con oficio de respuesta: 2024S-VBOG-093847 del 11/12/2024 
3.Propuesta de Obra con Participación Comunitaria para las veredas Gallego oficio respuesta   2024S-VBOG-093968 del 11/12/2024.
4. Acta de reunión del 21/11/2024: Informar a la comunidad sobre la Obra de Participación Comunitaria OPC en el centro poblado de Arrayanes - Pitalito 
5. Acta de reunión del 19/11/2024: Informar a la comunidad sobre la Obra de Participación Comunitaria OPC en el centro poblado El Plamar  -  San Agustín.
6. Acta de reunión del 20/11/2024: Informar a la comunidad sobre la Obra de Participación Comunitaria OPC en el centro poblado de Bordones - Isnos
7. Acta de reunión, listado de asistencia e informe del 28/10/2024: Entrega OPC proyecto vías de acceso al túnel del toyo.
8. Acta de reunión, listado de asistencia e informe del 21/11/2024: Entrega OPC proyecto vías de acceso al túnel del toyo. Mejoramiento de la biblioteca Gilma Sepúlveda.
9. 2024S-VBOG-091227 del 03/12/2024: Remisión propuestas de Obras con Participación Comunitaria y concepto de no objeción.
10. 2024S-VBOG-091511 del 03/12/2024: Remisión propuestas de Obras con Participación Comunitaria y concepto de no objeción.
11. Comunicación GUAT-GUAY-073-2023 del 18/10/2024:  Propuesta OPC para la inversión de los recursos del PAGA.
12. Acta de entrega del 12/11/2024: Entrega OPC alcaldía Municipal.
13. Acta de reunión del 18/10/2024: Recorrido de verificación OPC.
14. 2024S-VBOG-076706 del18/10/2024: Objeción OPC
15.  2024S-VBOG-080094 del 29/10/2024: Objeción OPC
16. 2024S-VBOG-083287 del 07/11/2024: Objeción OPC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6%2E%20Obras%20con%20Participaci%C3%B3n%20Comunitaria%2C%20realizadas%2FOPC&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</si>
  <si>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 Paisajismo y recuperación de espacios públicos en las zonas verdes cercanas al nuevo puente Pumarejo, como parte del proyecto de infraestructura vial.
- Siembra y reforestación de árboles en estas áreas, contribuyendo a la mejora del entorno natural y a la mitigación de los efectos del cambio climático.
- El trabajo de reforestación en este contexto tiene un impacto directo en el fortalecimiento de los espacios verdes en la región, y simboliza un compromiso tangible con la sostenibilidad y la mejora de la calidad de vida en la comunidad.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7%2E%20siembra%20y%20reforestaci%C3%B3n%20de%20%C3%A1rboles&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</si>
  <si>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Durante el cuarto trimestre de 2024, se realizó un seguimiento para atender los requerimientos de la comunidad sobre la protección de fauna vulnerable en las vías. Sin embargo, no se recibieron ningún tipo de requerimiento relacionado con este tema durante este periodo.
A pesar de no haberse registrado solicitudes o reportes, el compromiso institucional de atender al 100% de los requerimientos sigue vigente, y la estructura está preparada para responder eficazmente en el caso de que surjan solicitudes o reportes en el futuro.</t>
    </r>
  </si>
  <si>
    <r>
      <rPr>
        <b/>
        <sz val="11"/>
        <rFont val="Calibri"/>
        <family val="2"/>
        <scheme val="minor"/>
      </rPr>
      <t>Correo 24/12/24 Ing. Juan Felipe Cabrera Peña &lt;jcabrerap@invias.gov.co&gt;:</t>
    </r>
    <r>
      <rPr>
        <sz val="11"/>
        <rFont val="Calibri"/>
        <family val="2"/>
        <scheme val="minor"/>
      </rPr>
      <t xml:space="preserve">
Durante el cuarto trimestre de 2024, se cumplió con la programación de 7 capacitaciones en temas clave relacionados con la sostenibilidad, lo cual demuestra un enfoque integral en la formación de los grupos de interés. A continuación se detallan las capacitaciones realizadas:
1. Capacitación aplicativo SUKUBUN: Formación sobre el uso y gestión del aplicativo SUKUBUN, relacionado con la sostenibilidad y los procesos operativos del INVIAS.
2. Capacitación articulación Parque Jaime Duque: Capacitación sobre la articulación de proyectos de sostenibilidad en colaboración con el Parque Jaime Duque, enfocado en la preservación ambiental.
3. Capacitación metodología AIKA: Formación en la metodología AIKA para la implementación de estrategias sostenibles en proyectos de infraestructura vial.
4. Capacitación procesos de verificación y fortalecimiento de negocios verdes: Formación en negocios verdes, con un enfoque en el fortalecimiento y verificación de prácticas sostenibles en las empresas.
5. DT Chocó seguimiento componentes de sostenibilidad: Reunión para dar seguimiento a los componentes de sostenibilidad en proyectos en el departamento del Chocó.
6. DT Meta visita de seguimiento de sostenibilidad: Capacitación y visita de seguimiento a proyectos de sostenibilidad en el departamento del Meta.
7. Capacitación programa conservación y restauración de la biodiversidad: Formación sobre estrategias de conservación y restauración de la biodiversidad, clave en la preservación de los ecosistemas en las zonas de influencia de los proyectos del INVIAS.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9%2E%20Reuniones%20de%20sensibilizaci%C3%B3n%20o%20capacitaciones%20en%20temas%20de%20sostenibilidad&amp;listurl=%2Fpersonal%2Foap%5Finvias%5Fgov%5Fco%2FDocuments&amp;sortField=LinkFilename&amp;isAscending=true&amp;login_hint=jcabrerap%40invias%2Egov%2Eco</t>
    </r>
  </si>
  <si>
    <t xml:space="preserve">Observaciones OCI </t>
  </si>
  <si>
    <t>Para cuantificar los costos de los trámites se utilizaron procedimientos estándar que definen el marco de actuación de los trámites evaluados, se genero avance en la actividad a partir del segundo trimestre del año 2024 presentando un porcentaje de cumplimiento del 75% para lo cual se recomienda que se siga realizando seguimiento a los costos administrativos con el valor correspondiente al año en curso.</t>
  </si>
  <si>
    <t>Se realiza seguimiento por la OCI evidenciando cumplimiento en la implementación de la Política Institucional de Administración del Riesgo, mediante la socialización de la Política, adicionalmente se evidencio que en el transcurso del año se realizaron mesas de trabajo para revisar los riesgos vigentes y documentar borrador de los nuevos riesgos identificados en la entidad.</t>
  </si>
  <si>
    <t>La OCI realizo verificación de las estrategias desarrolladas para promover la participación interna y externa para la lucha contra la corrupción, evidenciando el acompañamiento de la secretaria de transparencia en las actividades ejecutadas.</t>
  </si>
  <si>
    <t>La Oficina de Control Interno Realiza monitoreo a la ejecución del PAAC y ejecuta la publicación en la pagina Web de Instituto.</t>
  </si>
  <si>
    <t>Se recomienda realizar un seguimiento al proceso de actualización del portal web de acuerdo con el cumplimiento de la norma técnica NTC 5854.</t>
  </si>
  <si>
    <t>La Oficina de Control Interno realiza verificación de la publicación de las píldoras informativas, sobre proyectos de inpactos a cargo de la entidad.</t>
  </si>
  <si>
    <r>
      <rPr>
        <b/>
        <sz val="11"/>
        <color rgb="FF000000"/>
        <rFont val="Calibri"/>
        <family val="2"/>
        <scheme val="minor"/>
      </rPr>
      <t xml:space="preserve">2024I-VBOG-098696 del 19/12/24  GRUPO BUEN GOBIERNO DE LA SECRETARÍA GENERAL 100%:
</t>
    </r>
    <r>
      <rPr>
        <sz val="11"/>
        <color rgb="FF000000"/>
        <rFont val="Calibri"/>
        <family val="2"/>
        <scheme val="minor"/>
      </rPr>
      <t>Para el cierre de la vigencia la Subdirección de Gestión Humana otorgó siete (7) incentivos para servidoras y servidores públicos relacionados con el área de Atención al Ciudadano. Esto en el marco de la Resolución 1903 del 2024 por la cual se reglamenta el Plan de Incentivos Pecuniarios y No Pecuniarios del INVIAS. Sus nombres se relacionan en la evidencia adjunta, en la que se reseñan las solicitudes realizadas por el área para el desarrollo de la gestión.</t>
    </r>
  </si>
  <si>
    <t>Durante 2025 será nececsario continuar con el desarrollo de esta actividad</t>
  </si>
  <si>
    <r>
      <rPr>
        <b/>
        <sz val="11"/>
        <color rgb="FF000000"/>
        <rFont val="Calibri"/>
        <family val="2"/>
        <scheme val="minor"/>
      </rPr>
      <t xml:space="preserve">2024I-VBOG-098696 del 19/12/24  GRUPO BUEN GOBIERNO de la SECRETARÍA GENERAL 100:
</t>
    </r>
    <r>
      <rPr>
        <sz val="11"/>
        <color rgb="FF000000"/>
        <rFont val="Calibri"/>
        <family val="2"/>
        <scheme val="minor"/>
      </rPr>
      <t>Actividad cumplida de acuerdo con el reporte 3T</t>
    </r>
  </si>
  <si>
    <t>Durante 2025 será necesario continuar con el desarrollo de esta actividad</t>
  </si>
  <si>
    <t>La Oficina de Control Interno actualmente tiene dos observaciones abiertas relacionadas con la Norma Técnica NTC 5854, las cuales se encuentran dentro del plazo establecido, la OCI se encuentra atenta al avance.</t>
  </si>
  <si>
    <r>
      <t xml:space="preserve">Esta actividad, en la vigencia 2024, culminó con un porcentaje de cumplimiento del 85%. El avance de esta actividad comenzó a registrarse a partir del segundo trimestre del año 2024. En el proceso, se evidencian los requisitos, procedimientos, plazos y beneficios de cada uno de los servicios, con el objetivo de que los ciudadanos puedan acceder a ellos de manera informada. El documento está pendiente del visto bueno del director técnico, quien deberá revisar y aprobar el contenido.
Se recomienda culminar la actividad para su implementación en la vigencia 2025.  </t>
    </r>
    <r>
      <rPr>
        <i/>
        <sz val="11"/>
        <color theme="1"/>
        <rFont val="Arial"/>
        <family val="2"/>
      </rPr>
      <t xml:space="preserve"> </t>
    </r>
  </si>
  <si>
    <r>
      <rPr>
        <b/>
        <sz val="11"/>
        <color rgb="FF000000"/>
        <rFont val="Calibri"/>
        <family val="2"/>
        <scheme val="minor"/>
      </rPr>
      <t xml:space="preserve">2024I-VBOG-098696 del 19/12/24  GRUPO BUEN GOBIERNO de la SECRETARÍA GENERAL 75%:
</t>
    </r>
    <r>
      <rPr>
        <sz val="11"/>
        <color rgb="FF000000"/>
        <rFont val="Calibri"/>
        <family val="2"/>
        <scheme val="minor"/>
      </rPr>
      <t>Instrumento para notificar de forma ordenada a la ciudadanía, interesados y usuarios sobre la información publicada en el sitio web de la entidad, disponible en otros medios y que se publicará, conforme al principio de divulgación proactiva de la información previsto en el artículo 3 de la Ley 1712 de 2014
De conformidad con lo informado, se encuentra que la última actualización de metadatos se ha efectuado al 9 diciembre de 2024
Programa de Gestión Documental
 Se informa que continúan en los trámites de actualización</t>
    </r>
  </si>
  <si>
    <t>No se evidencia culminación de la actividad ni adopción mediante acto administrativo.</t>
  </si>
  <si>
    <r>
      <rPr>
        <b/>
        <sz val="11"/>
        <color rgb="FF000000"/>
        <rFont val="Calibri"/>
        <family val="2"/>
        <scheme val="minor"/>
      </rPr>
      <t xml:space="preserve">2024I-VBOG-098696 del 19/12/24  GRUPO BUEN GOBIERNO de la SECRETARÍA GENERAL 75%:
</t>
    </r>
    <r>
      <rPr>
        <sz val="11"/>
        <color rgb="FF000000"/>
        <rFont val="Calibri"/>
        <family val="2"/>
        <scheme val="minor"/>
      </rPr>
      <t>Con memorando radicado 2024I-VBOG-088684 DEL 20-11-2024 se solicito a la Dra. Silvia Liliana Santos de la Secretaria General  la información  en lo concerniente al tema de mejoramiento en las territoriales. Con memorando  radicado 2024I-VBOG-092332 de fecha 2024-12-02   informa sobre las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(ANEXAR ENLACE CARPETA TEAMS CON EVIDENCIAS)</t>
    </r>
  </si>
  <si>
    <t xml:space="preserve">No se evidencia el plan de mejoramiento respecto a auditoría efectuada de la NTC6047 de infraestructura.  Los soportes presentados hacen referencia a planes de mejoramiento resultantes de auditorías de la Contraloría General de la República. Se recomienda para la vigencia 2025 cumplir con la actividad propuesta. </t>
  </si>
  <si>
    <t>La actividad muestra un cumplimiento satisfactorio en relación con las actividades planificadas en el  cronograma del Plan Anual de Bienestar y los informes de seguimiento del Programa de Valores. Esta actividad debe continuar durante el transcurso del año 2025.</t>
  </si>
  <si>
    <t>Esta actividad se ejecutó en el 97% sin embargo, para la vigencia 2025, se recomienda continuar con la implementación del MSPI dada la complejidad de la entidad.</t>
  </si>
  <si>
    <t>La Oficina de Control Interno realiza seguimiento a la ejecución de los planes de mejoramiento formulados por la OTIC, estas evidencias se encuentran en verificación por parte de la OCI</t>
  </si>
  <si>
    <t>Se recomienda, a partir de la caracterización de usuarios, avanzar en la estrategia de focalización de la oferta institucional.</t>
  </si>
  <si>
    <t>Se recomienda llevar a cabo un mayor número de jornadas de capacitación, con el fin de mejorar la calidad y la eficacia de la atención incluyente. Estas capacitaciones pueden contribuir al desarrollo de habilidades y conocimientos específicos que favorezcan la integración de prácticas inclusivas en el entorno laboral o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</si>
</sst>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u/>
      <sz val="11"/>
      <color theme="10"/>
      <name val="Calibri"/>
      <family val="2"/>
      <scheme val="minor"/>
    </font>
    <font>
      <b/>
      <sz val="14"/>
      <color theme="1"/>
      <name val="Calibri"/>
      <family val="2"/>
      <scheme val="minor"/>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
      <b/>
      <i/>
      <sz val="11"/>
      <color theme="1"/>
      <name val="Calibri"/>
      <family val="2"/>
      <scheme val="minor"/>
    </font>
    <font>
      <sz val="11"/>
      <color theme="4"/>
      <name val="Calibri"/>
      <family val="2"/>
      <scheme val="minor"/>
    </font>
    <font>
      <b/>
      <sz val="8"/>
      <color theme="1"/>
      <name val="Calibri"/>
      <family val="2"/>
      <scheme val="minor"/>
    </font>
    <font>
      <b/>
      <sz val="20"/>
      <name val="Calibri"/>
      <family val="2"/>
      <scheme val="minor"/>
    </font>
    <font>
      <i/>
      <sz val="11"/>
      <color rgb="FFFF0000"/>
      <name val="Calibri"/>
      <family val="2"/>
      <scheme val="minor"/>
    </font>
    <font>
      <sz val="9"/>
      <color theme="0"/>
      <name val="Calibri"/>
      <family val="2"/>
      <scheme val="minor"/>
    </font>
    <font>
      <b/>
      <sz val="14"/>
      <color rgb="FFFF0000"/>
      <name val="Calibri"/>
      <family val="2"/>
      <scheme val="minor"/>
    </font>
    <font>
      <b/>
      <sz val="14"/>
      <color theme="0"/>
      <name val="Calibri"/>
      <family val="2"/>
      <scheme val="minor"/>
    </font>
    <font>
      <b/>
      <sz val="11"/>
      <color rgb="FF000000"/>
      <name val="Calibri"/>
      <scheme val="minor"/>
    </font>
    <font>
      <sz val="11"/>
      <color rgb="FF000000"/>
      <name val="Calibri"/>
      <scheme val="minor"/>
    </font>
    <font>
      <b/>
      <sz val="11"/>
      <color rgb="FF000000"/>
      <name val="Calibri"/>
    </font>
    <font>
      <sz val="11"/>
      <color rgb="FF000000"/>
      <name val="Calibri"/>
    </font>
    <font>
      <b/>
      <sz val="11"/>
      <color theme="0"/>
      <name val="Calibri"/>
      <family val="2"/>
      <scheme val="minor"/>
    </font>
    <font>
      <sz val="11"/>
      <color rgb="FF000000"/>
      <name val="Calibri"/>
      <family val="2"/>
    </font>
    <font>
      <b/>
      <sz val="11"/>
      <color rgb="FF000000"/>
      <name val="Calibri"/>
      <family val="2"/>
    </font>
    <font>
      <sz val="11"/>
      <color rgb="FF000000"/>
      <name val="Calibri"/>
      <family val="2"/>
      <scheme val="minor"/>
    </font>
    <font>
      <sz val="11"/>
      <color theme="1"/>
      <name val="Arial"/>
      <family val="2"/>
    </font>
    <font>
      <i/>
      <sz val="11"/>
      <color theme="1"/>
      <name val="Arial"/>
      <family val="2"/>
    </font>
    <font>
      <b/>
      <sz val="11"/>
      <color theme="1"/>
      <name val="Arial"/>
      <family val="2"/>
    </font>
    <font>
      <b/>
      <sz val="11"/>
      <color rgb="FF00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FF0000"/>
        <bgColor indexed="64"/>
      </patternFill>
    </fill>
    <fill>
      <patternFill patternType="solid">
        <fgColor theme="7"/>
        <bgColor indexed="64"/>
      </patternFill>
    </fill>
    <fill>
      <patternFill patternType="solid">
        <fgColor theme="5"/>
        <bgColor indexed="64"/>
      </patternFill>
    </fill>
    <fill>
      <patternFill patternType="solid">
        <fgColor rgb="FFFFFF00"/>
        <bgColor indexed="64"/>
      </patternFill>
    </fill>
    <fill>
      <patternFill patternType="solid">
        <fgColor theme="4"/>
        <bgColor indexed="64"/>
      </patternFill>
    </fill>
  </fills>
  <borders count="67">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s>
  <cellStyleXfs count="4">
    <xf numFmtId="0" fontId="0" fillId="0" borderId="0"/>
    <xf numFmtId="0" fontId="2" fillId="0" borderId="0"/>
    <xf numFmtId="9" fontId="7" fillId="0" borderId="0" applyFont="0" applyFill="0" applyBorder="0" applyAlignment="0" applyProtection="0"/>
    <xf numFmtId="0" fontId="10" fillId="0" borderId="0" applyNumberFormat="0" applyFill="0" applyBorder="0" applyAlignment="0" applyProtection="0"/>
  </cellStyleXfs>
  <cellXfs count="301">
    <xf numFmtId="0" fontId="0" fillId="0" borderId="0" xfId="0"/>
    <xf numFmtId="0" fontId="12" fillId="2" borderId="3" xfId="0" applyFont="1" applyFill="1" applyBorder="1" applyAlignment="1" applyProtection="1">
      <alignment horizontal="center" vertical="center" wrapText="1" readingOrder="1"/>
      <protection locked="0"/>
    </xf>
    <xf numFmtId="0" fontId="12" fillId="2" borderId="1" xfId="0" applyFont="1" applyFill="1" applyBorder="1" applyAlignment="1" applyProtection="1">
      <alignment horizontal="center" vertical="center" wrapText="1" readingOrder="1"/>
      <protection locked="0"/>
    </xf>
    <xf numFmtId="0" fontId="13" fillId="0" borderId="0" xfId="0" applyFont="1"/>
    <xf numFmtId="0" fontId="4" fillId="5" borderId="5" xfId="0" applyFont="1" applyFill="1" applyBorder="1" applyAlignment="1" applyProtection="1">
      <alignment horizontal="center" vertical="center" wrapText="1" readingOrder="1"/>
      <protection locked="0"/>
    </xf>
    <xf numFmtId="0" fontId="4" fillId="5" borderId="3" xfId="0" applyFont="1" applyFill="1" applyBorder="1" applyAlignment="1" applyProtection="1">
      <alignment horizontal="center" vertical="center" wrapText="1" readingOrder="1"/>
      <protection locked="0"/>
    </xf>
    <xf numFmtId="0" fontId="4" fillId="5" borderId="1" xfId="0" applyFont="1" applyFill="1" applyBorder="1" applyAlignment="1" applyProtection="1">
      <alignment horizontal="center" vertical="center" wrapText="1" readingOrder="1"/>
      <protection locked="0"/>
    </xf>
    <xf numFmtId="0" fontId="0" fillId="2" borderId="0" xfId="0" applyFill="1"/>
    <xf numFmtId="0" fontId="4" fillId="2" borderId="0" xfId="0" applyFont="1" applyFill="1"/>
    <xf numFmtId="0" fontId="15" fillId="2" borderId="0" xfId="0" applyFont="1" applyFill="1"/>
    <xf numFmtId="0" fontId="16" fillId="2" borderId="0" xfId="0" applyFont="1" applyFill="1"/>
    <xf numFmtId="0" fontId="0" fillId="2" borderId="3" xfId="0" applyFill="1" applyBorder="1" applyAlignment="1">
      <alignment wrapText="1"/>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16" fillId="0" borderId="0" xfId="0" applyFont="1"/>
    <xf numFmtId="164" fontId="16" fillId="2" borderId="0" xfId="2" applyNumberFormat="1" applyFont="1" applyFill="1"/>
    <xf numFmtId="0" fontId="4" fillId="0" borderId="0" xfId="0" applyFont="1"/>
    <xf numFmtId="164" fontId="3" fillId="2" borderId="34"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4"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19"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4" fillId="2" borderId="22"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12"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0" fontId="4" fillId="2" borderId="22"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45" xfId="0" applyFont="1" applyFill="1" applyBorder="1" applyAlignment="1">
      <alignment vertical="center" wrapText="1" readingOrder="1"/>
    </xf>
    <xf numFmtId="0" fontId="18" fillId="2" borderId="6" xfId="0" applyFont="1" applyFill="1" applyBorder="1" applyAlignment="1">
      <alignment horizontal="center" vertical="center" wrapText="1" readingOrder="1"/>
    </xf>
    <xf numFmtId="0" fontId="18" fillId="2" borderId="7" xfId="0" applyFont="1" applyFill="1" applyBorder="1" applyAlignment="1">
      <alignment horizontal="center" vertical="center" wrapText="1" readingOrder="1"/>
    </xf>
    <xf numFmtId="0" fontId="18" fillId="2" borderId="8" xfId="0" applyFont="1" applyFill="1" applyBorder="1" applyAlignment="1">
      <alignment horizontal="center" vertical="center" wrapText="1" readingOrder="1"/>
    </xf>
    <xf numFmtId="0" fontId="18" fillId="2" borderId="46" xfId="0" applyFont="1" applyFill="1" applyBorder="1" applyAlignment="1">
      <alignment horizontal="center" vertical="center" wrapText="1" readingOrder="1"/>
    </xf>
    <xf numFmtId="0" fontId="4" fillId="0" borderId="36" xfId="0" applyFont="1" applyBorder="1" applyAlignment="1">
      <alignment horizontal="left" vertical="center" wrapText="1" readingOrder="1"/>
    </xf>
    <xf numFmtId="0" fontId="4" fillId="0" borderId="38" xfId="0" applyFont="1" applyBorder="1" applyAlignment="1">
      <alignment horizontal="left" vertical="center" wrapText="1" readingOrder="1"/>
    </xf>
    <xf numFmtId="0" fontId="4" fillId="0" borderId="51" xfId="0" applyFont="1" applyBorder="1" applyAlignment="1">
      <alignment horizontal="left" vertical="center" wrapText="1" readingOrder="1"/>
    </xf>
    <xf numFmtId="0" fontId="3" fillId="0" borderId="39" xfId="0" applyFont="1" applyBorder="1" applyAlignment="1">
      <alignment horizontal="center" vertical="center" wrapText="1"/>
    </xf>
    <xf numFmtId="0" fontId="4" fillId="0" borderId="52" xfId="0" applyFont="1" applyBorder="1" applyAlignment="1">
      <alignment horizontal="left" vertical="center" wrapText="1"/>
    </xf>
    <xf numFmtId="0" fontId="17" fillId="0" borderId="53" xfId="0" applyFont="1" applyBorder="1" applyAlignment="1">
      <alignment horizontal="left" vertical="center" wrapText="1" readingOrder="1"/>
    </xf>
    <xf numFmtId="0" fontId="4" fillId="0" borderId="41" xfId="0" applyFont="1" applyBorder="1" applyAlignment="1">
      <alignment horizontal="left" vertical="center" wrapText="1" readingOrder="1"/>
    </xf>
    <xf numFmtId="0" fontId="17" fillId="0" borderId="36" xfId="0" applyFont="1" applyBorder="1" applyAlignment="1">
      <alignment horizontal="left" vertical="center" wrapText="1" readingOrder="1"/>
    </xf>
    <xf numFmtId="0" fontId="17" fillId="0" borderId="38" xfId="0" applyFont="1" applyBorder="1" applyAlignment="1">
      <alignment horizontal="left" vertical="center" wrapText="1" readingOrder="1"/>
    </xf>
    <xf numFmtId="0" fontId="17" fillId="0" borderId="51" xfId="0" applyFont="1" applyBorder="1" applyAlignment="1">
      <alignment horizontal="left" vertical="center" wrapText="1" readingOrder="1"/>
    </xf>
    <xf numFmtId="0" fontId="18" fillId="2" borderId="39" xfId="0" applyFont="1" applyFill="1" applyBorder="1" applyAlignment="1">
      <alignment horizontal="center" vertical="center" wrapText="1" readingOrder="1"/>
    </xf>
    <xf numFmtId="0" fontId="18" fillId="2" borderId="47" xfId="0" applyFont="1" applyFill="1" applyBorder="1" applyAlignment="1">
      <alignment horizontal="center" vertical="center" wrapText="1" readingOrder="1"/>
    </xf>
    <xf numFmtId="164" fontId="22" fillId="2" borderId="3" xfId="2" applyNumberFormat="1" applyFont="1" applyFill="1" applyBorder="1" applyAlignment="1" applyProtection="1">
      <alignment horizontal="center" vertical="center" wrapText="1"/>
    </xf>
    <xf numFmtId="0" fontId="14" fillId="0" borderId="0" xfId="0" applyFont="1"/>
    <xf numFmtId="164" fontId="22" fillId="2" borderId="1" xfId="2" applyNumberFormat="1" applyFont="1" applyFill="1" applyBorder="1" applyAlignment="1" applyProtection="1">
      <alignment horizontal="center" vertical="center" wrapText="1"/>
    </xf>
    <xf numFmtId="0" fontId="24" fillId="2" borderId="0" xfId="0" applyFont="1" applyFill="1"/>
    <xf numFmtId="164" fontId="3" fillId="2" borderId="3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protection locked="0"/>
    </xf>
    <xf numFmtId="164" fontId="3" fillId="2" borderId="1" xfId="2" applyNumberFormat="1" applyFont="1" applyFill="1" applyBorder="1" applyAlignment="1" applyProtection="1">
      <alignment horizontal="center" vertical="center" wrapText="1"/>
      <protection locked="0"/>
    </xf>
    <xf numFmtId="164" fontId="3" fillId="2" borderId="3" xfId="2" applyNumberFormat="1" applyFont="1" applyFill="1" applyBorder="1" applyAlignment="1" applyProtection="1">
      <alignment horizontal="center" vertical="center" wrapText="1"/>
      <protection locked="0"/>
    </xf>
    <xf numFmtId="164" fontId="0" fillId="0" borderId="0" xfId="2" applyNumberFormat="1" applyFont="1"/>
    <xf numFmtId="164" fontId="3" fillId="2" borderId="46" xfId="2" applyNumberFormat="1" applyFont="1" applyFill="1" applyBorder="1" applyAlignment="1" applyProtection="1">
      <alignment horizontal="center" vertical="center" wrapText="1"/>
    </xf>
    <xf numFmtId="164" fontId="3" fillId="2" borderId="54"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40" xfId="2" applyNumberFormat="1" applyFont="1" applyFill="1" applyBorder="1" applyAlignment="1" applyProtection="1">
      <alignment horizontal="center" vertical="center" wrapText="1"/>
    </xf>
    <xf numFmtId="164" fontId="4" fillId="2" borderId="0" xfId="0" applyNumberFormat="1" applyFont="1" applyFill="1"/>
    <xf numFmtId="2" fontId="4" fillId="2" borderId="22" xfId="0" applyNumberFormat="1" applyFont="1" applyFill="1" applyBorder="1" applyAlignment="1">
      <alignment horizontal="center" vertical="center" wrapText="1" readingOrder="1"/>
    </xf>
    <xf numFmtId="0" fontId="4" fillId="2" borderId="22" xfId="0" applyFont="1" applyFill="1" applyBorder="1" applyAlignment="1">
      <alignment horizontal="center" vertical="center" wrapText="1"/>
    </xf>
    <xf numFmtId="0" fontId="1" fillId="2" borderId="22" xfId="0" applyFont="1" applyFill="1" applyBorder="1" applyAlignment="1">
      <alignment horizontal="center" vertical="center"/>
    </xf>
    <xf numFmtId="0" fontId="14" fillId="2" borderId="22" xfId="0" applyFont="1" applyFill="1" applyBorder="1" applyAlignment="1">
      <alignment horizontal="center" vertical="center" wrapText="1"/>
    </xf>
    <xf numFmtId="0" fontId="0" fillId="2" borderId="22" xfId="0" applyFill="1" applyBorder="1"/>
    <xf numFmtId="2" fontId="4" fillId="2" borderId="1" xfId="0" applyNumberFormat="1" applyFont="1" applyFill="1" applyBorder="1" applyAlignment="1">
      <alignment horizontal="center" vertical="center" wrapText="1" readingOrder="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2" borderId="1" xfId="0" applyFill="1" applyBorder="1"/>
    <xf numFmtId="0" fontId="0" fillId="2" borderId="1" xfId="0" applyFill="1" applyBorder="1" applyAlignment="1">
      <alignment wrapText="1"/>
    </xf>
    <xf numFmtId="0" fontId="15" fillId="2" borderId="3" xfId="0" applyFont="1" applyFill="1" applyBorder="1" applyAlignment="1">
      <alignment horizontal="center" vertical="center" wrapText="1"/>
    </xf>
    <xf numFmtId="2" fontId="4" fillId="2" borderId="3" xfId="0" applyNumberFormat="1" applyFont="1" applyFill="1" applyBorder="1" applyAlignment="1">
      <alignment horizontal="center" vertical="center" wrapText="1" readingOrder="1"/>
    </xf>
    <xf numFmtId="0" fontId="4" fillId="2" borderId="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 fillId="2" borderId="3" xfId="0" applyFont="1" applyFill="1" applyBorder="1" applyAlignment="1">
      <alignment horizontal="center" vertical="center"/>
    </xf>
    <xf numFmtId="0" fontId="0" fillId="2" borderId="3" xfId="0" applyFill="1" applyBorder="1"/>
    <xf numFmtId="2" fontId="12" fillId="2" borderId="3" xfId="0" applyNumberFormat="1" applyFont="1" applyFill="1" applyBorder="1" applyAlignment="1">
      <alignment horizontal="center" vertical="center" wrapText="1" readingOrder="1"/>
    </xf>
    <xf numFmtId="0" fontId="3" fillId="8"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24" fillId="2" borderId="3" xfId="0" applyFont="1" applyFill="1" applyBorder="1" applyAlignment="1">
      <alignment wrapText="1"/>
    </xf>
    <xf numFmtId="0" fontId="3" fillId="2" borderId="3" xfId="0" applyFont="1" applyFill="1" applyBorder="1" applyAlignment="1">
      <alignment horizontal="center" vertical="center"/>
    </xf>
    <xf numFmtId="0" fontId="24" fillId="2"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14" fillId="2" borderId="22" xfId="0" applyFont="1" applyFill="1" applyBorder="1"/>
    <xf numFmtId="164" fontId="3" fillId="2" borderId="11" xfId="2" applyNumberFormat="1" applyFont="1" applyFill="1" applyBorder="1" applyAlignment="1" applyProtection="1">
      <alignment horizontal="center" vertical="center" wrapText="1"/>
    </xf>
    <xf numFmtId="164" fontId="3" fillId="2" borderId="44" xfId="2" applyNumberFormat="1" applyFont="1" applyFill="1" applyBorder="1" applyAlignment="1" applyProtection="1">
      <alignment horizontal="center" vertical="center" wrapText="1"/>
    </xf>
    <xf numFmtId="164" fontId="3" fillId="2" borderId="43" xfId="2" applyNumberFormat="1" applyFont="1" applyFill="1" applyBorder="1" applyAlignment="1" applyProtection="1">
      <alignment horizontal="center" vertical="center" wrapText="1"/>
    </xf>
    <xf numFmtId="0" fontId="3" fillId="0" borderId="29" xfId="0" applyFont="1" applyBorder="1" applyAlignment="1">
      <alignment horizontal="center" vertical="center" wrapText="1"/>
    </xf>
    <xf numFmtId="0" fontId="3" fillId="0" borderId="24" xfId="0" applyFont="1" applyBorder="1" applyAlignment="1">
      <alignment horizontal="center" vertical="center" wrapText="1"/>
    </xf>
    <xf numFmtId="164" fontId="3" fillId="2" borderId="10" xfId="2" applyNumberFormat="1" applyFont="1" applyFill="1" applyBorder="1" applyAlignment="1" applyProtection="1">
      <alignment horizontal="center" vertical="center" wrapText="1"/>
    </xf>
    <xf numFmtId="0" fontId="3" fillId="0" borderId="30" xfId="0" applyFont="1" applyBorder="1" applyAlignment="1">
      <alignment vertical="center" textRotation="90" wrapText="1"/>
    </xf>
    <xf numFmtId="0" fontId="3" fillId="0" borderId="27" xfId="0" applyFont="1" applyBorder="1" applyAlignment="1">
      <alignment vertical="center" textRotation="90" wrapText="1"/>
    </xf>
    <xf numFmtId="0" fontId="3" fillId="0" borderId="9" xfId="0" applyFont="1" applyBorder="1" applyAlignment="1">
      <alignment vertical="center" textRotation="90" wrapText="1"/>
    </xf>
    <xf numFmtId="0" fontId="3" fillId="0" borderId="18" xfId="0" applyFont="1" applyBorder="1" applyAlignment="1">
      <alignment vertical="center" textRotation="90" wrapText="1"/>
    </xf>
    <xf numFmtId="2" fontId="28" fillId="3" borderId="56" xfId="1" applyNumberFormat="1" applyFont="1" applyFill="1" applyBorder="1" applyAlignment="1">
      <alignment horizontal="center" vertical="center" textRotation="90" wrapText="1"/>
    </xf>
    <xf numFmtId="164" fontId="28" fillId="3" borderId="11" xfId="2" applyNumberFormat="1" applyFont="1" applyFill="1" applyBorder="1" applyAlignment="1" applyProtection="1">
      <alignment horizontal="center" vertical="center" textRotation="90" wrapText="1"/>
    </xf>
    <xf numFmtId="2" fontId="28" fillId="3" borderId="11" xfId="1" applyNumberFormat="1" applyFont="1" applyFill="1" applyBorder="1" applyAlignment="1">
      <alignment horizontal="center" vertical="center" textRotation="90" wrapText="1"/>
    </xf>
    <xf numFmtId="164" fontId="28" fillId="3" borderId="32" xfId="2" applyNumberFormat="1" applyFont="1" applyFill="1" applyBorder="1" applyAlignment="1" applyProtection="1">
      <alignment horizontal="center" vertical="center" textRotation="90" wrapText="1"/>
    </xf>
    <xf numFmtId="0" fontId="0" fillId="9" borderId="0" xfId="0" applyFill="1" applyAlignment="1">
      <alignment textRotation="90" wrapText="1"/>
    </xf>
    <xf numFmtId="0" fontId="8" fillId="7" borderId="21" xfId="0" applyFont="1" applyFill="1" applyBorder="1" applyAlignment="1">
      <alignment horizontal="center" vertical="center" wrapText="1" readingOrder="1"/>
    </xf>
    <xf numFmtId="164" fontId="3" fillId="2" borderId="10" xfId="2" applyNumberFormat="1" applyFont="1" applyFill="1" applyBorder="1" applyAlignment="1" applyProtection="1">
      <alignment vertical="center" wrapText="1"/>
    </xf>
    <xf numFmtId="164" fontId="3" fillId="2" borderId="35" xfId="2" applyNumberFormat="1" applyFont="1" applyFill="1" applyBorder="1" applyAlignment="1" applyProtection="1">
      <alignment vertical="center" wrapText="1"/>
    </xf>
    <xf numFmtId="164" fontId="3" fillId="2" borderId="48" xfId="2" applyNumberFormat="1" applyFont="1" applyFill="1" applyBorder="1" applyAlignment="1" applyProtection="1">
      <alignment vertical="center" wrapText="1"/>
    </xf>
    <xf numFmtId="164" fontId="3" fillId="2" borderId="11" xfId="2" applyNumberFormat="1" applyFont="1" applyFill="1" applyBorder="1" applyAlignment="1" applyProtection="1">
      <alignment vertical="center" wrapText="1"/>
    </xf>
    <xf numFmtId="164" fontId="3" fillId="2" borderId="34" xfId="2" applyNumberFormat="1" applyFont="1" applyFill="1" applyBorder="1" applyAlignment="1" applyProtection="1">
      <alignment vertical="center" wrapText="1"/>
    </xf>
    <xf numFmtId="164" fontId="3" fillId="2" borderId="49" xfId="2" applyNumberFormat="1" applyFont="1" applyFill="1" applyBorder="1" applyAlignment="1" applyProtection="1">
      <alignment vertical="center" wrapText="1"/>
    </xf>
    <xf numFmtId="164" fontId="3" fillId="2" borderId="44" xfId="2" applyNumberFormat="1" applyFont="1" applyFill="1" applyBorder="1" applyAlignment="1" applyProtection="1">
      <alignment vertical="center" wrapText="1"/>
    </xf>
    <xf numFmtId="164" fontId="3" fillId="2" borderId="43" xfId="2" applyNumberFormat="1" applyFont="1" applyFill="1" applyBorder="1" applyAlignment="1" applyProtection="1">
      <alignment vertical="center" wrapText="1"/>
    </xf>
    <xf numFmtId="164" fontId="3" fillId="2" borderId="50" xfId="2" applyNumberFormat="1" applyFont="1" applyFill="1" applyBorder="1" applyAlignment="1" applyProtection="1">
      <alignment vertical="center" wrapText="1"/>
    </xf>
    <xf numFmtId="0" fontId="16" fillId="0" borderId="0" xfId="0" applyFont="1" applyAlignment="1">
      <alignment horizontal="right"/>
    </xf>
    <xf numFmtId="164" fontId="16" fillId="0" borderId="0" xfId="0" applyNumberFormat="1" applyFont="1"/>
    <xf numFmtId="9" fontId="16" fillId="0" borderId="0" xfId="2" applyFont="1" applyFill="1" applyBorder="1" applyAlignment="1">
      <alignment horizontal="left"/>
    </xf>
    <xf numFmtId="0" fontId="16" fillId="0" borderId="0" xfId="0" applyFont="1" applyAlignment="1">
      <alignment horizontal="left"/>
    </xf>
    <xf numFmtId="9" fontId="16" fillId="0" borderId="0" xfId="2" applyFont="1" applyFill="1" applyBorder="1" applyAlignment="1">
      <alignment horizontal="center" vertical="top"/>
    </xf>
    <xf numFmtId="0" fontId="4" fillId="2" borderId="31" xfId="0" applyFont="1" applyFill="1" applyBorder="1" applyAlignment="1">
      <alignment horizontal="left" vertical="center" wrapText="1"/>
    </xf>
    <xf numFmtId="0" fontId="4" fillId="2" borderId="40" xfId="0" applyFont="1" applyFill="1" applyBorder="1" applyAlignment="1">
      <alignment horizontal="left" vertical="center"/>
    </xf>
    <xf numFmtId="0" fontId="15" fillId="0" borderId="0" xfId="0" applyFont="1"/>
    <xf numFmtId="0" fontId="12" fillId="2" borderId="3" xfId="0" applyFont="1" applyFill="1" applyBorder="1" applyAlignment="1" applyProtection="1">
      <alignment horizontal="center" vertical="center" wrapText="1"/>
      <protection locked="0"/>
    </xf>
    <xf numFmtId="164" fontId="16" fillId="0" borderId="0" xfId="2" applyNumberFormat="1" applyFont="1"/>
    <xf numFmtId="9" fontId="16" fillId="0" borderId="0" xfId="2" applyFont="1"/>
    <xf numFmtId="9" fontId="16" fillId="0" borderId="0" xfId="0" applyNumberFormat="1" applyFont="1"/>
    <xf numFmtId="164" fontId="16" fillId="2" borderId="0" xfId="0" applyNumberFormat="1" applyFont="1" applyFill="1"/>
    <xf numFmtId="0" fontId="31" fillId="2" borderId="0" xfId="0" applyFont="1" applyFill="1"/>
    <xf numFmtId="9" fontId="16" fillId="2" borderId="0" xfId="0" applyNumberFormat="1" applyFont="1" applyFill="1"/>
    <xf numFmtId="1" fontId="15" fillId="2" borderId="0" xfId="0" applyNumberFormat="1" applyFont="1" applyFill="1"/>
    <xf numFmtId="0" fontId="15" fillId="2" borderId="31" xfId="0" applyFont="1" applyFill="1" applyBorder="1" applyAlignment="1">
      <alignment horizontal="left" vertical="center" wrapText="1"/>
    </xf>
    <xf numFmtId="0" fontId="15" fillId="2" borderId="40" xfId="0" applyFont="1" applyFill="1" applyBorder="1" applyAlignment="1">
      <alignment horizontal="left" vertical="center"/>
    </xf>
    <xf numFmtId="164" fontId="15" fillId="2" borderId="0" xfId="0" applyNumberFormat="1" applyFont="1" applyFill="1"/>
    <xf numFmtId="9" fontId="15" fillId="0" borderId="0" xfId="2" applyFont="1"/>
    <xf numFmtId="9" fontId="15" fillId="0" borderId="0" xfId="0" applyNumberFormat="1" applyFont="1"/>
    <xf numFmtId="164" fontId="15" fillId="0" borderId="0" xfId="2" applyNumberFormat="1" applyFont="1"/>
    <xf numFmtId="164" fontId="16" fillId="2" borderId="0" xfId="2" applyNumberFormat="1" applyFont="1" applyFill="1" applyBorder="1"/>
    <xf numFmtId="0" fontId="0" fillId="2" borderId="0" xfId="0" applyFill="1" applyAlignment="1">
      <alignment wrapText="1"/>
    </xf>
    <xf numFmtId="0" fontId="0" fillId="2" borderId="31" xfId="0" applyFill="1" applyBorder="1" applyAlignment="1">
      <alignment horizontal="left" vertical="center" wrapText="1"/>
    </xf>
    <xf numFmtId="0" fontId="0" fillId="2" borderId="40" xfId="0" applyFill="1" applyBorder="1" applyAlignment="1">
      <alignment horizontal="left" vertical="center"/>
    </xf>
    <xf numFmtId="164" fontId="15" fillId="2" borderId="0" xfId="2" applyNumberFormat="1" applyFont="1" applyFill="1"/>
    <xf numFmtId="9" fontId="16" fillId="2" borderId="0" xfId="2" applyFont="1" applyFill="1"/>
    <xf numFmtId="164" fontId="38" fillId="2" borderId="0" xfId="0" applyNumberFormat="1" applyFont="1" applyFill="1"/>
    <xf numFmtId="0" fontId="0" fillId="2" borderId="15" xfId="0" applyFill="1" applyBorder="1" applyAlignment="1">
      <alignment horizontal="center" vertical="center" wrapText="1"/>
    </xf>
    <xf numFmtId="0" fontId="14" fillId="2" borderId="3" xfId="0" applyFont="1" applyFill="1" applyBorder="1"/>
    <xf numFmtId="0" fontId="1" fillId="6" borderId="34" xfId="0" applyFont="1" applyFill="1" applyBorder="1" applyAlignment="1">
      <alignment horizontal="center" vertical="center" wrapText="1"/>
    </xf>
    <xf numFmtId="0" fontId="3" fillId="0" borderId="65" xfId="0" applyFont="1" applyBorder="1" applyAlignment="1">
      <alignment vertical="center" wrapText="1"/>
    </xf>
    <xf numFmtId="0" fontId="3" fillId="0" borderId="66" xfId="0" applyFont="1" applyBorder="1" applyAlignment="1">
      <alignment horizontal="center" vertical="center" wrapText="1" readingOrder="1"/>
    </xf>
    <xf numFmtId="0" fontId="6" fillId="0" borderId="66" xfId="0" applyFont="1" applyBorder="1" applyAlignment="1">
      <alignment horizontal="center" vertical="center" wrapText="1" readingOrder="1"/>
    </xf>
    <xf numFmtId="0" fontId="6" fillId="0" borderId="27" xfId="0" applyFont="1" applyBorder="1" applyAlignment="1">
      <alignment vertical="center" wrapText="1" readingOrder="1"/>
    </xf>
    <xf numFmtId="0" fontId="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readingOrder="1"/>
    </xf>
    <xf numFmtId="0" fontId="3" fillId="0" borderId="3" xfId="0" applyFont="1" applyBorder="1" applyAlignment="1">
      <alignment horizontal="center" vertical="center" wrapText="1" readingOrder="1"/>
    </xf>
    <xf numFmtId="0" fontId="35" fillId="2" borderId="3" xfId="0" applyFont="1" applyFill="1" applyBorder="1" applyAlignment="1">
      <alignment horizontal="center" vertical="center" wrapText="1"/>
    </xf>
    <xf numFmtId="0" fontId="12" fillId="0" borderId="3"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0" fillId="2" borderId="3" xfId="0"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23" xfId="0" applyFont="1" applyFill="1" applyBorder="1" applyAlignment="1">
      <alignment horizontal="center" vertical="center" wrapText="1"/>
    </xf>
    <xf numFmtId="0" fontId="4" fillId="2" borderId="3" xfId="0" applyFont="1" applyFill="1" applyBorder="1" applyAlignment="1">
      <alignment horizontal="center" vertical="center" wrapText="1" readingOrder="1"/>
    </xf>
    <xf numFmtId="0" fontId="3" fillId="0" borderId="30" xfId="0" applyFont="1" applyBorder="1" applyAlignment="1">
      <alignment vertical="center" wrapText="1" readingOrder="1"/>
    </xf>
    <xf numFmtId="0" fontId="3" fillId="0" borderId="65" xfId="0" applyFont="1" applyBorder="1" applyAlignment="1">
      <alignment vertical="center" wrapText="1" readingOrder="1"/>
    </xf>
    <xf numFmtId="0" fontId="3" fillId="0" borderId="45" xfId="0" applyFont="1" applyBorder="1" applyAlignment="1">
      <alignment horizontal="center" vertical="center" wrapText="1" readingOrder="1"/>
    </xf>
    <xf numFmtId="0" fontId="3" fillId="0" borderId="64" xfId="0" applyFont="1" applyBorder="1" applyAlignment="1">
      <alignment vertical="center" wrapText="1" readingOrder="1"/>
    </xf>
    <xf numFmtId="0" fontId="3" fillId="0" borderId="31" xfId="0" applyFont="1" applyBorder="1" applyAlignment="1">
      <alignment vertical="center" wrapText="1" readingOrder="1"/>
    </xf>
    <xf numFmtId="0" fontId="3" fillId="0" borderId="64" xfId="0" applyFont="1" applyBorder="1" applyAlignment="1">
      <alignment vertical="center" wrapText="1"/>
    </xf>
    <xf numFmtId="0" fontId="3" fillId="0" borderId="27" xfId="0" applyFont="1" applyBorder="1" applyAlignment="1">
      <alignment vertical="center" wrapText="1" readingOrder="1"/>
    </xf>
    <xf numFmtId="0" fontId="6" fillId="0" borderId="30" xfId="0" applyFont="1" applyBorder="1" applyAlignment="1">
      <alignment vertical="center" wrapText="1" readingOrder="1"/>
    </xf>
    <xf numFmtId="0" fontId="6" fillId="0" borderId="31" xfId="0" applyFont="1" applyBorder="1" applyAlignment="1">
      <alignment vertical="center" wrapText="1" readingOrder="1"/>
    </xf>
    <xf numFmtId="0" fontId="6" fillId="0" borderId="65" xfId="0" applyFont="1" applyBorder="1" applyAlignment="1">
      <alignment vertical="center" wrapText="1" readingOrder="1"/>
    </xf>
    <xf numFmtId="0" fontId="6" fillId="0" borderId="64" xfId="0" applyFont="1" applyBorder="1" applyAlignment="1">
      <alignment vertical="center" wrapText="1" readingOrder="1"/>
    </xf>
    <xf numFmtId="0" fontId="4" fillId="0" borderId="30" xfId="0" applyFont="1" applyBorder="1" applyAlignment="1">
      <alignment vertical="center" wrapText="1"/>
    </xf>
    <xf numFmtId="0" fontId="4" fillId="0" borderId="27" xfId="0" applyFont="1" applyBorder="1" applyAlignment="1">
      <alignment vertical="center" wrapText="1"/>
    </xf>
    <xf numFmtId="0" fontId="8" fillId="2" borderId="11" xfId="0" applyFont="1" applyFill="1" applyBorder="1" applyAlignment="1">
      <alignment horizontal="center" vertical="center" wrapText="1" readingOrder="1"/>
    </xf>
    <xf numFmtId="0" fontId="8" fillId="2" borderId="32" xfId="0" applyFont="1" applyFill="1" applyBorder="1" applyAlignment="1">
      <alignment horizontal="center" vertical="center" wrapText="1" readingOrder="1"/>
    </xf>
    <xf numFmtId="0" fontId="9" fillId="6" borderId="10" xfId="0" applyFont="1" applyFill="1" applyBorder="1" applyAlignment="1">
      <alignment horizontal="center" vertical="center" wrapText="1" readingOrder="1"/>
    </xf>
    <xf numFmtId="0" fontId="3" fillId="7" borderId="19" xfId="0" applyFont="1" applyFill="1" applyBorder="1" applyAlignment="1">
      <alignment horizontal="center" vertical="center" textRotation="90" wrapText="1" readingOrder="1"/>
    </xf>
    <xf numFmtId="0" fontId="3" fillId="7" borderId="5" xfId="0" applyFont="1" applyFill="1" applyBorder="1" applyAlignment="1">
      <alignment horizontal="center" vertical="center" textRotation="90" wrapText="1" readingOrder="1"/>
    </xf>
    <xf numFmtId="0" fontId="3" fillId="7" borderId="5" xfId="0" applyFont="1" applyFill="1" applyBorder="1" applyAlignment="1">
      <alignment horizontal="center" vertical="center" wrapText="1" readingOrder="1"/>
    </xf>
    <xf numFmtId="0" fontId="3" fillId="2" borderId="5" xfId="0" applyFont="1" applyFill="1" applyBorder="1" applyAlignment="1">
      <alignment horizontal="center" vertical="center" textRotation="90" wrapText="1" readingOrder="1"/>
    </xf>
    <xf numFmtId="0" fontId="3" fillId="2" borderId="5" xfId="0" applyFont="1" applyFill="1" applyBorder="1" applyAlignment="1">
      <alignment horizontal="center" vertical="center" wrapText="1" readingOrder="1"/>
    </xf>
    <xf numFmtId="0" fontId="3" fillId="7" borderId="20" xfId="0" applyFont="1" applyFill="1" applyBorder="1" applyAlignment="1">
      <alignment horizontal="center" vertical="center" wrapText="1" readingOrder="1"/>
    </xf>
    <xf numFmtId="2" fontId="1" fillId="4" borderId="19" xfId="1" applyNumberFormat="1" applyFont="1" applyFill="1" applyBorder="1" applyAlignment="1">
      <alignment horizontal="center" vertical="center" textRotation="90" wrapText="1"/>
    </xf>
    <xf numFmtId="2" fontId="1" fillId="4" borderId="5" xfId="1" applyNumberFormat="1" applyFont="1" applyFill="1" applyBorder="1" applyAlignment="1">
      <alignment horizontal="center" vertical="center" textRotation="90" wrapText="1"/>
    </xf>
    <xf numFmtId="2" fontId="28" fillId="2" borderId="5" xfId="1" applyNumberFormat="1" applyFont="1" applyFill="1" applyBorder="1" applyAlignment="1">
      <alignment horizontal="center" vertical="center" textRotation="90" wrapText="1"/>
    </xf>
    <xf numFmtId="2" fontId="1" fillId="4" borderId="5" xfId="1" applyNumberFormat="1" applyFont="1" applyFill="1" applyBorder="1" applyAlignment="1">
      <alignment horizontal="center" vertical="center" wrapText="1"/>
    </xf>
    <xf numFmtId="2" fontId="26" fillId="4" borderId="5" xfId="1" applyNumberFormat="1" applyFont="1" applyFill="1" applyBorder="1" applyAlignment="1">
      <alignment horizontal="center" vertical="center" textRotation="90" wrapText="1"/>
    </xf>
    <xf numFmtId="2" fontId="28" fillId="4" borderId="5" xfId="1" applyNumberFormat="1" applyFont="1" applyFill="1" applyBorder="1" applyAlignment="1">
      <alignment horizontal="center" vertical="center" textRotation="90" wrapText="1"/>
    </xf>
    <xf numFmtId="2" fontId="1" fillId="2" borderId="20" xfId="1" applyNumberFormat="1" applyFont="1" applyFill="1" applyBorder="1" applyAlignment="1">
      <alignment horizontal="center" vertical="center" wrapText="1"/>
    </xf>
    <xf numFmtId="0" fontId="39" fillId="2" borderId="3" xfId="0" applyFont="1" applyFill="1" applyBorder="1" applyAlignment="1">
      <alignment horizontal="center" vertical="center" wrapText="1"/>
    </xf>
    <xf numFmtId="2" fontId="20" fillId="2" borderId="3" xfId="0" applyNumberFormat="1" applyFont="1" applyFill="1" applyBorder="1" applyAlignment="1">
      <alignment horizontal="center" vertical="center" wrapText="1" readingOrder="1"/>
    </xf>
    <xf numFmtId="0" fontId="34" fillId="2" borderId="3" xfId="0" applyFont="1" applyFill="1" applyBorder="1" applyAlignment="1">
      <alignment horizontal="center" vertical="center" wrapText="1"/>
    </xf>
    <xf numFmtId="0" fontId="14" fillId="2" borderId="3" xfId="0" applyFont="1" applyFill="1" applyBorder="1" applyAlignment="1">
      <alignment wrapText="1"/>
    </xf>
    <xf numFmtId="2" fontId="21" fillId="2" borderId="3" xfId="0" applyNumberFormat="1" applyFont="1" applyFill="1" applyBorder="1" applyAlignment="1">
      <alignment horizontal="center" vertical="center" wrapText="1" readingOrder="1"/>
    </xf>
    <xf numFmtId="0" fontId="35" fillId="0" borderId="3" xfId="0" applyFont="1" applyBorder="1" applyAlignment="1">
      <alignment horizontal="center" vertical="center" wrapText="1"/>
    </xf>
    <xf numFmtId="0" fontId="37" fillId="2" borderId="3" xfId="0" applyFont="1" applyFill="1" applyBorder="1" applyAlignment="1">
      <alignment horizontal="center" vertical="center" wrapText="1"/>
    </xf>
    <xf numFmtId="0" fontId="10" fillId="2" borderId="3" xfId="3" applyFill="1" applyBorder="1" applyAlignment="1" applyProtection="1">
      <alignment horizontal="center" vertical="center" wrapText="1"/>
    </xf>
    <xf numFmtId="0" fontId="10" fillId="0" borderId="3" xfId="3" applyBorder="1" applyProtection="1"/>
    <xf numFmtId="0" fontId="25" fillId="0" borderId="3" xfId="0" applyFont="1" applyBorder="1" applyAlignment="1">
      <alignment horizontal="center" vertical="center" wrapText="1"/>
    </xf>
    <xf numFmtId="2" fontId="30" fillId="2" borderId="3" xfId="0" applyNumberFormat="1" applyFont="1" applyFill="1" applyBorder="1" applyAlignment="1">
      <alignment horizontal="center" vertical="center" wrapText="1" readingOrder="1"/>
    </xf>
    <xf numFmtId="46" fontId="35" fillId="2" borderId="3" xfId="0" applyNumberFormat="1" applyFont="1" applyFill="1" applyBorder="1" applyAlignment="1">
      <alignment horizontal="center" vertical="center" wrapText="1"/>
    </xf>
    <xf numFmtId="46" fontId="4" fillId="2" borderId="3" xfId="0" applyNumberFormat="1" applyFont="1" applyFill="1" applyBorder="1" applyAlignment="1">
      <alignment horizontal="center" vertical="center" wrapText="1"/>
    </xf>
    <xf numFmtId="0" fontId="15" fillId="2" borderId="3" xfId="0" applyFont="1" applyFill="1" applyBorder="1" applyAlignment="1">
      <alignment wrapText="1"/>
    </xf>
    <xf numFmtId="0" fontId="4" fillId="0" borderId="21" xfId="0" applyFont="1" applyBorder="1" applyAlignment="1">
      <alignment horizontal="center" vertical="center" wrapText="1" readingOrder="1"/>
    </xf>
    <xf numFmtId="0" fontId="4" fillId="0" borderId="22"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0" fontId="0" fillId="2" borderId="22" xfId="0" applyFill="1" applyBorder="1" applyAlignment="1">
      <alignment horizontal="center" vertical="center" wrapText="1"/>
    </xf>
    <xf numFmtId="0" fontId="4" fillId="0" borderId="14" xfId="0" applyFont="1" applyBorder="1" applyAlignment="1">
      <alignment horizontal="center" vertical="center" wrapText="1" readingOrder="1"/>
    </xf>
    <xf numFmtId="0" fontId="0" fillId="2" borderId="15" xfId="0" applyFill="1" applyBorder="1"/>
    <xf numFmtId="0" fontId="4" fillId="2" borderId="14" xfId="0" applyFont="1" applyFill="1" applyBorder="1" applyAlignment="1">
      <alignment horizontal="center" vertical="center" wrapText="1" readingOrder="1"/>
    </xf>
    <xf numFmtId="0" fontId="12" fillId="2" borderId="14"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xf numFmtId="0" fontId="12" fillId="2" borderId="14" xfId="0" applyFont="1" applyFill="1" applyBorder="1" applyAlignment="1">
      <alignment horizontal="center" vertical="center" wrapText="1" readingOrder="1"/>
    </xf>
    <xf numFmtId="0" fontId="12" fillId="0" borderId="14" xfId="0" applyFont="1" applyBorder="1" applyAlignment="1">
      <alignment horizontal="center" vertical="center" wrapText="1" readingOrder="1"/>
    </xf>
    <xf numFmtId="0" fontId="41" fillId="2" borderId="15" xfId="0" applyFont="1" applyFill="1" applyBorder="1" applyAlignment="1">
      <alignment horizontal="center" vertical="center" wrapText="1"/>
    </xf>
    <xf numFmtId="0" fontId="44" fillId="2" borderId="15" xfId="0" applyFont="1" applyFill="1" applyBorder="1" applyAlignment="1">
      <alignment horizontal="justify" vertical="center"/>
    </xf>
    <xf numFmtId="0" fontId="42" fillId="2" borderId="15" xfId="0" applyFont="1" applyFill="1" applyBorder="1" applyAlignment="1">
      <alignment horizontal="justify" vertical="center"/>
    </xf>
    <xf numFmtId="0" fontId="14" fillId="2" borderId="15" xfId="0" applyFont="1" applyFill="1" applyBorder="1"/>
    <xf numFmtId="0" fontId="12" fillId="0" borderId="16" xfId="0" applyFont="1" applyBorder="1" applyAlignment="1">
      <alignment horizontal="center" vertical="center" wrapText="1" readingOrder="1"/>
    </xf>
    <xf numFmtId="0" fontId="1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4" fillId="2" borderId="1" xfId="0" applyFont="1" applyFill="1" applyBorder="1" applyAlignment="1">
      <alignment wrapText="1"/>
    </xf>
    <xf numFmtId="0" fontId="0" fillId="2" borderId="1" xfId="0" applyFill="1" applyBorder="1" applyAlignment="1">
      <alignment horizontal="center" vertical="center" wrapText="1"/>
    </xf>
    <xf numFmtId="0" fontId="0" fillId="2" borderId="17" xfId="0" applyFill="1" applyBorder="1"/>
    <xf numFmtId="0" fontId="15" fillId="2" borderId="2" xfId="0" applyFont="1" applyFill="1" applyBorder="1" applyAlignment="1">
      <alignment horizontal="left" vertical="center" wrapText="1"/>
    </xf>
    <xf numFmtId="0" fontId="15" fillId="2" borderId="41" xfId="0" applyFont="1" applyFill="1" applyBorder="1" applyAlignment="1">
      <alignment horizontal="left" vertical="center"/>
    </xf>
    <xf numFmtId="0" fontId="15" fillId="2" borderId="42" xfId="0" applyFont="1" applyFill="1" applyBorder="1" applyAlignment="1">
      <alignment horizontal="left" vertical="center"/>
    </xf>
    <xf numFmtId="0" fontId="11" fillId="2" borderId="0" xfId="0" applyFont="1" applyFill="1" applyAlignment="1">
      <alignment horizontal="center"/>
    </xf>
    <xf numFmtId="0" fontId="32"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center" vertical="center" wrapText="1"/>
    </xf>
    <xf numFmtId="0" fontId="1" fillId="2" borderId="21" xfId="0" applyFont="1" applyFill="1" applyBorder="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0" fillId="2" borderId="2" xfId="0" applyFill="1" applyBorder="1" applyAlignment="1">
      <alignment horizontal="left" vertical="center" wrapText="1"/>
    </xf>
    <xf numFmtId="0" fontId="0" fillId="2" borderId="41" xfId="0" applyFill="1" applyBorder="1" applyAlignment="1">
      <alignment horizontal="left" vertical="center"/>
    </xf>
    <xf numFmtId="0" fontId="0" fillId="2" borderId="42" xfId="0" applyFill="1" applyBorder="1" applyAlignment="1">
      <alignment horizontal="left" vertical="center"/>
    </xf>
    <xf numFmtId="0" fontId="33" fillId="2" borderId="0" xfId="0" applyFont="1" applyFill="1" applyAlignment="1">
      <alignment horizontal="center"/>
    </xf>
    <xf numFmtId="0" fontId="16" fillId="2" borderId="60" xfId="0" applyFont="1" applyFill="1" applyBorder="1" applyAlignment="1">
      <alignment horizontal="center"/>
    </xf>
    <xf numFmtId="0" fontId="16" fillId="2" borderId="45" xfId="0" applyFont="1" applyFill="1" applyBorder="1" applyAlignment="1">
      <alignment horizontal="center" vertical="center" wrapText="1"/>
    </xf>
    <xf numFmtId="0" fontId="16" fillId="2" borderId="52" xfId="0" applyFont="1" applyFill="1" applyBorder="1" applyAlignment="1">
      <alignment horizontal="center" vertical="center" wrapText="1"/>
    </xf>
    <xf numFmtId="0" fontId="16" fillId="2" borderId="57"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41" xfId="0" applyFont="1" applyFill="1" applyBorder="1" applyAlignment="1">
      <alignment horizontal="left" vertical="center"/>
    </xf>
    <xf numFmtId="0" fontId="4" fillId="2" borderId="42" xfId="0" applyFont="1" applyFill="1" applyBorder="1" applyAlignment="1">
      <alignment horizontal="left" vertical="center"/>
    </xf>
    <xf numFmtId="0" fontId="27" fillId="2" borderId="45" xfId="0" applyFont="1" applyFill="1" applyBorder="1" applyAlignment="1">
      <alignment horizontal="center"/>
    </xf>
    <xf numFmtId="0" fontId="27" fillId="2" borderId="52" xfId="0" applyFont="1" applyFill="1" applyBorder="1" applyAlignment="1">
      <alignment horizontal="center"/>
    </xf>
    <xf numFmtId="0" fontId="27" fillId="2" borderId="57" xfId="0" applyFont="1" applyFill="1" applyBorder="1" applyAlignment="1">
      <alignment horizontal="center"/>
    </xf>
    <xf numFmtId="0" fontId="3" fillId="0" borderId="61" xfId="0" applyFont="1" applyBorder="1" applyAlignment="1">
      <alignment horizontal="center" vertical="center" wrapText="1" readingOrder="1"/>
    </xf>
    <xf numFmtId="0" fontId="3" fillId="0" borderId="58" xfId="0" applyFont="1" applyBorder="1" applyAlignment="1">
      <alignment horizontal="center" vertical="center" wrapText="1" readingOrder="1"/>
    </xf>
    <xf numFmtId="0" fontId="3" fillId="0" borderId="59" xfId="0" applyFont="1" applyBorder="1" applyAlignment="1">
      <alignment horizontal="center" vertical="center" wrapText="1" readingOrder="1"/>
    </xf>
    <xf numFmtId="164" fontId="29" fillId="0" borderId="0" xfId="2" applyNumberFormat="1" applyFont="1" applyFill="1" applyBorder="1" applyAlignment="1">
      <alignment horizontal="center"/>
    </xf>
    <xf numFmtId="0" fontId="1" fillId="0" borderId="64" xfId="0" applyFont="1" applyBorder="1" applyAlignment="1">
      <alignment horizontal="center" vertical="center" wrapText="1"/>
    </xf>
    <xf numFmtId="0" fontId="1" fillId="0" borderId="36" xfId="0" applyFont="1" applyBorder="1" applyAlignment="1">
      <alignment horizontal="center" vertical="center" wrapText="1"/>
    </xf>
    <xf numFmtId="164" fontId="3" fillId="2" borderId="35" xfId="2" applyNumberFormat="1" applyFont="1" applyFill="1" applyBorder="1" applyAlignment="1" applyProtection="1">
      <alignment horizontal="center" vertical="center" wrapText="1"/>
    </xf>
    <xf numFmtId="164" fontId="3" fillId="2" borderId="34" xfId="2" applyNumberFormat="1" applyFont="1" applyFill="1" applyBorder="1" applyAlignment="1" applyProtection="1">
      <alignment horizontal="center" vertical="center" wrapText="1"/>
    </xf>
    <xf numFmtId="164" fontId="3" fillId="2" borderId="43" xfId="2" applyNumberFormat="1" applyFont="1" applyFill="1" applyBorder="1" applyAlignment="1" applyProtection="1">
      <alignment horizontal="center" vertical="center" wrapText="1"/>
    </xf>
    <xf numFmtId="0" fontId="3" fillId="0" borderId="2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164" fontId="3" fillId="2" borderId="10" xfId="2" applyNumberFormat="1" applyFont="1" applyFill="1" applyBorder="1" applyAlignment="1" applyProtection="1">
      <alignment horizontal="center" vertical="center" wrapText="1"/>
    </xf>
    <xf numFmtId="164" fontId="3" fillId="2" borderId="48" xfId="2" applyNumberFormat="1" applyFont="1" applyFill="1" applyBorder="1" applyAlignment="1" applyProtection="1">
      <alignment horizontal="center" vertical="center" wrapText="1"/>
    </xf>
    <xf numFmtId="164" fontId="3" fillId="2" borderId="11" xfId="2" applyNumberFormat="1" applyFont="1" applyFill="1" applyBorder="1" applyAlignment="1" applyProtection="1">
      <alignment horizontal="center" vertical="center" wrapText="1"/>
    </xf>
    <xf numFmtId="164" fontId="3" fillId="2" borderId="49" xfId="2" applyNumberFormat="1" applyFont="1" applyFill="1" applyBorder="1" applyAlignment="1" applyProtection="1">
      <alignment horizontal="center" vertical="center" wrapText="1"/>
    </xf>
    <xf numFmtId="164" fontId="3" fillId="2" borderId="44" xfId="2" applyNumberFormat="1" applyFont="1" applyFill="1" applyBorder="1" applyAlignment="1" applyProtection="1">
      <alignment horizontal="center" vertical="center" wrapText="1"/>
    </xf>
    <xf numFmtId="164" fontId="3" fillId="2" borderId="50" xfId="2" applyNumberFormat="1" applyFont="1" applyFill="1" applyBorder="1" applyAlignment="1" applyProtection="1">
      <alignment horizontal="center" vertical="center" wrapText="1"/>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3" fillId="0" borderId="62" xfId="0" applyFont="1" applyBorder="1" applyAlignment="1">
      <alignment horizontal="center" vertical="center" wrapText="1"/>
    </xf>
    <xf numFmtId="0" fontId="3" fillId="0" borderId="55" xfId="0" applyFont="1" applyBorder="1" applyAlignment="1">
      <alignment horizontal="center" vertical="center" wrapText="1"/>
    </xf>
    <xf numFmtId="0" fontId="1" fillId="0" borderId="45" xfId="0" applyFont="1" applyBorder="1" applyAlignment="1">
      <alignment horizontal="center"/>
    </xf>
    <xf numFmtId="0" fontId="1" fillId="0" borderId="52" xfId="0" applyFont="1" applyBorder="1" applyAlignment="1">
      <alignment horizontal="center"/>
    </xf>
    <xf numFmtId="0" fontId="1" fillId="0" borderId="57" xfId="0" applyFont="1" applyBorder="1" applyAlignment="1">
      <alignment horizontal="center"/>
    </xf>
    <xf numFmtId="0" fontId="0" fillId="0" borderId="45" xfId="0" applyBorder="1" applyAlignment="1">
      <alignment horizontal="center" vertical="center" wrapText="1"/>
    </xf>
    <xf numFmtId="0" fontId="0" fillId="0" borderId="52" xfId="0" applyBorder="1" applyAlignment="1">
      <alignment horizontal="center" vertical="center" wrapText="1"/>
    </xf>
    <xf numFmtId="0" fontId="0" fillId="0" borderId="57" xfId="0" applyBorder="1" applyAlignment="1">
      <alignment horizontal="center" vertical="center" wrapText="1"/>
    </xf>
    <xf numFmtId="0" fontId="3" fillId="0" borderId="63" xfId="0" applyFont="1" applyBorder="1" applyAlignment="1">
      <alignment horizontal="center" vertical="center" wrapText="1"/>
    </xf>
    <xf numFmtId="0" fontId="8" fillId="2" borderId="22" xfId="0" applyFont="1" applyFill="1" applyBorder="1" applyAlignment="1" applyProtection="1">
      <alignment horizontal="center" vertical="center" wrapText="1" readingOrder="1"/>
      <protection locked="0"/>
    </xf>
    <xf numFmtId="0" fontId="8" fillId="2" borderId="5" xfId="0" applyFont="1" applyFill="1" applyBorder="1" applyAlignment="1" applyProtection="1">
      <alignment horizontal="center" vertical="center" wrapText="1" readingOrder="1"/>
      <protection locked="0"/>
    </xf>
  </cellXfs>
  <cellStyles count="4">
    <cellStyle name="Hipervínculo" xfId="3" builtinId="8"/>
    <cellStyle name="Normal" xfId="0" builtinId="0"/>
    <cellStyle name="Normal 2" xfId="1" xr:uid="{255516BD-F9F9-44E5-90F4-DD3E38DA2E5D}"/>
    <cellStyle name="Porcentaje" xfId="2" builtinId="5"/>
  </cellStyles>
  <dxfs count="1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ill>
        <patternFill patternType="solid">
          <fgColor indexed="64"/>
          <bgColor theme="0"/>
        </patternFill>
      </fill>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9"/>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9"/>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general" vertical="center" textRotation="90" wrapText="1" indent="0" justifyLastLine="0" shrinkToFit="0" readingOrder="0"/>
      <border diagonalUp="0" diagonalDown="0">
        <left style="medium">
          <color indexed="64"/>
        </left>
        <right/>
        <top style="thin">
          <color indexed="64"/>
        </top>
        <bottom style="thin">
          <color indexed="64"/>
        </bottom>
        <vertical/>
        <horizontal/>
      </border>
    </dxf>
    <dxf>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7"/>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colors>
    <mruColors>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3.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4.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5.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45.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6.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7.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4.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55.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56.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57.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58.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9.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60.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Ex3.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[1]Gantt!#REF!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[1]Gantt!#REF!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0-5E60-4976-82FC-6D15C560BFF1}"/>
            </c:ext>
          </c:extLst>
        </c:ser>
        <c:ser>
          <c:idx val="1"/>
          <c:order val="1"/>
          <c:spPr>
            <a:solidFill>
              <a:schemeClr val="accent2"/>
            </a:solidFill>
            <a:ln>
              <a:noFill/>
            </a:ln>
            <a:effectLst/>
          </c:spPr>
          <c:invertIfNegative val="0"/>
          <c:val>
            <c:numRef>
              <c:f>[1]Gantt!#REF!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1-5E60-4976-82FC-6D15C560BFF1}"/>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F547-4D58-B137-AF751490185E}"/>
              </c:ext>
            </c:extLst>
          </c:dPt>
          <c:val>
            <c:numRef>
              <c:f>'Informe Ejecutivo'!$K$38:$L$38</c:f>
              <c:numCache>
                <c:formatCode>0.0%</c:formatCode>
                <c:ptCount val="2"/>
                <c:pt idx="0">
                  <c:v>0.875</c:v>
                </c:pt>
                <c:pt idx="1">
                  <c:v>0.125</c:v>
                </c:pt>
              </c:numCache>
            </c:numRef>
          </c:val>
          <c:extLst>
            <c:ext xmlns:c16="http://schemas.microsoft.com/office/drawing/2014/chart" uri="{C3380CC4-5D6E-409C-BE32-E72D297353CC}">
              <c16:uniqueId val="{00000002-F547-4D58-B137-AF751490185E}"/>
            </c:ext>
          </c:extLst>
        </c:ser>
        <c:ser>
          <c:idx val="0"/>
          <c:order val="1"/>
          <c:tx>
            <c:strRef>
              <c:f>'Informe Ejecutivo'!$J$38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4-F547-4D58-B137-AF751490185E}"/>
              </c:ext>
            </c:extLst>
          </c:dPt>
          <c:dPt>
            <c:idx val="1"/>
            <c:bubble3D val="0"/>
            <c:spPr>
              <a:noFill/>
            </c:spPr>
            <c:extLst>
              <c:ext xmlns:c16="http://schemas.microsoft.com/office/drawing/2014/chart" uri="{C3380CC4-5D6E-409C-BE32-E72D297353CC}">
                <c16:uniqueId val="{00000006-F547-4D58-B137-AF751490185E}"/>
              </c:ext>
            </c:extLst>
          </c:dPt>
          <c:val>
            <c:numRef>
              <c:f>'Informe Ejecutivo'!$K$38:$L$38</c:f>
              <c:numCache>
                <c:formatCode>0.0%</c:formatCode>
                <c:ptCount val="2"/>
                <c:pt idx="0">
                  <c:v>0.875</c:v>
                </c:pt>
                <c:pt idx="1">
                  <c:v>0.125</c:v>
                </c:pt>
              </c:numCache>
            </c:numRef>
          </c:val>
          <c:extLst>
            <c:ext xmlns:c16="http://schemas.microsoft.com/office/drawing/2014/chart" uri="{C3380CC4-5D6E-409C-BE32-E72D297353CC}">
              <c16:uniqueId val="{00000007-F547-4D58-B137-AF75149018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3D38-4107-9D49-DB99B44AB641}"/>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3-3D38-4107-9D49-DB99B44AB641}"/>
              </c:ext>
            </c:extLst>
          </c:dPt>
          <c:val>
            <c:numRef>
              <c:f>'Informe Ejecutivo'!$K$39:$L$39</c:f>
              <c:numCache>
                <c:formatCode>0.0%</c:formatCode>
                <c:ptCount val="2"/>
                <c:pt idx="0">
                  <c:v>1</c:v>
                </c:pt>
                <c:pt idx="1">
                  <c:v>0</c:v>
                </c:pt>
              </c:numCache>
            </c:numRef>
          </c:val>
          <c:extLst>
            <c:ext xmlns:c16="http://schemas.microsoft.com/office/drawing/2014/chart" uri="{C3380CC4-5D6E-409C-BE32-E72D297353CC}">
              <c16:uniqueId val="{00000004-3D38-4107-9D49-DB99B44AB641}"/>
            </c:ext>
          </c:extLst>
        </c:ser>
        <c:ser>
          <c:idx val="0"/>
          <c:order val="1"/>
          <c:tx>
            <c:strRef>
              <c:f>'Informe Ejecutivo'!$J$39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3D38-4107-9D49-DB99B44AB641}"/>
              </c:ext>
            </c:extLst>
          </c:dPt>
          <c:dPt>
            <c:idx val="1"/>
            <c:bubble3D val="0"/>
            <c:spPr>
              <a:noFill/>
              <a:ln w="63500">
                <a:noFill/>
              </a:ln>
            </c:spPr>
            <c:extLst>
              <c:ext xmlns:c16="http://schemas.microsoft.com/office/drawing/2014/chart" uri="{C3380CC4-5D6E-409C-BE32-E72D297353CC}">
                <c16:uniqueId val="{00000008-3D38-4107-9D49-DB99B44AB641}"/>
              </c:ext>
            </c:extLst>
          </c:dPt>
          <c:val>
            <c:numRef>
              <c:f>'Informe Ejecutivo'!$K$39:$L$39</c:f>
              <c:numCache>
                <c:formatCode>0.0%</c:formatCode>
                <c:ptCount val="2"/>
                <c:pt idx="0">
                  <c:v>1</c:v>
                </c:pt>
                <c:pt idx="1">
                  <c:v>0</c:v>
                </c:pt>
              </c:numCache>
            </c:numRef>
          </c:val>
          <c:extLst>
            <c:ext xmlns:c16="http://schemas.microsoft.com/office/drawing/2014/chart" uri="{C3380CC4-5D6E-409C-BE32-E72D297353CC}">
              <c16:uniqueId val="{00000009-3D38-4107-9D49-DB99B44AB641}"/>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9FCC-492B-8BE0-1036CD23B2C8}"/>
              </c:ext>
            </c:extLst>
          </c:dPt>
          <c:dPt>
            <c:idx val="1"/>
            <c:bubble3D val="0"/>
            <c:spPr>
              <a:solidFill>
                <a:schemeClr val="bg1">
                  <a:lumMod val="65000"/>
                </a:schemeClr>
              </a:solidFill>
            </c:spPr>
            <c:extLst>
              <c:ext xmlns:c16="http://schemas.microsoft.com/office/drawing/2014/chart" uri="{C3380CC4-5D6E-409C-BE32-E72D297353CC}">
                <c16:uniqueId val="{00000003-9FCC-492B-8BE0-1036CD23B2C8}"/>
              </c:ext>
            </c:extLst>
          </c:dPt>
          <c:val>
            <c:numRef>
              <c:f>'Informe Ejecutivo'!$K$40:$L$40</c:f>
              <c:numCache>
                <c:formatCode>0.0%</c:formatCode>
                <c:ptCount val="2"/>
                <c:pt idx="0">
                  <c:v>0.96923076923076923</c:v>
                </c:pt>
                <c:pt idx="1">
                  <c:v>3.0769230769230771E-2</c:v>
                </c:pt>
              </c:numCache>
            </c:numRef>
          </c:val>
          <c:extLst>
            <c:ext xmlns:c16="http://schemas.microsoft.com/office/drawing/2014/chart" uri="{C3380CC4-5D6E-409C-BE32-E72D297353CC}">
              <c16:uniqueId val="{00000004-9FCC-492B-8BE0-1036CD23B2C8}"/>
            </c:ext>
          </c:extLst>
        </c:ser>
        <c:ser>
          <c:idx val="0"/>
          <c:order val="1"/>
          <c:tx>
            <c:strRef>
              <c:f>'Informe Ejecutivo'!$J$40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9FCC-492B-8BE0-1036CD23B2C8}"/>
              </c:ext>
            </c:extLst>
          </c:dPt>
          <c:dPt>
            <c:idx val="1"/>
            <c:bubble3D val="0"/>
            <c:spPr>
              <a:noFill/>
              <a:ln>
                <a:noFill/>
              </a:ln>
            </c:spPr>
            <c:extLst>
              <c:ext xmlns:c16="http://schemas.microsoft.com/office/drawing/2014/chart" uri="{C3380CC4-5D6E-409C-BE32-E72D297353CC}">
                <c16:uniqueId val="{00000008-9FCC-492B-8BE0-1036CD23B2C8}"/>
              </c:ext>
            </c:extLst>
          </c:dPt>
          <c:val>
            <c:numRef>
              <c:f>'Informe Ejecutivo'!$K$40:$L$40</c:f>
              <c:numCache>
                <c:formatCode>0.0%</c:formatCode>
                <c:ptCount val="2"/>
                <c:pt idx="0">
                  <c:v>0.96923076923076923</c:v>
                </c:pt>
                <c:pt idx="1">
                  <c:v>3.0769230769230771E-2</c:v>
                </c:pt>
              </c:numCache>
            </c:numRef>
          </c:val>
          <c:extLst>
            <c:ext xmlns:c16="http://schemas.microsoft.com/office/drawing/2014/chart" uri="{C3380CC4-5D6E-409C-BE32-E72D297353CC}">
              <c16:uniqueId val="{00000009-9FCC-492B-8BE0-1036CD23B2C8}"/>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FCAB-47DA-B4AF-CA527124671F}"/>
              </c:ext>
            </c:extLst>
          </c:dPt>
          <c:val>
            <c:numRef>
              <c:f>'Informe Ejecutivo'!$K$41:$L$41</c:f>
              <c:numCache>
                <c:formatCode>0.0%</c:formatCode>
                <c:ptCount val="2"/>
                <c:pt idx="0">
                  <c:v>0.96687500000000004</c:v>
                </c:pt>
                <c:pt idx="1">
                  <c:v>3.312499999999996E-2</c:v>
                </c:pt>
              </c:numCache>
            </c:numRef>
          </c:val>
          <c:extLst>
            <c:ext xmlns:c16="http://schemas.microsoft.com/office/drawing/2014/chart" uri="{C3380CC4-5D6E-409C-BE32-E72D297353CC}">
              <c16:uniqueId val="{00000002-FCAB-47DA-B4AF-CA527124671F}"/>
            </c:ext>
          </c:extLst>
        </c:ser>
        <c:ser>
          <c:idx val="0"/>
          <c:order val="1"/>
          <c:tx>
            <c:strRef>
              <c:f>'Informe Ejecutivo'!$J$41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4-FCAB-47DA-B4AF-CA527124671F}"/>
              </c:ext>
            </c:extLst>
          </c:dPt>
          <c:dPt>
            <c:idx val="1"/>
            <c:bubble3D val="0"/>
            <c:spPr>
              <a:noFill/>
            </c:spPr>
            <c:extLst>
              <c:ext xmlns:c16="http://schemas.microsoft.com/office/drawing/2014/chart" uri="{C3380CC4-5D6E-409C-BE32-E72D297353CC}">
                <c16:uniqueId val="{00000006-FCAB-47DA-B4AF-CA527124671F}"/>
              </c:ext>
            </c:extLst>
          </c:dPt>
          <c:val>
            <c:numRef>
              <c:f>'Informe Ejecutivo'!$K$41:$L$41</c:f>
              <c:numCache>
                <c:formatCode>0.0%</c:formatCode>
                <c:ptCount val="2"/>
                <c:pt idx="0">
                  <c:v>0.96687500000000004</c:v>
                </c:pt>
                <c:pt idx="1">
                  <c:v>3.312499999999996E-2</c:v>
                </c:pt>
              </c:numCache>
            </c:numRef>
          </c:val>
          <c:extLst>
            <c:ext xmlns:c16="http://schemas.microsoft.com/office/drawing/2014/chart" uri="{C3380CC4-5D6E-409C-BE32-E72D297353CC}">
              <c16:uniqueId val="{00000007-FCAB-47DA-B4AF-CA527124671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BB73-4547-B39E-D83B94490F7C}"/>
              </c:ext>
            </c:extLst>
          </c:dPt>
          <c:dPt>
            <c:idx val="1"/>
            <c:bubble3D val="0"/>
            <c:spPr>
              <a:solidFill>
                <a:schemeClr val="bg1">
                  <a:lumMod val="65000"/>
                </a:schemeClr>
              </a:solidFill>
            </c:spPr>
            <c:extLst>
              <c:ext xmlns:c16="http://schemas.microsoft.com/office/drawing/2014/chart" uri="{C3380CC4-5D6E-409C-BE32-E72D297353CC}">
                <c16:uniqueId val="{00000003-BB73-4547-B39E-D83B94490F7C}"/>
              </c:ext>
            </c:extLst>
          </c:dPt>
          <c:val>
            <c:numRef>
              <c:f>'Informe Ejecutivo'!$K$42:$L$42</c:f>
              <c:numCache>
                <c:formatCode>0.0%</c:formatCode>
                <c:ptCount val="2"/>
                <c:pt idx="0">
                  <c:v>0.98750000000000004</c:v>
                </c:pt>
                <c:pt idx="1">
                  <c:v>1.2499999999999956E-2</c:v>
                </c:pt>
              </c:numCache>
            </c:numRef>
          </c:val>
          <c:extLst>
            <c:ext xmlns:c16="http://schemas.microsoft.com/office/drawing/2014/chart" uri="{C3380CC4-5D6E-409C-BE32-E72D297353CC}">
              <c16:uniqueId val="{00000004-BB73-4547-B39E-D83B94490F7C}"/>
            </c:ext>
          </c:extLst>
        </c:ser>
        <c:ser>
          <c:idx val="0"/>
          <c:order val="1"/>
          <c:tx>
            <c:strRef>
              <c:f>'Informe Ejecutivo'!$J$42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BB73-4547-B39E-D83B94490F7C}"/>
              </c:ext>
            </c:extLst>
          </c:dPt>
          <c:dPt>
            <c:idx val="1"/>
            <c:bubble3D val="0"/>
            <c:spPr>
              <a:noFill/>
              <a:ln w="63500">
                <a:noFill/>
              </a:ln>
            </c:spPr>
            <c:extLst>
              <c:ext xmlns:c16="http://schemas.microsoft.com/office/drawing/2014/chart" uri="{C3380CC4-5D6E-409C-BE32-E72D297353CC}">
                <c16:uniqueId val="{00000008-BB73-4547-B39E-D83B94490F7C}"/>
              </c:ext>
            </c:extLst>
          </c:dPt>
          <c:val>
            <c:numRef>
              <c:f>'Informe Ejecutivo'!$K$42:$L$42</c:f>
              <c:numCache>
                <c:formatCode>0.0%</c:formatCode>
                <c:ptCount val="2"/>
                <c:pt idx="0">
                  <c:v>0.98750000000000004</c:v>
                </c:pt>
                <c:pt idx="1">
                  <c:v>1.2499999999999956E-2</c:v>
                </c:pt>
              </c:numCache>
            </c:numRef>
          </c:val>
          <c:extLst>
            <c:ext xmlns:c16="http://schemas.microsoft.com/office/drawing/2014/chart" uri="{C3380CC4-5D6E-409C-BE32-E72D297353CC}">
              <c16:uniqueId val="{00000009-BB73-4547-B39E-D83B94490F7C}"/>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40F2-410A-B071-B4696C897CCD}"/>
              </c:ext>
            </c:extLst>
          </c:dPt>
          <c:dPt>
            <c:idx val="1"/>
            <c:bubble3D val="0"/>
            <c:spPr>
              <a:noFill/>
              <a:ln w="19050">
                <a:noFill/>
              </a:ln>
              <a:effectLst/>
            </c:spPr>
            <c:extLst>
              <c:ext xmlns:c16="http://schemas.microsoft.com/office/drawing/2014/chart" uri="{C3380CC4-5D6E-409C-BE32-E72D297353CC}">
                <c16:uniqueId val="{00000003-40F2-410A-B071-B4696C897CCD}"/>
              </c:ext>
            </c:extLst>
          </c:dPt>
          <c:val>
            <c:numRef>
              <c:f>'Informe Ejecutivo'!$K$12:$K$13</c:f>
              <c:numCache>
                <c:formatCode>0%</c:formatCode>
                <c:ptCount val="2"/>
                <c:pt idx="0">
                  <c:v>1</c:v>
                </c:pt>
                <c:pt idx="1">
                  <c:v>1</c:v>
                </c:pt>
              </c:numCache>
            </c:numRef>
          </c:val>
          <c:extLst>
            <c:ext xmlns:c16="http://schemas.microsoft.com/office/drawing/2014/chart" uri="{C3380CC4-5D6E-409C-BE32-E72D297353CC}">
              <c16:uniqueId val="{00000004-40F2-410A-B071-B4696C897CCD}"/>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F6F1-4DE9-803D-36AA72DFC01C}"/>
              </c:ext>
            </c:extLst>
          </c:dPt>
          <c:dPt>
            <c:idx val="1"/>
            <c:bubble3D val="0"/>
            <c:spPr>
              <a:noFill/>
              <a:ln w="19050">
                <a:noFill/>
              </a:ln>
              <a:effectLst/>
            </c:spPr>
            <c:extLst>
              <c:ext xmlns:c16="http://schemas.microsoft.com/office/drawing/2014/chart" uri="{C3380CC4-5D6E-409C-BE32-E72D297353CC}">
                <c16:uniqueId val="{00000003-F6F1-4DE9-803D-36AA72DFC01C}"/>
              </c:ext>
            </c:extLst>
          </c:dPt>
          <c:val>
            <c:numRef>
              <c:f>'Informe Ejecutivo'!$K$17:$K$18</c:f>
              <c:numCache>
                <c:formatCode>0%</c:formatCode>
                <c:ptCount val="2"/>
                <c:pt idx="0">
                  <c:v>0</c:v>
                </c:pt>
                <c:pt idx="1">
                  <c:v>2</c:v>
                </c:pt>
              </c:numCache>
            </c:numRef>
          </c:val>
          <c:extLst>
            <c:ext xmlns:c16="http://schemas.microsoft.com/office/drawing/2014/chart" uri="{C3380CC4-5D6E-409C-BE32-E72D297353CC}">
              <c16:uniqueId val="{00000004-F6F1-4DE9-803D-36AA72DFC01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9EDF-4977-B763-2FD4AE6E0BA0}"/>
              </c:ext>
            </c:extLst>
          </c:dPt>
          <c:dPt>
            <c:idx val="1"/>
            <c:bubble3D val="0"/>
            <c:spPr>
              <a:noFill/>
              <a:ln w="19050">
                <a:noFill/>
              </a:ln>
              <a:effectLst/>
            </c:spPr>
            <c:extLst>
              <c:ext xmlns:c16="http://schemas.microsoft.com/office/drawing/2014/chart" uri="{C3380CC4-5D6E-409C-BE32-E72D297353CC}">
                <c16:uniqueId val="{00000003-9EDF-4977-B763-2FD4AE6E0BA0}"/>
              </c:ext>
            </c:extLst>
          </c:dPt>
          <c:val>
            <c:numRef>
              <c:f>'Informe Ejecutivo'!$K$21:$K$22</c:f>
              <c:numCache>
                <c:formatCode>0%</c:formatCode>
                <c:ptCount val="2"/>
                <c:pt idx="0">
                  <c:v>0</c:v>
                </c:pt>
                <c:pt idx="1">
                  <c:v>2</c:v>
                </c:pt>
              </c:numCache>
            </c:numRef>
          </c:val>
          <c:extLst>
            <c:ext xmlns:c16="http://schemas.microsoft.com/office/drawing/2014/chart" uri="{C3380CC4-5D6E-409C-BE32-E72D297353CC}">
              <c16:uniqueId val="{00000004-9EDF-4977-B763-2FD4AE6E0BA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BEB1-4E3D-93B3-755CD89C8DD0}"/>
              </c:ext>
            </c:extLst>
          </c:dPt>
          <c:dPt>
            <c:idx val="1"/>
            <c:bubble3D val="0"/>
            <c:spPr>
              <a:noFill/>
              <a:ln w="19050">
                <a:noFill/>
              </a:ln>
              <a:effectLst/>
            </c:spPr>
            <c:extLst>
              <c:ext xmlns:c16="http://schemas.microsoft.com/office/drawing/2014/chart" uri="{C3380CC4-5D6E-409C-BE32-E72D297353CC}">
                <c16:uniqueId val="{00000003-BEB1-4E3D-93B3-755CD89C8DD0}"/>
              </c:ext>
            </c:extLst>
          </c:dPt>
          <c:val>
            <c:numRef>
              <c:f>'Informe Ejecutivo'!$K$25:$K$26</c:f>
              <c:numCache>
                <c:formatCode>0%</c:formatCode>
                <c:ptCount val="2"/>
                <c:pt idx="0">
                  <c:v>0</c:v>
                </c:pt>
                <c:pt idx="1">
                  <c:v>2</c:v>
                </c:pt>
              </c:numCache>
            </c:numRef>
          </c:val>
          <c:extLst>
            <c:ext xmlns:c16="http://schemas.microsoft.com/office/drawing/2014/chart" uri="{C3380CC4-5D6E-409C-BE32-E72D297353CC}">
              <c16:uniqueId val="{00000004-BEB1-4E3D-93B3-755CD89C8DD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6942-448F-B562-6CAFDE9BCF8E}"/>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6942-448F-B562-6CAFDE9BCF8E}"/>
              </c:ext>
            </c:extLst>
          </c:dPt>
          <c:dPt>
            <c:idx val="2"/>
            <c:bubble3D val="0"/>
            <c:spPr>
              <a:noFill/>
              <a:ln w="19050">
                <a:noFill/>
              </a:ln>
              <a:effectLst/>
            </c:spPr>
            <c:extLst>
              <c:ext xmlns:c16="http://schemas.microsoft.com/office/drawing/2014/chart" uri="{C3380CC4-5D6E-409C-BE32-E72D297353CC}">
                <c16:uniqueId val="{00000005-6942-448F-B562-6CAFDE9BCF8E}"/>
              </c:ext>
            </c:extLst>
          </c:dPt>
          <c:val>
            <c:numRef>
              <c:f>'Informe Ejecutivo'!$K$33:$K$35</c:f>
              <c:numCache>
                <c:formatCode>0%</c:formatCode>
                <c:ptCount val="3"/>
                <c:pt idx="0">
                  <c:v>-0.03</c:v>
                </c:pt>
                <c:pt idx="1">
                  <c:v>0.03</c:v>
                </c:pt>
                <c:pt idx="2">
                  <c:v>2</c:v>
                </c:pt>
              </c:numCache>
            </c:numRef>
          </c:val>
          <c:extLst>
            <c:ext xmlns:c16="http://schemas.microsoft.com/office/drawing/2014/chart" uri="{C3380CC4-5D6E-409C-BE32-E72D297353CC}">
              <c16:uniqueId val="{00000006-6942-448F-B562-6CAFDE9BCF8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6F-48F5-B83B-F50289AEC517}"/>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6F-48F5-B83B-F50289AEC5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26F-48F5-B83B-F50289AEC517}"/>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6F-48F5-B83B-F50289AEC5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26F-48F5-B83B-F50289AEC5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'Informe Ejecutivo'!$C$71:$C$75</c:f>
              <c:numCache>
                <c:formatCode>0.00%</c:formatCode>
                <c:ptCount val="5"/>
                <c:pt idx="0">
                  <c:v>1</c:v>
                </c:pt>
                <c:pt idx="1">
                  <c:v>0.97727272727272729</c:v>
                </c:pt>
                <c:pt idx="2">
                  <c:v>1</c:v>
                </c:pt>
                <c:pt idx="3">
                  <c:v>1</c:v>
                </c:pt>
                <c:pt idx="4">
                  <c:v>1</c:v>
                </c:pt>
              </c:numCache>
            </c:numRef>
          </c:val>
          <c:extLst>
            <c:ext xmlns:c16="http://schemas.microsoft.com/office/drawing/2014/chart" uri="{C3380CC4-5D6E-409C-BE32-E72D297353CC}">
              <c16:uniqueId val="{00000005-126F-48F5-B83B-F50289AEC5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544260228286497"/>
          <c:y val="0.12412035142851685"/>
          <c:w val="0.43005830401409939"/>
          <c:h val="0.87587964857148315"/>
        </c:manualLayout>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92A4-4810-B8A4-D63556A3DCAC}"/>
              </c:ext>
            </c:extLst>
          </c:dPt>
          <c:dPt>
            <c:idx val="1"/>
            <c:bubble3D val="0"/>
            <c:spPr>
              <a:noFill/>
              <a:ln w="19050">
                <a:noFill/>
              </a:ln>
              <a:effectLst/>
            </c:spPr>
            <c:extLst>
              <c:ext xmlns:c16="http://schemas.microsoft.com/office/drawing/2014/chart" uri="{C3380CC4-5D6E-409C-BE32-E72D297353CC}">
                <c16:uniqueId val="{00000003-92A4-4810-B8A4-D63556A3DCAC}"/>
              </c:ext>
            </c:extLst>
          </c:dPt>
          <c:val>
            <c:numRef>
              <c:f>'Informe Ejecutivo'!$K$29:$K$30</c:f>
              <c:numCache>
                <c:formatCode>0%</c:formatCode>
                <c:ptCount val="2"/>
                <c:pt idx="0">
                  <c:v>0</c:v>
                </c:pt>
                <c:pt idx="1">
                  <c:v>2</c:v>
                </c:pt>
              </c:numCache>
            </c:numRef>
          </c:val>
          <c:extLst>
            <c:ext xmlns:c16="http://schemas.microsoft.com/office/drawing/2014/chart" uri="{C3380CC4-5D6E-409C-BE32-E72D297353CC}">
              <c16:uniqueId val="{00000004-92A4-4810-B8A4-D63556A3DCA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Lit>
                <c:formatCode>General</c:formatCode>
                <c:ptCount val="1"/>
                <c:pt idx="0">
                  <c:v>1</c:v>
                </c:pt>
              </c:numLit>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Lit>
              <c:formatCode>General</c:formatCode>
              <c:ptCount val="1"/>
              <c:pt idx="0">
                <c:v>1</c:v>
              </c:pt>
            </c:numLit>
          </c:val>
          <c:extLst>
            <c:ext xmlns:c15="http://schemas.microsoft.com/office/drawing/2012/chart" uri="{02D57815-91ED-43cb-92C2-25804820EDAC}">
              <c15:filteredSeriesTitle>
                <c15:tx>
                  <c:v>#¡REF!</c:v>
                </c15:tx>
              </c15:filteredSeriesTitle>
            </c:ext>
            <c:ext xmlns:c15="http://schemas.microsoft.com/office/drawing/2012/chart" uri="{02D57815-91ED-43cb-92C2-25804820EDAC}">
              <c15:filteredCategoryTitle>
                <c15:cat>
                  <c:strLit>
                    <c:ptCount val="1"/>
                    <c:pt idx="0">
                      <c:v>#¡REF!</c:v>
                    </c:pt>
                  </c:strLit>
                </c15:cat>
              </c15:filteredCategoryTitle>
            </c:ext>
            <c:ext xmlns:c16="http://schemas.microsoft.com/office/drawing/2014/chart" uri="{C3380CC4-5D6E-409C-BE32-E72D297353CC}">
              <c16:uniqueId val="{00000000-ABE5-4D5D-A98C-69BA72988DD0}"/>
            </c:ext>
          </c:extLst>
        </c:ser>
        <c:ser>
          <c:idx val="1"/>
          <c:order val="1"/>
          <c:spPr>
            <a:solidFill>
              <a:schemeClr val="accent2"/>
            </a:solidFill>
            <a:ln>
              <a:noFill/>
            </a:ln>
            <a:effectLst/>
          </c:spPr>
          <c:invertIfNegative val="0"/>
          <c:val>
            <c:numLit>
              <c:formatCode>General</c:formatCode>
              <c:ptCount val="1"/>
              <c:pt idx="0">
                <c:v>1</c:v>
              </c:pt>
            </c:numLit>
          </c:val>
          <c:extLst>
            <c:ext xmlns:c15="http://schemas.microsoft.com/office/drawing/2012/chart" uri="{02D57815-91ED-43cb-92C2-25804820EDAC}">
              <c15:filteredCategoryTitle>
                <c15:cat>
                  <c:strLit>
                    <c:ptCount val="1"/>
                    <c:pt idx="0">
                      <c:v>#¡REF!</c:v>
                    </c:pt>
                  </c:strLit>
                </c15:cat>
              </c15:filteredCategoryTitle>
            </c:ext>
            <c:ext xmlns:c16="http://schemas.microsoft.com/office/drawing/2014/chart" uri="{C3380CC4-5D6E-409C-BE32-E72D297353CC}">
              <c16:uniqueId val="{00000001-ABE5-4D5D-A98C-69BA72988DD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FB-4A8A-BD84-814F9DAFA9F2}"/>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FB-4A8A-BD84-814F9DAFA9F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FB-4A8A-BD84-814F9DAFA9F2}"/>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FB-4A8A-BD84-814F9DAFA9F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FB-4A8A-BD84-814F9DAFA9F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4T'!$B$69:$B$73</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'IE 4T'!$C$69:$C$73</c:f>
              <c:numCache>
                <c:formatCode>0.00%</c:formatCode>
                <c:ptCount val="5"/>
                <c:pt idx="0">
                  <c:v>1</c:v>
                </c:pt>
                <c:pt idx="1">
                  <c:v>0.97727272727272729</c:v>
                </c:pt>
                <c:pt idx="2">
                  <c:v>1</c:v>
                </c:pt>
                <c:pt idx="3">
                  <c:v>1</c:v>
                </c:pt>
                <c:pt idx="4">
                  <c:v>1</c:v>
                </c:pt>
              </c:numCache>
            </c:numRef>
          </c:val>
          <c:extLst>
            <c:ext xmlns:c16="http://schemas.microsoft.com/office/drawing/2014/chart" uri="{C3380CC4-5D6E-409C-BE32-E72D297353CC}">
              <c16:uniqueId val="{00000005-08FB-4A8A-BD84-814F9DAFA9F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822-483F-9450-3789E0CF31FC}"/>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822-483F-9450-3789E0CF31FC}"/>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822-483F-9450-3789E0CF31FC}"/>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4T'!$B$105:$B$107</c:f>
              <c:strCache>
                <c:ptCount val="3"/>
                <c:pt idx="0">
                  <c:v>Información</c:v>
                </c:pt>
                <c:pt idx="1">
                  <c:v>Diálogo</c:v>
                </c:pt>
                <c:pt idx="2">
                  <c:v>Responsabilidad</c:v>
                </c:pt>
              </c:strCache>
            </c:strRef>
          </c:cat>
          <c:val>
            <c:numRef>
              <c:f>'IE 4T'!$C$105:$C$107</c:f>
              <c:numCache>
                <c:formatCode>0.00%</c:formatCode>
                <c:ptCount val="3"/>
                <c:pt idx="0">
                  <c:v>1</c:v>
                </c:pt>
                <c:pt idx="1">
                  <c:v>1</c:v>
                </c:pt>
                <c:pt idx="2">
                  <c:v>1</c:v>
                </c:pt>
              </c:numCache>
            </c:numRef>
          </c:val>
          <c:extLst>
            <c:ext xmlns:c16="http://schemas.microsoft.com/office/drawing/2014/chart" uri="{C3380CC4-5D6E-409C-BE32-E72D297353CC}">
              <c16:uniqueId val="{00000003-D822-483F-9450-3789E0CF31FC}"/>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149-474A-ADFC-C3EF17A78FFC}"/>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149-474A-ADFC-C3EF17A78FFC}"/>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149-474A-ADFC-C3EF17A78FFC}"/>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49-474A-ADFC-C3EF17A78FFC}"/>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49-474A-ADFC-C3EF17A78FFC}"/>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4T'!$B$116:$B$120</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'IE 4T'!$C$116:$C$120</c:f>
              <c:numCache>
                <c:formatCode>0.00%</c:formatCode>
                <c:ptCount val="5"/>
                <c:pt idx="0">
                  <c:v>1</c:v>
                </c:pt>
                <c:pt idx="1">
                  <c:v>1</c:v>
                </c:pt>
                <c:pt idx="2">
                  <c:v>0.95000000000000007</c:v>
                </c:pt>
                <c:pt idx="3">
                  <c:v>0.75</c:v>
                </c:pt>
                <c:pt idx="4">
                  <c:v>1</c:v>
                </c:pt>
              </c:numCache>
            </c:numRef>
          </c:val>
          <c:extLst>
            <c:ext xmlns:c16="http://schemas.microsoft.com/office/drawing/2014/chart" uri="{C3380CC4-5D6E-409C-BE32-E72D297353CC}">
              <c16:uniqueId val="{00000005-C149-474A-ADFC-C3EF17A78FFC}"/>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BA-4FA4-9960-E2841B806855}"/>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BA-4FA4-9960-E2841B806855}"/>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BA-4FA4-9960-E2841B806855}"/>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BA-4FA4-9960-E2841B806855}"/>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BA-4FA4-9960-E2841B80685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4T'!$B$133:$B$137</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'IE 4T'!$C$133:$C$137</c:f>
              <c:numCache>
                <c:formatCode>0.00%</c:formatCode>
                <c:ptCount val="5"/>
                <c:pt idx="0">
                  <c:v>1</c:v>
                </c:pt>
                <c:pt idx="1">
                  <c:v>1</c:v>
                </c:pt>
                <c:pt idx="2">
                  <c:v>0.75</c:v>
                </c:pt>
                <c:pt idx="3">
                  <c:v>0.9375</c:v>
                </c:pt>
                <c:pt idx="4">
                  <c:v>0.98999999999999988</c:v>
                </c:pt>
              </c:numCache>
            </c:numRef>
          </c:val>
          <c:extLst>
            <c:ext xmlns:c16="http://schemas.microsoft.com/office/drawing/2014/chart" uri="{C3380CC4-5D6E-409C-BE32-E72D297353CC}">
              <c16:uniqueId val="{00000005-91BA-4FA4-9960-E2841B806855}"/>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4T'!$B$152:$B$160</c:f>
              <c:strCache>
                <c:ptCount val="8"/>
                <c:pt idx="0">
                  <c:v>Implementar la caja de herramientas del código de integridad</c:v>
                </c:pt>
                <c:pt idx="1">
                  <c:v>Realizar jornadas de capacitación para divulgar información sobre conflictos de intereses y su respectivo trámite (identificación, canales, implicaciones, etc.)</c:v>
                </c:pt>
                <c:pt idx="2">
                  <c:v>Analizar y gestionar las declaraciones de conflictos de intereses, impedimentos y recusaciones según el procedimiento establecido</c:v>
                </c:pt>
                <c:pt idx="3">
                  <c:v>Realizar seguimiento al proceso de socializaciones de proyectos, con el fin de garantizar la comunicación efectiva con las comunidades.</c:v>
                </c:pt>
                <c:pt idx="4">
                  <c:v>Realizar Obras con Participación Comunitaria, como principal propuesta de reactivación de las regiones. </c:v>
                </c:pt>
                <c:pt idx="5">
                  <c:v>Generar confianza en la comunidad a través de la siembra y reforestación de árboles</c:v>
                </c:pt>
                <c:pt idx="6">
                  <c:v>Atender el 100% de los requerimientos dando respuesta a la comunidad para el reporte y protección de fauna vulnerable a atropellamiento en las vías administradas por el INVIAS</c:v>
                </c:pt>
                <c:pt idx="7">
                  <c:v>Realizar reuniones de sensibilización o capacitaciones en temas de sostenibilidad dirigidas a grupos de interés</c:v>
                </c:pt>
              </c:strCache>
            </c:strRef>
          </c:cat>
          <c:val>
            <c:numRef>
              <c:f>'IE 4T'!$C$152:$C$160</c:f>
              <c:numCache>
                <c:formatCode>0.00%</c:formatCode>
                <c:ptCount val="8"/>
                <c:pt idx="0">
                  <c:v>0.9</c:v>
                </c:pt>
                <c:pt idx="1">
                  <c:v>1</c:v>
                </c:pt>
                <c:pt idx="2">
                  <c:v>1</c:v>
                </c:pt>
                <c:pt idx="3">
                  <c:v>1</c:v>
                </c:pt>
                <c:pt idx="4">
                  <c:v>1</c:v>
                </c:pt>
                <c:pt idx="5">
                  <c:v>1</c:v>
                </c:pt>
                <c:pt idx="6">
                  <c:v>1</c:v>
                </c:pt>
                <c:pt idx="7">
                  <c:v>1</c:v>
                </c:pt>
              </c:numCache>
            </c:numRef>
          </c:val>
          <c:extLst>
            <c:ext xmlns:c16="http://schemas.microsoft.com/office/drawing/2014/chart" uri="{C3380CC4-5D6E-409C-BE32-E72D297353CC}">
              <c16:uniqueId val="{00000000-1040-4FD7-8EE0-50589DB0E4A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layout>
        <c:manualLayout>
          <c:xMode val="edge"/>
          <c:yMode val="edge"/>
          <c:x val="0.1960804296370711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'IE 4T'!$C$47</c:f>
              <c:strCache>
                <c:ptCount val="1"/>
                <c:pt idx="0">
                  <c:v>Corte 1° trimestre</c:v>
                </c:pt>
              </c:strCache>
            </c:strRef>
          </c:tx>
          <c:spPr>
            <a:solidFill>
              <a:schemeClr val="accent1"/>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4T'!$C$48:$C$53</c:f>
              <c:numCache>
                <c:formatCode>0.0%</c:formatCode>
                <c:ptCount val="6"/>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DC02-4275-B8D8-B56D1F20D312}"/>
            </c:ext>
          </c:extLst>
        </c:ser>
        <c:ser>
          <c:idx val="1"/>
          <c:order val="1"/>
          <c:tx>
            <c:strRef>
              <c:f>'IE 4T'!$D$47</c:f>
              <c:strCache>
                <c:ptCount val="1"/>
                <c:pt idx="0">
                  <c:v>Corte 2° trimestre</c:v>
                </c:pt>
              </c:strCache>
            </c:strRef>
          </c:tx>
          <c:spPr>
            <a:solidFill>
              <a:schemeClr val="accent2"/>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4T'!$D$48:$D$53</c:f>
              <c:numCache>
                <c:formatCode>0.0%</c:formatCode>
                <c:ptCount val="6"/>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DC02-4275-B8D8-B56D1F20D312}"/>
            </c:ext>
          </c:extLst>
        </c:ser>
        <c:ser>
          <c:idx val="2"/>
          <c:order val="2"/>
          <c:tx>
            <c:strRef>
              <c:f>'IE 4T'!$E$47</c:f>
              <c:strCache>
                <c:ptCount val="1"/>
                <c:pt idx="0">
                  <c:v>Corte 3° trimestre</c:v>
                </c:pt>
              </c:strCache>
            </c:strRef>
          </c:tx>
          <c:spPr>
            <a:solidFill>
              <a:schemeClr val="accent3"/>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4T'!$E$48:$E$53</c:f>
              <c:numCache>
                <c:formatCode>0.0%</c:formatCode>
                <c:ptCount val="6"/>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DC02-4275-B8D8-B56D1F20D312}"/>
            </c:ext>
          </c:extLst>
        </c:ser>
        <c:ser>
          <c:idx val="3"/>
          <c:order val="3"/>
          <c:tx>
            <c:strRef>
              <c:f>'IE 4T'!$F$47</c:f>
              <c:strCache>
                <c:ptCount val="1"/>
                <c:pt idx="0">
                  <c:v>Corte 4° trimestre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4T'!$F$48:$F$53</c:f>
              <c:numCache>
                <c:formatCode>0.0%</c:formatCode>
                <c:ptCount val="6"/>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DC02-4275-B8D8-B56D1F20D312}"/>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'IE 4T'!$G$47</c:f>
              <c:strCache>
                <c:ptCount val="1"/>
                <c:pt idx="0">
                  <c:v>Corte 1° trimestre</c:v>
                </c:pt>
              </c:strCache>
            </c:strRef>
          </c:tx>
          <c:spPr>
            <a:solidFill>
              <a:schemeClr val="accent1"/>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4T'!$G$48:$G$53</c:f>
              <c:numCache>
                <c:formatCode>0.0%</c:formatCode>
                <c:ptCount val="6"/>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CE1F-44FF-928E-BDECDF4FFC96}"/>
            </c:ext>
          </c:extLst>
        </c:ser>
        <c:ser>
          <c:idx val="1"/>
          <c:order val="1"/>
          <c:tx>
            <c:strRef>
              <c:f>'IE 4T'!$H$47</c:f>
              <c:strCache>
                <c:ptCount val="1"/>
                <c:pt idx="0">
                  <c:v>Corte 2° trimestre</c:v>
                </c:pt>
              </c:strCache>
            </c:strRef>
          </c:tx>
          <c:spPr>
            <a:solidFill>
              <a:schemeClr val="accent2"/>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4T'!$H$48:$H$53</c:f>
              <c:numCache>
                <c:formatCode>0.0%</c:formatCode>
                <c:ptCount val="6"/>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CE1F-44FF-928E-BDECDF4FFC96}"/>
            </c:ext>
          </c:extLst>
        </c:ser>
        <c:ser>
          <c:idx val="2"/>
          <c:order val="2"/>
          <c:tx>
            <c:strRef>
              <c:f>'IE 4T'!$I$47</c:f>
              <c:strCache>
                <c:ptCount val="1"/>
                <c:pt idx="0">
                  <c:v>Corte 3° trimestre</c:v>
                </c:pt>
              </c:strCache>
            </c:strRef>
          </c:tx>
          <c:spPr>
            <a:solidFill>
              <a:schemeClr val="accent3"/>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4T'!$I$48:$I$53</c:f>
              <c:numCache>
                <c:formatCode>0.0%</c:formatCode>
                <c:ptCount val="6"/>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CE1F-44FF-928E-BDECDF4FFC96}"/>
            </c:ext>
          </c:extLst>
        </c:ser>
        <c:ser>
          <c:idx val="3"/>
          <c:order val="3"/>
          <c:tx>
            <c:strRef>
              <c:f>'IE 4T'!$J$47</c:f>
              <c:strCache>
                <c:ptCount val="1"/>
                <c:pt idx="0">
                  <c:v>Corte 4° trimestre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4T'!$J$48:$J$53</c:f>
              <c:numCache>
                <c:formatCode>0.0%</c:formatCode>
                <c:ptCount val="6"/>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CE1F-44FF-928E-BDECDF4FFC9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4T'!$J$37</c:f>
              <c:strCache>
                <c:ptCount val="1"/>
                <c:pt idx="0">
                  <c:v>1 - Gestión del Riesgo de Corrupción “MAPA DE RIESGOS DE CORRUPCIÓN"</c:v>
                </c:pt>
              </c:strCache>
            </c:strRef>
          </c:tx>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1-B2B7-4BD6-AD67-B54A1628B47A}"/>
              </c:ext>
            </c:extLst>
          </c:dPt>
          <c:dPt>
            <c:idx val="1"/>
            <c:bubble3D val="0"/>
            <c:spPr>
              <a:noFill/>
              <a:ln w="63500">
                <a:noFill/>
              </a:ln>
              <a:effectLst/>
            </c:spPr>
            <c:extLst>
              <c:ext xmlns:c16="http://schemas.microsoft.com/office/drawing/2014/chart" uri="{C3380CC4-5D6E-409C-BE32-E72D297353CC}">
                <c16:uniqueId val="{00000003-B2B7-4BD6-AD67-B54A1628B47A}"/>
              </c:ext>
            </c:extLst>
          </c:dPt>
          <c:val>
            <c:numRef>
              <c:f>'IE 4T'!$K$37:$L$37</c:f>
              <c:numCache>
                <c:formatCode>0.0%</c:formatCode>
                <c:ptCount val="2"/>
                <c:pt idx="0">
                  <c:v>1</c:v>
                </c:pt>
                <c:pt idx="1">
                  <c:v>0</c:v>
                </c:pt>
              </c:numCache>
            </c:numRef>
          </c:val>
          <c:extLst>
            <c:ext xmlns:c16="http://schemas.microsoft.com/office/drawing/2014/chart" uri="{C3380CC4-5D6E-409C-BE32-E72D297353CC}">
              <c16:uniqueId val="{00000004-B2B7-4BD6-AD67-B54A1628B47A}"/>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2D-46F3-8B4D-582C61B09EB3}"/>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2D-46F3-8B4D-582C61B09EB3}"/>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D2D-46F3-8B4D-582C61B09EB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Ejecutivo'!$B$107:$B$109</c:f>
              <c:strCache>
                <c:ptCount val="3"/>
                <c:pt idx="0">
                  <c:v>Información</c:v>
                </c:pt>
                <c:pt idx="1">
                  <c:v>Diálogo</c:v>
                </c:pt>
                <c:pt idx="2">
                  <c:v>Responsabilidad</c:v>
                </c:pt>
              </c:strCache>
            </c:strRef>
          </c:cat>
          <c:val>
            <c:numRef>
              <c:f>'Informe Ejecutivo'!$C$107:$C$109</c:f>
              <c:numCache>
                <c:formatCode>0.00%</c:formatCode>
                <c:ptCount val="3"/>
                <c:pt idx="0">
                  <c:v>1</c:v>
                </c:pt>
                <c:pt idx="1">
                  <c:v>1</c:v>
                </c:pt>
                <c:pt idx="2">
                  <c:v>1</c:v>
                </c:pt>
              </c:numCache>
            </c:numRef>
          </c:val>
          <c:extLst>
            <c:ext xmlns:c16="http://schemas.microsoft.com/office/drawing/2014/chart" uri="{C3380CC4-5D6E-409C-BE32-E72D297353CC}">
              <c16:uniqueId val="{00000003-5D2D-46F3-8B4D-582C61B09EB3}"/>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4T'!$J$38</c:f>
              <c:strCache>
                <c:ptCount val="1"/>
                <c:pt idx="0">
                  <c:v> 2 - Racionalización de Trámites</c:v>
                </c:pt>
              </c:strCache>
            </c:strRef>
          </c:tx>
          <c:spPr>
            <a:solidFill>
              <a:schemeClr val="bg1">
                <a:lumMod val="65000"/>
              </a:schemeClr>
            </a:solidFill>
            <a:ln w="12700">
              <a:solidFill>
                <a:schemeClr val="bg1"/>
              </a:solidFill>
            </a:ln>
          </c:spPr>
          <c:dPt>
            <c:idx val="0"/>
            <c:bubble3D val="0"/>
            <c:spPr>
              <a:solidFill>
                <a:srgbClr val="FF0000"/>
              </a:solidFill>
              <a:ln w="63500">
                <a:solidFill>
                  <a:srgbClr val="FF0000"/>
                </a:solidFill>
              </a:ln>
            </c:spPr>
            <c:extLst>
              <c:ext xmlns:c16="http://schemas.microsoft.com/office/drawing/2014/chart" uri="{C3380CC4-5D6E-409C-BE32-E72D297353CC}">
                <c16:uniqueId val="{00000001-88E6-46A5-8247-6A1BF26D0447}"/>
              </c:ext>
            </c:extLst>
          </c:dPt>
          <c:dPt>
            <c:idx val="1"/>
            <c:bubble3D val="0"/>
            <c:spPr>
              <a:noFill/>
            </c:spPr>
            <c:extLst>
              <c:ext xmlns:c16="http://schemas.microsoft.com/office/drawing/2014/chart" uri="{C3380CC4-5D6E-409C-BE32-E72D297353CC}">
                <c16:uniqueId val="{00000003-B26F-4B6A-8809-3F3CF1573139}"/>
              </c:ext>
            </c:extLst>
          </c:dPt>
          <c:val>
            <c:numRef>
              <c:f>'IE 4T'!$K$38:$L$38</c:f>
              <c:numCache>
                <c:formatCode>0.0%</c:formatCode>
                <c:ptCount val="2"/>
                <c:pt idx="0">
                  <c:v>0.875</c:v>
                </c:pt>
                <c:pt idx="1">
                  <c:v>0.125</c:v>
                </c:pt>
              </c:numCache>
            </c:numRef>
          </c:val>
          <c:extLst>
            <c:ext xmlns:c16="http://schemas.microsoft.com/office/drawing/2014/chart" uri="{C3380CC4-5D6E-409C-BE32-E72D297353CC}">
              <c16:uniqueId val="{00000002-88E6-46A5-8247-6A1BF26D044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4T'!$J$39</c:f>
              <c:strCache>
                <c:ptCount val="1"/>
                <c:pt idx="0">
                  <c:v> 3 - Rendición de Cuentas (RdC)</c:v>
                </c:pt>
              </c:strCache>
            </c:strRef>
          </c:tx>
          <c:spPr>
            <a:ln w="12700">
              <a:solidFill>
                <a:schemeClr val="bg1"/>
              </a:solidFill>
            </a:ln>
          </c:spPr>
          <c:dPt>
            <c:idx val="0"/>
            <c:bubble3D val="0"/>
            <c:spPr>
              <a:solidFill>
                <a:srgbClr val="00B050"/>
              </a:solidFill>
              <a:ln w="63500">
                <a:solidFill>
                  <a:srgbClr val="00B050"/>
                </a:solidFill>
              </a:ln>
            </c:spPr>
            <c:extLst>
              <c:ext xmlns:c16="http://schemas.microsoft.com/office/drawing/2014/chart" uri="{C3380CC4-5D6E-409C-BE32-E72D297353CC}">
                <c16:uniqueId val="{00000001-7C9A-438D-BA0E-E883CE63F120}"/>
              </c:ext>
            </c:extLst>
          </c:dPt>
          <c:dPt>
            <c:idx val="1"/>
            <c:bubble3D val="0"/>
            <c:spPr>
              <a:noFill/>
              <a:ln w="63500">
                <a:noFill/>
              </a:ln>
            </c:spPr>
            <c:extLst>
              <c:ext xmlns:c16="http://schemas.microsoft.com/office/drawing/2014/chart" uri="{C3380CC4-5D6E-409C-BE32-E72D297353CC}">
                <c16:uniqueId val="{00000003-7C9A-438D-BA0E-E883CE63F120}"/>
              </c:ext>
            </c:extLst>
          </c:dPt>
          <c:val>
            <c:numRef>
              <c:f>'IE 4T'!$K$39:$L$39</c:f>
              <c:numCache>
                <c:formatCode>0.0%</c:formatCode>
                <c:ptCount val="2"/>
                <c:pt idx="0">
                  <c:v>1</c:v>
                </c:pt>
                <c:pt idx="1">
                  <c:v>0</c:v>
                </c:pt>
              </c:numCache>
            </c:numRef>
          </c:val>
          <c:extLst>
            <c:ext xmlns:c16="http://schemas.microsoft.com/office/drawing/2014/chart" uri="{C3380CC4-5D6E-409C-BE32-E72D297353CC}">
              <c16:uniqueId val="{00000004-7C9A-438D-BA0E-E883CE63F120}"/>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4T'!$J$40</c:f>
              <c:strCache>
                <c:ptCount val="1"/>
                <c:pt idx="0">
                  <c:v> 4 - Mecanismos para mejorar la Atención al Ciudadano</c:v>
                </c:pt>
              </c:strCache>
            </c:strRef>
          </c:tx>
          <c:dPt>
            <c:idx val="0"/>
            <c:bubble3D val="0"/>
            <c:spPr>
              <a:solidFill>
                <a:srgbClr val="00B050"/>
              </a:solidFill>
              <a:ln w="60325">
                <a:solidFill>
                  <a:srgbClr val="00B050"/>
                </a:solidFill>
              </a:ln>
            </c:spPr>
            <c:extLst>
              <c:ext xmlns:c16="http://schemas.microsoft.com/office/drawing/2014/chart" uri="{C3380CC4-5D6E-409C-BE32-E72D297353CC}">
                <c16:uniqueId val="{00000001-42D0-4BB8-B496-96145CE158DF}"/>
              </c:ext>
            </c:extLst>
          </c:dPt>
          <c:dPt>
            <c:idx val="1"/>
            <c:bubble3D val="0"/>
            <c:spPr>
              <a:noFill/>
              <a:ln>
                <a:noFill/>
              </a:ln>
            </c:spPr>
            <c:extLst>
              <c:ext xmlns:c16="http://schemas.microsoft.com/office/drawing/2014/chart" uri="{C3380CC4-5D6E-409C-BE32-E72D297353CC}">
                <c16:uniqueId val="{00000003-42D0-4BB8-B496-96145CE158DF}"/>
              </c:ext>
            </c:extLst>
          </c:dPt>
          <c:val>
            <c:numRef>
              <c:f>'IE 4T'!$K$40:$L$40</c:f>
              <c:numCache>
                <c:formatCode>0.0%</c:formatCode>
                <c:ptCount val="2"/>
                <c:pt idx="0">
                  <c:v>0.96923076923076923</c:v>
                </c:pt>
                <c:pt idx="1">
                  <c:v>3.0769230769230771E-2</c:v>
                </c:pt>
              </c:numCache>
            </c:numRef>
          </c:val>
          <c:extLst>
            <c:ext xmlns:c16="http://schemas.microsoft.com/office/drawing/2014/chart" uri="{C3380CC4-5D6E-409C-BE32-E72D297353CC}">
              <c16:uniqueId val="{00000004-42D0-4BB8-B496-96145CE158D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4T'!$J$41</c:f>
              <c:strCache>
                <c:ptCount val="1"/>
                <c:pt idx="0">
                  <c:v> 5 - Mecanismos para la Transparencia y Acceso a la Información</c:v>
                </c:pt>
              </c:strCache>
            </c:strRef>
          </c:tx>
          <c:spPr>
            <a:solidFill>
              <a:schemeClr val="bg1">
                <a:lumMod val="65000"/>
              </a:schemeClr>
            </a:solidFill>
          </c:spPr>
          <c:dPt>
            <c:idx val="0"/>
            <c:bubble3D val="0"/>
            <c:spPr>
              <a:solidFill>
                <a:srgbClr val="00B050"/>
              </a:solidFill>
              <a:ln w="63500">
                <a:solidFill>
                  <a:srgbClr val="00B050"/>
                </a:solidFill>
              </a:ln>
            </c:spPr>
            <c:extLst>
              <c:ext xmlns:c16="http://schemas.microsoft.com/office/drawing/2014/chart" uri="{C3380CC4-5D6E-409C-BE32-E72D297353CC}">
                <c16:uniqueId val="{00000001-7C8D-4014-8F66-A069AA067160}"/>
              </c:ext>
            </c:extLst>
          </c:dPt>
          <c:dPt>
            <c:idx val="1"/>
            <c:bubble3D val="0"/>
            <c:spPr>
              <a:noFill/>
            </c:spPr>
            <c:extLst>
              <c:ext xmlns:c16="http://schemas.microsoft.com/office/drawing/2014/chart" uri="{C3380CC4-5D6E-409C-BE32-E72D297353CC}">
                <c16:uniqueId val="{00000003-0F4A-41C8-99F4-7D87EE439186}"/>
              </c:ext>
            </c:extLst>
          </c:dPt>
          <c:val>
            <c:numRef>
              <c:f>'IE 4T'!$K$41:$L$41</c:f>
              <c:numCache>
                <c:formatCode>0.0%</c:formatCode>
                <c:ptCount val="2"/>
                <c:pt idx="0">
                  <c:v>0.96687500000000004</c:v>
                </c:pt>
                <c:pt idx="1">
                  <c:v>3.312499999999996E-2</c:v>
                </c:pt>
              </c:numCache>
            </c:numRef>
          </c:val>
          <c:extLst>
            <c:ext xmlns:c16="http://schemas.microsoft.com/office/drawing/2014/chart" uri="{C3380CC4-5D6E-409C-BE32-E72D297353CC}">
              <c16:uniqueId val="{00000002-7C8D-4014-8F66-A069AA067160}"/>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4T'!$J$42</c:f>
              <c:strCache>
                <c:ptCount val="1"/>
                <c:pt idx="0">
                  <c:v>6- Iniciativas adicionales</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1-75FD-4684-B887-D4B20931B25E}"/>
              </c:ext>
            </c:extLst>
          </c:dPt>
          <c:dPt>
            <c:idx val="1"/>
            <c:bubble3D val="0"/>
            <c:spPr>
              <a:noFill/>
              <a:ln w="63500">
                <a:noFill/>
              </a:ln>
            </c:spPr>
            <c:extLst>
              <c:ext xmlns:c16="http://schemas.microsoft.com/office/drawing/2014/chart" uri="{C3380CC4-5D6E-409C-BE32-E72D297353CC}">
                <c16:uniqueId val="{00000003-75FD-4684-B887-D4B20931B25E}"/>
              </c:ext>
            </c:extLst>
          </c:dPt>
          <c:val>
            <c:numRef>
              <c:f>'IE 4T'!$K$42:$L$42</c:f>
              <c:numCache>
                <c:formatCode>0.0%</c:formatCode>
                <c:ptCount val="2"/>
                <c:pt idx="0">
                  <c:v>0.98750000000000004</c:v>
                </c:pt>
                <c:pt idx="1">
                  <c:v>1.2499999999999956E-2</c:v>
                </c:pt>
              </c:numCache>
            </c:numRef>
          </c:val>
          <c:extLst>
            <c:ext xmlns:c16="http://schemas.microsoft.com/office/drawing/2014/chart" uri="{C3380CC4-5D6E-409C-BE32-E72D297353CC}">
              <c16:uniqueId val="{00000004-75FD-4684-B887-D4B20931B2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85EB-4D42-B036-6A8435C2552E}"/>
              </c:ext>
            </c:extLst>
          </c:dPt>
          <c:dPt>
            <c:idx val="1"/>
            <c:bubble3D val="0"/>
            <c:spPr>
              <a:noFill/>
              <a:ln w="19050">
                <a:noFill/>
              </a:ln>
              <a:effectLst/>
            </c:spPr>
            <c:extLst>
              <c:ext xmlns:c16="http://schemas.microsoft.com/office/drawing/2014/chart" uri="{C3380CC4-5D6E-409C-BE32-E72D297353CC}">
                <c16:uniqueId val="{00000003-85EB-4D42-B036-6A8435C2552E}"/>
              </c:ext>
            </c:extLst>
          </c:dPt>
          <c:val>
            <c:numRef>
              <c:f>'IE 4T'!$K$12:$K$13</c:f>
              <c:numCache>
                <c:formatCode>0%</c:formatCode>
                <c:ptCount val="2"/>
                <c:pt idx="0">
                  <c:v>1</c:v>
                </c:pt>
                <c:pt idx="1">
                  <c:v>1</c:v>
                </c:pt>
              </c:numCache>
            </c:numRef>
          </c:val>
          <c:extLst>
            <c:ext xmlns:c16="http://schemas.microsoft.com/office/drawing/2014/chart" uri="{C3380CC4-5D6E-409C-BE32-E72D297353CC}">
              <c16:uniqueId val="{00000004-85EB-4D42-B036-6A8435C2552E}"/>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F6B-4519-AEC5-87F8E0B4F4A4}"/>
              </c:ext>
            </c:extLst>
          </c:dPt>
          <c:dPt>
            <c:idx val="1"/>
            <c:bubble3D val="0"/>
            <c:spPr>
              <a:noFill/>
              <a:ln w="19050">
                <a:noFill/>
              </a:ln>
              <a:effectLst/>
            </c:spPr>
            <c:extLst>
              <c:ext xmlns:c16="http://schemas.microsoft.com/office/drawing/2014/chart" uri="{C3380CC4-5D6E-409C-BE32-E72D297353CC}">
                <c16:uniqueId val="{00000003-9F6B-4519-AEC5-87F8E0B4F4A4}"/>
              </c:ext>
            </c:extLst>
          </c:dPt>
          <c:val>
            <c:numRef>
              <c:f>'IE 4T'!$K$17:$K$18</c:f>
              <c:numCache>
                <c:formatCode>0%</c:formatCode>
                <c:ptCount val="2"/>
                <c:pt idx="0">
                  <c:v>0</c:v>
                </c:pt>
                <c:pt idx="1">
                  <c:v>2</c:v>
                </c:pt>
              </c:numCache>
            </c:numRef>
          </c:val>
          <c:extLst>
            <c:ext xmlns:c16="http://schemas.microsoft.com/office/drawing/2014/chart" uri="{C3380CC4-5D6E-409C-BE32-E72D297353CC}">
              <c16:uniqueId val="{00000004-9F6B-4519-AEC5-87F8E0B4F4A4}"/>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0787-4EE7-819D-B5EA2ACCA813}"/>
              </c:ext>
            </c:extLst>
          </c:dPt>
          <c:dPt>
            <c:idx val="1"/>
            <c:bubble3D val="0"/>
            <c:spPr>
              <a:noFill/>
              <a:ln w="19050">
                <a:noFill/>
              </a:ln>
              <a:effectLst/>
            </c:spPr>
            <c:extLst>
              <c:ext xmlns:c16="http://schemas.microsoft.com/office/drawing/2014/chart" uri="{C3380CC4-5D6E-409C-BE32-E72D297353CC}">
                <c16:uniqueId val="{00000003-0787-4EE7-819D-B5EA2ACCA813}"/>
              </c:ext>
            </c:extLst>
          </c:dPt>
          <c:val>
            <c:numRef>
              <c:f>'IE 4T'!$K$21:$K$22</c:f>
              <c:numCache>
                <c:formatCode>0%</c:formatCode>
                <c:ptCount val="2"/>
                <c:pt idx="0">
                  <c:v>0</c:v>
                </c:pt>
                <c:pt idx="1">
                  <c:v>2</c:v>
                </c:pt>
              </c:numCache>
            </c:numRef>
          </c:val>
          <c:extLst>
            <c:ext xmlns:c16="http://schemas.microsoft.com/office/drawing/2014/chart" uri="{C3380CC4-5D6E-409C-BE32-E72D297353CC}">
              <c16:uniqueId val="{00000004-0787-4EE7-819D-B5EA2ACCA813}"/>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A4BA-4DB1-8227-3B003F8618D8}"/>
              </c:ext>
            </c:extLst>
          </c:dPt>
          <c:dPt>
            <c:idx val="1"/>
            <c:bubble3D val="0"/>
            <c:spPr>
              <a:noFill/>
              <a:ln w="19050">
                <a:noFill/>
              </a:ln>
              <a:effectLst/>
            </c:spPr>
            <c:extLst>
              <c:ext xmlns:c16="http://schemas.microsoft.com/office/drawing/2014/chart" uri="{C3380CC4-5D6E-409C-BE32-E72D297353CC}">
                <c16:uniqueId val="{00000003-A4BA-4DB1-8227-3B003F8618D8}"/>
              </c:ext>
            </c:extLst>
          </c:dPt>
          <c:val>
            <c:numRef>
              <c:f>'IE 4T'!$K$25:$K$26</c:f>
              <c:numCache>
                <c:formatCode>0%</c:formatCode>
                <c:ptCount val="2"/>
                <c:pt idx="0">
                  <c:v>0</c:v>
                </c:pt>
                <c:pt idx="1">
                  <c:v>2</c:v>
                </c:pt>
              </c:numCache>
            </c:numRef>
          </c:val>
          <c:extLst>
            <c:ext xmlns:c16="http://schemas.microsoft.com/office/drawing/2014/chart" uri="{C3380CC4-5D6E-409C-BE32-E72D297353CC}">
              <c16:uniqueId val="{00000004-A4BA-4DB1-8227-3B003F8618D8}"/>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7897-4735-87B8-A79328BCC777}"/>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7897-4735-87B8-A79328BCC777}"/>
              </c:ext>
            </c:extLst>
          </c:dPt>
          <c:dPt>
            <c:idx val="2"/>
            <c:bubble3D val="0"/>
            <c:spPr>
              <a:noFill/>
              <a:ln w="19050">
                <a:noFill/>
              </a:ln>
              <a:effectLst/>
            </c:spPr>
            <c:extLst>
              <c:ext xmlns:c16="http://schemas.microsoft.com/office/drawing/2014/chart" uri="{C3380CC4-5D6E-409C-BE32-E72D297353CC}">
                <c16:uniqueId val="{00000005-7897-4735-87B8-A79328BCC777}"/>
              </c:ext>
            </c:extLst>
          </c:dPt>
          <c:val>
            <c:numRef>
              <c:f>'IE 4T'!$K$33:$K$35</c:f>
              <c:numCache>
                <c:formatCode>0%</c:formatCode>
                <c:ptCount val="3"/>
                <c:pt idx="0">
                  <c:v>0.94699999999999995</c:v>
                </c:pt>
                <c:pt idx="1">
                  <c:v>0.03</c:v>
                </c:pt>
                <c:pt idx="2">
                  <c:v>1.0230000000000001</c:v>
                </c:pt>
              </c:numCache>
            </c:numRef>
          </c:val>
          <c:extLst>
            <c:ext xmlns:c16="http://schemas.microsoft.com/office/drawing/2014/chart" uri="{C3380CC4-5D6E-409C-BE32-E72D297353CC}">
              <c16:uniqueId val="{00000006-7897-4735-87B8-A79328BCC77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8A-401D-A87D-7EF8B0027D97}"/>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8A-401D-A87D-7EF8B0027D97}"/>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8A-401D-A87D-7EF8B0027D97}"/>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8A-401D-A87D-7EF8B0027D97}"/>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8A-401D-A87D-7EF8B0027D9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'Informe Ejecutivo'!$C$118:$C$122</c:f>
              <c:numCache>
                <c:formatCode>0.00%</c:formatCode>
                <c:ptCount val="5"/>
                <c:pt idx="0">
                  <c:v>1</c:v>
                </c:pt>
                <c:pt idx="1">
                  <c:v>1</c:v>
                </c:pt>
                <c:pt idx="2">
                  <c:v>0.95000000000000007</c:v>
                </c:pt>
                <c:pt idx="3">
                  <c:v>0.75</c:v>
                </c:pt>
                <c:pt idx="4">
                  <c:v>1</c:v>
                </c:pt>
              </c:numCache>
            </c:numRef>
          </c:val>
          <c:extLst>
            <c:ext xmlns:c16="http://schemas.microsoft.com/office/drawing/2014/chart" uri="{C3380CC4-5D6E-409C-BE32-E72D297353CC}">
              <c16:uniqueId val="{00000005-818A-401D-A87D-7EF8B0027D97}"/>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[1]Gantt!#REF!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[1]Gantt!#REF!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[1]Gantt!#REF!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'IE 3T'!$C$71:$C$75</c:f>
              <c:numCache>
                <c:formatCode>0.00%</c:formatCode>
                <c:ptCount val="5"/>
                <c:pt idx="0">
                  <c:v>0.75</c:v>
                </c:pt>
                <c:pt idx="1">
                  <c:v>0.59575757575757571</c:v>
                </c:pt>
                <c:pt idx="2">
                  <c:v>0.625</c:v>
                </c:pt>
                <c:pt idx="3">
                  <c:v>0.75</c:v>
                </c:pt>
                <c:pt idx="4">
                  <c:v>0.54166666666666663</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3T'!$B$107:$B$109</c:f>
              <c:strCache>
                <c:ptCount val="3"/>
                <c:pt idx="0">
                  <c:v>Información</c:v>
                </c:pt>
                <c:pt idx="1">
                  <c:v>Diálogo</c:v>
                </c:pt>
                <c:pt idx="2">
                  <c:v>Responsabilidad</c:v>
                </c:pt>
              </c:strCache>
            </c:strRef>
          </c:cat>
          <c:val>
            <c:numRef>
              <c:f>'IE 3T'!$C$107:$C$109</c:f>
              <c:numCache>
                <c:formatCode>0.00%</c:formatCode>
                <c:ptCount val="3"/>
                <c:pt idx="0">
                  <c:v>0.73499999999999999</c:v>
                </c:pt>
                <c:pt idx="1">
                  <c:v>0.75</c:v>
                </c:pt>
                <c:pt idx="2">
                  <c:v>0.58333333333333337</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'IE 3T'!$C$118:$C$122</c:f>
              <c:numCache>
                <c:formatCode>0.00%</c:formatCode>
                <c:ptCount val="5"/>
                <c:pt idx="0">
                  <c:v>0.58333333333333337</c:v>
                </c:pt>
                <c:pt idx="1">
                  <c:v>0.66666666666666663</c:v>
                </c:pt>
                <c:pt idx="2">
                  <c:v>0.6</c:v>
                </c:pt>
                <c:pt idx="3">
                  <c:v>0.5</c:v>
                </c:pt>
                <c:pt idx="4">
                  <c:v>0.75</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'IE 3T'!$C$135:$C$139</c:f>
              <c:numCache>
                <c:formatCode>0.00%</c:formatCode>
                <c:ptCount val="5"/>
                <c:pt idx="0">
                  <c:v>0.65</c:v>
                </c:pt>
                <c:pt idx="1">
                  <c:v>0.75</c:v>
                </c:pt>
                <c:pt idx="2">
                  <c:v>0.65</c:v>
                </c:pt>
                <c:pt idx="3">
                  <c:v>0.67500000000000004</c:v>
                </c:pt>
                <c:pt idx="4">
                  <c:v>0.6166666666666667</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3T'!$B$154:$B$162</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'IE 3T'!$C$154:$C$162</c:f>
              <c:numCache>
                <c:formatCode>0.00%</c:formatCode>
                <c:ptCount val="9"/>
                <c:pt idx="0">
                  <c:v>0.5</c:v>
                </c:pt>
                <c:pt idx="1">
                  <c:v>0</c:v>
                </c:pt>
                <c:pt idx="2">
                  <c:v>0.5</c:v>
                </c:pt>
                <c:pt idx="3">
                  <c:v>0.5</c:v>
                </c:pt>
                <c:pt idx="4">
                  <c:v>0.75</c:v>
                </c:pt>
                <c:pt idx="5">
                  <c:v>0.75</c:v>
                </c:pt>
                <c:pt idx="6">
                  <c:v>0</c:v>
                </c:pt>
                <c:pt idx="7">
                  <c:v>0.75</c:v>
                </c:pt>
                <c:pt idx="8">
                  <c:v>0.75</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'IE 3T'!$C$47</c:f>
              <c:strCache>
                <c:ptCount val="1"/>
                <c:pt idx="0">
                  <c:v>Corte 1° trimestre</c:v>
                </c:pt>
              </c:strCache>
            </c:strRef>
          </c:tx>
          <c:spPr>
            <a:solidFill>
              <a:schemeClr val="accent1"/>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3T'!$C$48:$C$55</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A114-4D35-BF4C-73502F3BF0A2}"/>
            </c:ext>
          </c:extLst>
        </c:ser>
        <c:ser>
          <c:idx val="1"/>
          <c:order val="1"/>
          <c:tx>
            <c:strRef>
              <c:f>'IE 3T'!$D$47</c:f>
              <c:strCache>
                <c:ptCount val="1"/>
                <c:pt idx="0">
                  <c:v>Corte 2° trimestre</c:v>
                </c:pt>
              </c:strCache>
            </c:strRef>
          </c:tx>
          <c:spPr>
            <a:solidFill>
              <a:schemeClr val="accent2"/>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3T'!$D$48:$D$55</c:f>
              <c:numCache>
                <c:formatCode>0.0%</c:formatCode>
                <c:ptCount val="8"/>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A114-4D35-BF4C-73502F3BF0A2}"/>
            </c:ext>
          </c:extLst>
        </c:ser>
        <c:ser>
          <c:idx val="2"/>
          <c:order val="2"/>
          <c:tx>
            <c:strRef>
              <c:f>'IE 3T'!$E$47</c:f>
              <c:strCache>
                <c:ptCount val="1"/>
                <c:pt idx="0">
                  <c:v>Corte 3° trimestre</c:v>
                </c:pt>
              </c:strCache>
            </c:strRef>
          </c:tx>
          <c:spPr>
            <a:solidFill>
              <a:schemeClr val="accent3"/>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3T'!$E$48:$E$55</c:f>
              <c:numCache>
                <c:formatCode>0.0%</c:formatCode>
                <c:ptCount val="8"/>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A114-4D35-BF4C-73502F3BF0A2}"/>
            </c:ext>
          </c:extLst>
        </c:ser>
        <c:ser>
          <c:idx val="3"/>
          <c:order val="3"/>
          <c:tx>
            <c:strRef>
              <c:f>'IE 3T'!$F$47</c:f>
              <c:strCache>
                <c:ptCount val="1"/>
                <c:pt idx="0">
                  <c:v>Corte 4° trimestre</c:v>
                </c:pt>
              </c:strCache>
            </c:strRef>
          </c:tx>
          <c:spPr>
            <a:solidFill>
              <a:schemeClr val="accent4"/>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3T'!$F$48:$F$55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A114-4D35-BF4C-73502F3BF0A2}"/>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'IE 3T'!$G$47</c:f>
              <c:strCache>
                <c:ptCount val="1"/>
                <c:pt idx="0">
                  <c:v>Corte 1° trimestre</c:v>
                </c:pt>
              </c:strCache>
            </c:strRef>
          </c:tx>
          <c:spPr>
            <a:solidFill>
              <a:schemeClr val="accent1"/>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3T'!$G$48:$G$55</c:f>
              <c:numCache>
                <c:formatCode>0.0%</c:formatCode>
                <c:ptCount val="8"/>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E767-45CA-89B1-315D3E8E95EC}"/>
            </c:ext>
          </c:extLst>
        </c:ser>
        <c:ser>
          <c:idx val="1"/>
          <c:order val="1"/>
          <c:tx>
            <c:strRef>
              <c:f>'IE 3T'!$H$47</c:f>
              <c:strCache>
                <c:ptCount val="1"/>
                <c:pt idx="0">
                  <c:v>Corte 2° trimestre</c:v>
                </c:pt>
              </c:strCache>
            </c:strRef>
          </c:tx>
          <c:spPr>
            <a:solidFill>
              <a:schemeClr val="accent2"/>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3T'!$H$48:$H$55</c:f>
              <c:numCache>
                <c:formatCode>0.0%</c:formatCode>
                <c:ptCount val="8"/>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E767-45CA-89B1-315D3E8E95EC}"/>
            </c:ext>
          </c:extLst>
        </c:ser>
        <c:ser>
          <c:idx val="2"/>
          <c:order val="2"/>
          <c:tx>
            <c:strRef>
              <c:f>'IE 3T'!$I$47</c:f>
              <c:strCache>
                <c:ptCount val="1"/>
                <c:pt idx="0">
                  <c:v>Corte 3° trimestre</c:v>
                </c:pt>
              </c:strCache>
            </c:strRef>
          </c:tx>
          <c:spPr>
            <a:solidFill>
              <a:schemeClr val="accent3"/>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3T'!$I$48:$I$55</c:f>
              <c:numCache>
                <c:formatCode>0.0%</c:formatCode>
                <c:ptCount val="8"/>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E767-45CA-89B1-315D3E8E95EC}"/>
            </c:ext>
          </c:extLst>
        </c:ser>
        <c:ser>
          <c:idx val="3"/>
          <c:order val="3"/>
          <c:tx>
            <c:strRef>
              <c:f>'IE 3T'!$J$47</c:f>
              <c:strCache>
                <c:ptCount val="1"/>
                <c:pt idx="0">
                  <c:v>Corte 4° trimestre</c:v>
                </c:pt>
              </c:strCache>
            </c:strRef>
          </c:tx>
          <c:spPr>
            <a:solidFill>
              <a:schemeClr val="accent4"/>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3T'!$J$48:$J$55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E767-45CA-89B1-315D3E8E95EC}"/>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8-F608-432D-BC0C-67E22167E165}"/>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9-F608-432D-BC0C-67E22167E165}"/>
              </c:ext>
            </c:extLst>
          </c:dPt>
          <c:val>
            <c:numRef>
              <c:f>'IE 3T'!$K$37:$L$37</c:f>
              <c:numCache>
                <c:formatCode>0.0%</c:formatCode>
                <c:ptCount val="2"/>
                <c:pt idx="0">
                  <c:v>0.94444444444444442</c:v>
                </c:pt>
                <c:pt idx="1">
                  <c:v>5.555555555555558E-2</c:v>
                </c:pt>
              </c:numCache>
            </c:numRef>
          </c:val>
          <c:extLst>
            <c:ext xmlns:c16="http://schemas.microsoft.com/office/drawing/2014/chart" uri="{C3380CC4-5D6E-409C-BE32-E72D297353CC}">
              <c16:uniqueId val="{00000007-F608-432D-BC0C-67E22167E165}"/>
            </c:ext>
          </c:extLst>
        </c:ser>
        <c:ser>
          <c:idx val="0"/>
          <c:order val="1"/>
          <c:tx>
            <c:strRef>
              <c:f>'IE 3T'!$J$37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3-F608-432D-BC0C-67E22167E165}"/>
              </c:ext>
            </c:extLst>
          </c:dPt>
          <c:dPt>
            <c:idx val="1"/>
            <c:bubble3D val="0"/>
            <c:spPr>
              <a:noFill/>
              <a:ln w="63500">
                <a:noFill/>
              </a:ln>
              <a:effectLst/>
            </c:spPr>
            <c:extLst>
              <c:ext xmlns:c16="http://schemas.microsoft.com/office/drawing/2014/chart" uri="{C3380CC4-5D6E-409C-BE32-E72D297353CC}">
                <c16:uniqueId val="{00000005-F608-432D-BC0C-67E22167E165}"/>
              </c:ext>
            </c:extLst>
          </c:dPt>
          <c:val>
            <c:numRef>
              <c:f>'IE 3T'!$K$37:$L$37</c:f>
              <c:numCache>
                <c:formatCode>0.0%</c:formatCode>
                <c:ptCount val="2"/>
                <c:pt idx="0">
                  <c:v>0.94444444444444442</c:v>
                </c:pt>
                <c:pt idx="1">
                  <c:v>5.555555555555558E-2</c:v>
                </c:pt>
              </c:numCache>
            </c:numRef>
          </c:val>
          <c:extLst>
            <c:ext xmlns:c16="http://schemas.microsoft.com/office/drawing/2014/chart" uri="{C3380CC4-5D6E-409C-BE32-E72D297353CC}">
              <c16:uniqueId val="{00000006-F608-432D-BC0C-67E22167E165}"/>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A23B-459B-A7CE-5ADD04DA412D}"/>
              </c:ext>
            </c:extLst>
          </c:dPt>
          <c:val>
            <c:numRef>
              <c:f>'IE 3T'!$K$38:$L$38</c:f>
              <c:numCache>
                <c:formatCode>0.0%</c:formatCode>
                <c:ptCount val="2"/>
                <c:pt idx="0">
                  <c:v>0.41666666666666663</c:v>
                </c:pt>
                <c:pt idx="1">
                  <c:v>0.58333333333333337</c:v>
                </c:pt>
              </c:numCache>
            </c:numRef>
          </c:val>
          <c:extLst>
            <c:ext xmlns:c16="http://schemas.microsoft.com/office/drawing/2014/chart" uri="{C3380CC4-5D6E-409C-BE32-E72D297353CC}">
              <c16:uniqueId val="{00000004-A23B-459B-A7CE-5ADD04DA412D}"/>
            </c:ext>
          </c:extLst>
        </c:ser>
        <c:ser>
          <c:idx val="0"/>
          <c:order val="1"/>
          <c:tx>
            <c:strRef>
              <c:f>'IE 3T'!$J$38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6-A23B-459B-A7CE-5ADD04DA412D}"/>
              </c:ext>
            </c:extLst>
          </c:dPt>
          <c:dPt>
            <c:idx val="1"/>
            <c:bubble3D val="0"/>
            <c:spPr>
              <a:noFill/>
            </c:spPr>
            <c:extLst>
              <c:ext xmlns:c16="http://schemas.microsoft.com/office/drawing/2014/chart" uri="{C3380CC4-5D6E-409C-BE32-E72D297353CC}">
                <c16:uniqueId val="{00000008-A23B-459B-A7CE-5ADD04DA412D}"/>
              </c:ext>
            </c:extLst>
          </c:dPt>
          <c:val>
            <c:numRef>
              <c:f>'IE 3T'!$K$38:$L$38</c:f>
              <c:numCache>
                <c:formatCode>0.0%</c:formatCode>
                <c:ptCount val="2"/>
                <c:pt idx="0">
                  <c:v>0.41666666666666663</c:v>
                </c:pt>
                <c:pt idx="1">
                  <c:v>0.58333333333333337</c:v>
                </c:pt>
              </c:numCache>
            </c:numRef>
          </c:val>
          <c:extLst>
            <c:ext xmlns:c16="http://schemas.microsoft.com/office/drawing/2014/chart" uri="{C3380CC4-5D6E-409C-BE32-E72D297353CC}">
              <c16:uniqueId val="{00000009-A23B-459B-A7CE-5ADD04DA412D}"/>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17-4F86-9DA1-1F06E033D01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17-4F86-9DA1-1F06E033D01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17-4F86-9DA1-1F06E033D01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17-4F86-9DA1-1F06E033D01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17-4F86-9DA1-1F06E033D01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'Informe Ejecutivo'!$C$135:$C$139</c:f>
              <c:numCache>
                <c:formatCode>0.00%</c:formatCode>
                <c:ptCount val="5"/>
                <c:pt idx="0">
                  <c:v>1</c:v>
                </c:pt>
                <c:pt idx="1">
                  <c:v>1</c:v>
                </c:pt>
                <c:pt idx="2">
                  <c:v>0.75</c:v>
                </c:pt>
                <c:pt idx="3">
                  <c:v>0.9375</c:v>
                </c:pt>
                <c:pt idx="4">
                  <c:v>0.98999999999999988</c:v>
                </c:pt>
              </c:numCache>
            </c:numRef>
          </c:val>
          <c:extLst>
            <c:ext xmlns:c16="http://schemas.microsoft.com/office/drawing/2014/chart" uri="{C3380CC4-5D6E-409C-BE32-E72D297353CC}">
              <c16:uniqueId val="{00000005-6617-4F86-9DA1-1F06E033D01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BDC1-49D7-820E-08793DA5DCBF}"/>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8-BDC1-49D7-820E-08793DA5DCBF}"/>
              </c:ext>
            </c:extLst>
          </c:dPt>
          <c:val>
            <c:numRef>
              <c:f>'IE 3T'!$K$39:$L$39</c:f>
              <c:numCache>
                <c:formatCode>0.0%</c:formatCode>
                <c:ptCount val="2"/>
                <c:pt idx="0">
                  <c:v>0.88222222222222235</c:v>
                </c:pt>
                <c:pt idx="1">
                  <c:v>0.11777777777777765</c:v>
                </c:pt>
              </c:numCache>
            </c:numRef>
          </c:val>
          <c:extLst>
            <c:ext xmlns:c16="http://schemas.microsoft.com/office/drawing/2014/chart" uri="{C3380CC4-5D6E-409C-BE32-E72D297353CC}">
              <c16:uniqueId val="{00000002-BDC1-49D7-820E-08793DA5DCBF}"/>
            </c:ext>
          </c:extLst>
        </c:ser>
        <c:ser>
          <c:idx val="0"/>
          <c:order val="1"/>
          <c:tx>
            <c:strRef>
              <c:f>'IE 3T'!$J$39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BDC1-49D7-820E-08793DA5DCBF}"/>
              </c:ext>
            </c:extLst>
          </c:dPt>
          <c:dPt>
            <c:idx val="1"/>
            <c:bubble3D val="0"/>
            <c:spPr>
              <a:noFill/>
              <a:ln w="63500">
                <a:noFill/>
              </a:ln>
            </c:spPr>
            <c:extLst>
              <c:ext xmlns:c16="http://schemas.microsoft.com/office/drawing/2014/chart" uri="{C3380CC4-5D6E-409C-BE32-E72D297353CC}">
                <c16:uniqueId val="{00000006-BDC1-49D7-820E-08793DA5DCBF}"/>
              </c:ext>
            </c:extLst>
          </c:dPt>
          <c:val>
            <c:numRef>
              <c:f>'IE 3T'!$K$39:$L$39</c:f>
              <c:numCache>
                <c:formatCode>0.0%</c:formatCode>
                <c:ptCount val="2"/>
                <c:pt idx="0">
                  <c:v>0.88222222222222235</c:v>
                </c:pt>
                <c:pt idx="1">
                  <c:v>0.11777777777777765</c:v>
                </c:pt>
              </c:numCache>
            </c:numRef>
          </c:val>
          <c:extLst>
            <c:ext xmlns:c16="http://schemas.microsoft.com/office/drawing/2014/chart" uri="{C3380CC4-5D6E-409C-BE32-E72D297353CC}">
              <c16:uniqueId val="{00000007-BDC1-49D7-820E-08793DA5DCB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D2BD-47BB-9C12-0EEE0B92DC3E}"/>
              </c:ext>
            </c:extLst>
          </c:dPt>
          <c:dPt>
            <c:idx val="1"/>
            <c:bubble3D val="0"/>
            <c:spPr>
              <a:solidFill>
                <a:schemeClr val="bg1">
                  <a:lumMod val="65000"/>
                </a:schemeClr>
              </a:solidFill>
            </c:spPr>
            <c:extLst>
              <c:ext xmlns:c16="http://schemas.microsoft.com/office/drawing/2014/chart" uri="{C3380CC4-5D6E-409C-BE32-E72D297353CC}">
                <c16:uniqueId val="{00000003-D2BD-47BB-9C12-0EEE0B92DC3E}"/>
              </c:ext>
            </c:extLst>
          </c:dPt>
          <c:val>
            <c:numRef>
              <c:f>'IE 3T'!$K$40:$L$40</c:f>
              <c:numCache>
                <c:formatCode>0.0%</c:formatCode>
                <c:ptCount val="2"/>
                <c:pt idx="0">
                  <c:v>0.78589743589743588</c:v>
                </c:pt>
                <c:pt idx="1">
                  <c:v>0.21410256410256412</c:v>
                </c:pt>
              </c:numCache>
            </c:numRef>
          </c:val>
          <c:extLst>
            <c:ext xmlns:c16="http://schemas.microsoft.com/office/drawing/2014/chart" uri="{C3380CC4-5D6E-409C-BE32-E72D297353CC}">
              <c16:uniqueId val="{00000004-D2BD-47BB-9C12-0EEE0B92DC3E}"/>
            </c:ext>
          </c:extLst>
        </c:ser>
        <c:ser>
          <c:idx val="0"/>
          <c:order val="1"/>
          <c:tx>
            <c:strRef>
              <c:f>'IE 3T'!$J$40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D2BD-47BB-9C12-0EEE0B92DC3E}"/>
              </c:ext>
            </c:extLst>
          </c:dPt>
          <c:dPt>
            <c:idx val="1"/>
            <c:bubble3D val="0"/>
            <c:spPr>
              <a:noFill/>
              <a:ln>
                <a:noFill/>
              </a:ln>
            </c:spPr>
            <c:extLst>
              <c:ext xmlns:c16="http://schemas.microsoft.com/office/drawing/2014/chart" uri="{C3380CC4-5D6E-409C-BE32-E72D297353CC}">
                <c16:uniqueId val="{00000008-D2BD-47BB-9C12-0EEE0B92DC3E}"/>
              </c:ext>
            </c:extLst>
          </c:dPt>
          <c:val>
            <c:numRef>
              <c:f>'IE 3T'!$K$40:$L$40</c:f>
              <c:numCache>
                <c:formatCode>0.0%</c:formatCode>
                <c:ptCount val="2"/>
                <c:pt idx="0">
                  <c:v>0.78589743589743588</c:v>
                </c:pt>
                <c:pt idx="1">
                  <c:v>0.21410256410256412</c:v>
                </c:pt>
              </c:numCache>
            </c:numRef>
          </c:val>
          <c:extLst>
            <c:ext xmlns:c16="http://schemas.microsoft.com/office/drawing/2014/chart" uri="{C3380CC4-5D6E-409C-BE32-E72D297353CC}">
              <c16:uniqueId val="{00000009-D2BD-47BB-9C12-0EEE0B92DC3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4878-44AC-8496-A986476FCA4E}"/>
              </c:ext>
            </c:extLst>
          </c:dPt>
          <c:val>
            <c:numRef>
              <c:f>'IE 3T'!$K$41:$L$41</c:f>
              <c:numCache>
                <c:formatCode>0.0%</c:formatCode>
                <c:ptCount val="2"/>
                <c:pt idx="0">
                  <c:v>0.93333333333333335</c:v>
                </c:pt>
                <c:pt idx="1">
                  <c:v>6.6666666666666652E-2</c:v>
                </c:pt>
              </c:numCache>
            </c:numRef>
          </c:val>
          <c:extLst>
            <c:ext xmlns:c16="http://schemas.microsoft.com/office/drawing/2014/chart" uri="{C3380CC4-5D6E-409C-BE32-E72D297353CC}">
              <c16:uniqueId val="{00000004-4878-44AC-8496-A986476FCA4E}"/>
            </c:ext>
          </c:extLst>
        </c:ser>
        <c:ser>
          <c:idx val="0"/>
          <c:order val="1"/>
          <c:tx>
            <c:strRef>
              <c:f>'IE 3T'!$J$41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6-4878-44AC-8496-A986476FCA4E}"/>
              </c:ext>
            </c:extLst>
          </c:dPt>
          <c:dPt>
            <c:idx val="1"/>
            <c:bubble3D val="0"/>
            <c:spPr>
              <a:noFill/>
            </c:spPr>
            <c:extLst>
              <c:ext xmlns:c16="http://schemas.microsoft.com/office/drawing/2014/chart" uri="{C3380CC4-5D6E-409C-BE32-E72D297353CC}">
                <c16:uniqueId val="{00000008-4878-44AC-8496-A986476FCA4E}"/>
              </c:ext>
            </c:extLst>
          </c:dPt>
          <c:val>
            <c:numRef>
              <c:f>'IE 3T'!$K$41:$L$41</c:f>
              <c:numCache>
                <c:formatCode>0.0%</c:formatCode>
                <c:ptCount val="2"/>
                <c:pt idx="0">
                  <c:v>0.93333333333333335</c:v>
                </c:pt>
                <c:pt idx="1">
                  <c:v>6.6666666666666652E-2</c:v>
                </c:pt>
              </c:numCache>
            </c:numRef>
          </c:val>
          <c:extLst>
            <c:ext xmlns:c16="http://schemas.microsoft.com/office/drawing/2014/chart" uri="{C3380CC4-5D6E-409C-BE32-E72D297353CC}">
              <c16:uniqueId val="{00000009-4878-44AC-8496-A986476FCA4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8926-467B-A04C-7F1158E70554}"/>
              </c:ext>
            </c:extLst>
          </c:dPt>
          <c:dPt>
            <c:idx val="1"/>
            <c:bubble3D val="0"/>
            <c:spPr>
              <a:solidFill>
                <a:schemeClr val="bg1">
                  <a:lumMod val="65000"/>
                </a:schemeClr>
              </a:solidFill>
            </c:spPr>
            <c:extLst>
              <c:ext xmlns:c16="http://schemas.microsoft.com/office/drawing/2014/chart" uri="{C3380CC4-5D6E-409C-BE32-E72D297353CC}">
                <c16:uniqueId val="{00000008-8926-467B-A04C-7F1158E70554}"/>
              </c:ext>
            </c:extLst>
          </c:dPt>
          <c:val>
            <c:numRef>
              <c:f>'IE 3T'!$K$42:$L$42</c:f>
              <c:numCache>
                <c:formatCode>0.0%</c:formatCode>
                <c:ptCount val="2"/>
                <c:pt idx="0">
                  <c:v>0.75</c:v>
                </c:pt>
                <c:pt idx="1">
                  <c:v>0.25</c:v>
                </c:pt>
              </c:numCache>
            </c:numRef>
          </c:val>
          <c:extLst>
            <c:ext xmlns:c16="http://schemas.microsoft.com/office/drawing/2014/chart" uri="{C3380CC4-5D6E-409C-BE32-E72D297353CC}">
              <c16:uniqueId val="{00000002-8926-467B-A04C-7F1158E70554}"/>
            </c:ext>
          </c:extLst>
        </c:ser>
        <c:ser>
          <c:idx val="0"/>
          <c:order val="1"/>
          <c:tx>
            <c:strRef>
              <c:f>'IE 3T'!$J$42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8926-467B-A04C-7F1158E70554}"/>
              </c:ext>
            </c:extLst>
          </c:dPt>
          <c:dPt>
            <c:idx val="1"/>
            <c:bubble3D val="0"/>
            <c:spPr>
              <a:noFill/>
              <a:ln w="63500">
                <a:noFill/>
              </a:ln>
            </c:spPr>
            <c:extLst>
              <c:ext xmlns:c16="http://schemas.microsoft.com/office/drawing/2014/chart" uri="{C3380CC4-5D6E-409C-BE32-E72D297353CC}">
                <c16:uniqueId val="{00000006-8926-467B-A04C-7F1158E70554}"/>
              </c:ext>
            </c:extLst>
          </c:dPt>
          <c:val>
            <c:numRef>
              <c:f>'IE 3T'!$K$42:$L$42</c:f>
              <c:numCache>
                <c:formatCode>0.0%</c:formatCode>
                <c:ptCount val="2"/>
                <c:pt idx="0">
                  <c:v>0.75</c:v>
                </c:pt>
                <c:pt idx="1">
                  <c:v>0.25</c:v>
                </c:pt>
              </c:numCache>
            </c:numRef>
          </c:val>
          <c:extLst>
            <c:ext xmlns:c16="http://schemas.microsoft.com/office/drawing/2014/chart" uri="{C3380CC4-5D6E-409C-BE32-E72D297353CC}">
              <c16:uniqueId val="{00000007-8926-467B-A04C-7F1158E70554}"/>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EB78-41AB-9F82-32F630A94FA4}"/>
              </c:ext>
            </c:extLst>
          </c:dPt>
          <c:dPt>
            <c:idx val="1"/>
            <c:bubble3D val="0"/>
            <c:spPr>
              <a:noFill/>
              <a:ln w="19050">
                <a:noFill/>
              </a:ln>
              <a:effectLst/>
            </c:spPr>
            <c:extLst>
              <c:ext xmlns:c16="http://schemas.microsoft.com/office/drawing/2014/chart" uri="{C3380CC4-5D6E-409C-BE32-E72D297353CC}">
                <c16:uniqueId val="{00000003-EB78-41AB-9F82-32F630A94FA4}"/>
              </c:ext>
            </c:extLst>
          </c:dPt>
          <c:val>
            <c:numRef>
              <c:f>'IE 3T'!$K$12:$K$13</c:f>
              <c:numCache>
                <c:formatCode>0%</c:formatCode>
                <c:ptCount val="2"/>
                <c:pt idx="0">
                  <c:v>1</c:v>
                </c:pt>
                <c:pt idx="1">
                  <c:v>1</c:v>
                </c:pt>
              </c:numCache>
            </c:numRef>
          </c:val>
          <c:extLst>
            <c:ext xmlns:c16="http://schemas.microsoft.com/office/drawing/2014/chart" uri="{C3380CC4-5D6E-409C-BE32-E72D297353CC}">
              <c16:uniqueId val="{00000004-EB78-41AB-9F82-32F630A94FA4}"/>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5D2-4A55-A948-77AE15D79A61}"/>
              </c:ext>
            </c:extLst>
          </c:dPt>
          <c:dPt>
            <c:idx val="1"/>
            <c:bubble3D val="0"/>
            <c:spPr>
              <a:noFill/>
              <a:ln w="19050">
                <a:noFill/>
              </a:ln>
              <a:effectLst/>
            </c:spPr>
            <c:extLst>
              <c:ext xmlns:c16="http://schemas.microsoft.com/office/drawing/2014/chart" uri="{C3380CC4-5D6E-409C-BE32-E72D297353CC}">
                <c16:uniqueId val="{00000003-55D2-4A55-A948-77AE15D79A61}"/>
              </c:ext>
            </c:extLst>
          </c:dPt>
          <c:val>
            <c:numRef>
              <c:f>'IE 3T'!$K$17:$K$18</c:f>
              <c:numCache>
                <c:formatCode>0%</c:formatCode>
                <c:ptCount val="2"/>
                <c:pt idx="0">
                  <c:v>0</c:v>
                </c:pt>
                <c:pt idx="1">
                  <c:v>2</c:v>
                </c:pt>
              </c:numCache>
            </c:numRef>
          </c:val>
          <c:extLst>
            <c:ext xmlns:c16="http://schemas.microsoft.com/office/drawing/2014/chart" uri="{C3380CC4-5D6E-409C-BE32-E72D297353CC}">
              <c16:uniqueId val="{00000004-55D2-4A55-A948-77AE15D79A61}"/>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48DB-4DED-87D3-DAF6E426318C}"/>
              </c:ext>
            </c:extLst>
          </c:dPt>
          <c:dPt>
            <c:idx val="1"/>
            <c:bubble3D val="0"/>
            <c:spPr>
              <a:noFill/>
              <a:ln w="19050">
                <a:noFill/>
              </a:ln>
              <a:effectLst/>
            </c:spPr>
            <c:extLst>
              <c:ext xmlns:c16="http://schemas.microsoft.com/office/drawing/2014/chart" uri="{C3380CC4-5D6E-409C-BE32-E72D297353CC}">
                <c16:uniqueId val="{00000003-48DB-4DED-87D3-DAF6E426318C}"/>
              </c:ext>
            </c:extLst>
          </c:dPt>
          <c:val>
            <c:numRef>
              <c:f>'IE 3T'!$K$21:$K$22</c:f>
              <c:numCache>
                <c:formatCode>0%</c:formatCode>
                <c:ptCount val="2"/>
                <c:pt idx="0">
                  <c:v>0</c:v>
                </c:pt>
                <c:pt idx="1">
                  <c:v>2</c:v>
                </c:pt>
              </c:numCache>
            </c:numRef>
          </c:val>
          <c:extLst>
            <c:ext xmlns:c16="http://schemas.microsoft.com/office/drawing/2014/chart" uri="{C3380CC4-5D6E-409C-BE32-E72D297353CC}">
              <c16:uniqueId val="{00000004-48DB-4DED-87D3-DAF6E426318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341A-45F5-8A3E-1283BCB7103A}"/>
              </c:ext>
            </c:extLst>
          </c:dPt>
          <c:dPt>
            <c:idx val="1"/>
            <c:bubble3D val="0"/>
            <c:spPr>
              <a:noFill/>
              <a:ln w="19050">
                <a:noFill/>
              </a:ln>
              <a:effectLst/>
            </c:spPr>
            <c:extLst>
              <c:ext xmlns:c16="http://schemas.microsoft.com/office/drawing/2014/chart" uri="{C3380CC4-5D6E-409C-BE32-E72D297353CC}">
                <c16:uniqueId val="{00000003-341A-45F5-8A3E-1283BCB7103A}"/>
              </c:ext>
            </c:extLst>
          </c:dPt>
          <c:val>
            <c:numRef>
              <c:f>'IE 3T'!$K$25:$K$26</c:f>
              <c:numCache>
                <c:formatCode>0%</c:formatCode>
                <c:ptCount val="2"/>
                <c:pt idx="0">
                  <c:v>0</c:v>
                </c:pt>
                <c:pt idx="1">
                  <c:v>2</c:v>
                </c:pt>
              </c:numCache>
            </c:numRef>
          </c:val>
          <c:extLst>
            <c:ext xmlns:c16="http://schemas.microsoft.com/office/drawing/2014/chart" uri="{C3380CC4-5D6E-409C-BE32-E72D297353CC}">
              <c16:uniqueId val="{00000004-341A-45F5-8A3E-1283BCB7103A}"/>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2D37-4529-94FA-5E9E9278E3E6}"/>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2D37-4529-94FA-5E9E9278E3E6}"/>
              </c:ext>
            </c:extLst>
          </c:dPt>
          <c:dPt>
            <c:idx val="2"/>
            <c:bubble3D val="0"/>
            <c:spPr>
              <a:noFill/>
              <a:ln w="19050">
                <a:noFill/>
              </a:ln>
              <a:effectLst/>
            </c:spPr>
            <c:extLst>
              <c:ext xmlns:c16="http://schemas.microsoft.com/office/drawing/2014/chart" uri="{C3380CC4-5D6E-409C-BE32-E72D297353CC}">
                <c16:uniqueId val="{00000005-2D37-4529-94FA-5E9E9278E3E6}"/>
              </c:ext>
            </c:extLst>
          </c:dPt>
          <c:val>
            <c:numRef>
              <c:f>'IE 3T'!$K$33:$K$35</c:f>
              <c:numCache>
                <c:formatCode>0%</c:formatCode>
                <c:ptCount val="3"/>
                <c:pt idx="0">
                  <c:v>0.755</c:v>
                </c:pt>
                <c:pt idx="1">
                  <c:v>0.03</c:v>
                </c:pt>
                <c:pt idx="2">
                  <c:v>1.2149999999999999</c:v>
                </c:pt>
              </c:numCache>
            </c:numRef>
          </c:val>
          <c:extLst>
            <c:ext xmlns:c16="http://schemas.microsoft.com/office/drawing/2014/chart" uri="{C3380CC4-5D6E-409C-BE32-E72D297353CC}">
              <c16:uniqueId val="{00000006-2D37-4529-94FA-5E9E9278E3E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AFF0-4938-B07A-6219F56E6122}"/>
              </c:ext>
            </c:extLst>
          </c:dPt>
          <c:dPt>
            <c:idx val="1"/>
            <c:bubble3D val="0"/>
            <c:spPr>
              <a:noFill/>
              <a:ln w="19050">
                <a:noFill/>
              </a:ln>
              <a:effectLst/>
            </c:spPr>
            <c:extLst>
              <c:ext xmlns:c16="http://schemas.microsoft.com/office/drawing/2014/chart" uri="{C3380CC4-5D6E-409C-BE32-E72D297353CC}">
                <c16:uniqueId val="{00000003-AFF0-4938-B07A-6219F56E6122}"/>
              </c:ext>
            </c:extLst>
          </c:dPt>
          <c:val>
            <c:numRef>
              <c:f>'IE 3T'!$K$29:$K$30</c:f>
              <c:numCache>
                <c:formatCode>0%</c:formatCode>
                <c:ptCount val="2"/>
                <c:pt idx="0">
                  <c:v>0.75</c:v>
                </c:pt>
                <c:pt idx="1">
                  <c:v>1.25</c:v>
                </c:pt>
              </c:numCache>
            </c:numRef>
          </c:val>
          <c:extLst>
            <c:ext xmlns:c16="http://schemas.microsoft.com/office/drawing/2014/chart" uri="{C3380CC4-5D6E-409C-BE32-E72D297353CC}">
              <c16:uniqueId val="{00000004-AFF0-4938-B07A-6219F56E6122}"/>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Ejecutivo'!$B$154:$B$162</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'Informe Ejecutivo'!$C$154:$C$162</c:f>
              <c:numCache>
                <c:formatCode>0.00%</c:formatCode>
                <c:ptCount val="9"/>
                <c:pt idx="0">
                  <c:v>0.9</c:v>
                </c:pt>
                <c:pt idx="1">
                  <c:v>0</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2A7D-43F7-92A4-E02C28D38AD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CO"/>
              <a:t>Resultados por Componente - Subcomponente y líder (según filtro seleccionado)</a:t>
            </a:r>
          </a:p>
        </c:rich>
      </c:tx>
      <c:layout>
        <c:manualLayout>
          <c:xMode val="edge"/>
          <c:yMode val="edge"/>
          <c:x val="6.3743368240712209E-2"/>
          <c:y val="1.5331965730038489E-2"/>
        </c:manualLayout>
      </c:layout>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barChart>
        <c:barDir val="col"/>
        <c:grouping val="clustered"/>
        <c:varyColors val="0"/>
        <c:ser>
          <c:idx val="0"/>
          <c:order val="0"/>
          <c:tx>
            <c:strRef>
              <c:f>'Reporte interactivo'!$D$3</c:f>
              <c:strCache>
                <c:ptCount val="1"/>
                <c:pt idx="0">
                  <c:v>Avance acumulado en el corte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interactivo'!$D$4:$D$7</c:f>
              <c:numCache>
                <c:formatCode>0.0%</c:formatCode>
                <c:ptCount val="4"/>
                <c:pt idx="0">
                  <c:v>0.16518444444444444</c:v>
                </c:pt>
                <c:pt idx="1">
                  <c:v>0.36891025641025649</c:v>
                </c:pt>
                <c:pt idx="2">
                  <c:v>0.63213836477987417</c:v>
                </c:pt>
                <c:pt idx="3">
                  <c:v>0.97714285714285709</c:v>
                </c:pt>
              </c:numCache>
            </c:numRef>
          </c:val>
          <c:extLst>
            <c:ext xmlns:c16="http://schemas.microsoft.com/office/drawing/2014/chart" uri="{C3380CC4-5D6E-409C-BE32-E72D297353CC}">
              <c16:uniqueId val="{00000000-8CD0-4E79-B08A-1FF7ADCD0124}"/>
            </c:ext>
          </c:extLst>
        </c:ser>
        <c:ser>
          <c:idx val="1"/>
          <c:order val="1"/>
          <c:tx>
            <c:strRef>
              <c:f>'Reporte interactivo'!$E$3</c:f>
              <c:strCache>
                <c:ptCount val="1"/>
                <c:pt idx="0">
                  <c:v>Desempeño respecto a lo programado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interactivo'!$E$4:$E$7</c:f>
              <c:numCache>
                <c:formatCode>0.0%</c:formatCode>
                <c:ptCount val="4"/>
                <c:pt idx="0">
                  <c:v>0.65184888888888892</c:v>
                </c:pt>
                <c:pt idx="1">
                  <c:v>0.75705128205128203</c:v>
                </c:pt>
                <c:pt idx="2">
                  <c:v>0.84771604938271583</c:v>
                </c:pt>
                <c:pt idx="3">
                  <c:v>0.97714285714285709</c:v>
                </c:pt>
              </c:numCache>
            </c:numRef>
          </c:val>
          <c:extLst>
            <c:ext xmlns:c16="http://schemas.microsoft.com/office/drawing/2014/chart" uri="{C3380CC4-5D6E-409C-BE32-E72D297353CC}">
              <c16:uniqueId val="{00000001-8CD0-4E79-B08A-1FF7ADCD0124}"/>
            </c:ext>
          </c:extLst>
        </c:ser>
        <c:dLbls>
          <c:showLegendKey val="0"/>
          <c:showVal val="0"/>
          <c:showCatName val="0"/>
          <c:showSerName val="0"/>
          <c:showPercent val="0"/>
          <c:showBubbleSize val="0"/>
        </c:dLbls>
        <c:gapWidth val="219"/>
        <c:overlap val="-27"/>
        <c:axId val="1539074576"/>
        <c:axId val="1539071696"/>
      </c:barChart>
      <c:catAx>
        <c:axId val="153907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1696"/>
        <c:crosses val="autoZero"/>
        <c:auto val="1"/>
        <c:lblAlgn val="ctr"/>
        <c:lblOffset val="100"/>
        <c:noMultiLvlLbl val="0"/>
      </c:catAx>
      <c:valAx>
        <c:axId val="1539071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4576"/>
        <c:crosses val="autoZero"/>
        <c:crossBetween val="between"/>
      </c:valAx>
      <c:spPr>
        <a:noFill/>
        <a:ln>
          <a:noFill/>
        </a:ln>
        <a:effectLst/>
      </c:spPr>
    </c:plotArea>
    <c:legend>
      <c:legendPos val="b"/>
      <c:layout>
        <c:manualLayout>
          <c:xMode val="edge"/>
          <c:yMode val="edge"/>
          <c:x val="0.25569891430594005"/>
          <c:y val="0.93716594753461857"/>
          <c:w val="0.74430104325890301"/>
          <c:h val="6.2834222964838066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'Informe Ejecutivo'!$C$47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Ejecutivo'!$C$48:$C$55</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3078-4355-9312-1FC2B2AD0336}"/>
            </c:ext>
          </c:extLst>
        </c:ser>
        <c:ser>
          <c:idx val="1"/>
          <c:order val="1"/>
          <c:tx>
            <c:strRef>
              <c:f>'Informe Ejecutivo'!$D$47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Ejecutivo'!$D$48:$D$55</c:f>
              <c:numCache>
                <c:formatCode>0.0%</c:formatCode>
                <c:ptCount val="8"/>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3078-4355-9312-1FC2B2AD0336}"/>
            </c:ext>
          </c:extLst>
        </c:ser>
        <c:ser>
          <c:idx val="2"/>
          <c:order val="2"/>
          <c:tx>
            <c:strRef>
              <c:f>'Informe Ejecutivo'!$E$47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Ejecutivo'!$E$48:$E$55</c:f>
              <c:numCache>
                <c:formatCode>0.0%</c:formatCode>
                <c:ptCount val="8"/>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3078-4355-9312-1FC2B2AD0336}"/>
            </c:ext>
          </c:extLst>
        </c:ser>
        <c:ser>
          <c:idx val="3"/>
          <c:order val="3"/>
          <c:tx>
            <c:strRef>
              <c:f>'Informe Ejecutivo'!$F$47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Ejecutivo'!$F$48:$F$55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3078-4355-9312-1FC2B2AD033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'Informe Ejecutivo'!$G$47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Ejecutivo'!$G$48:$G$55</c:f>
              <c:numCache>
                <c:formatCode>0.0%</c:formatCode>
                <c:ptCount val="8"/>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D1FC-41A2-8221-712DEA1ACB95}"/>
            </c:ext>
          </c:extLst>
        </c:ser>
        <c:ser>
          <c:idx val="1"/>
          <c:order val="1"/>
          <c:tx>
            <c:strRef>
              <c:f>'Informe Ejecutivo'!$H$47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Ejecutivo'!$H$48:$H$55</c:f>
              <c:numCache>
                <c:formatCode>0.0%</c:formatCode>
                <c:ptCount val="8"/>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D1FC-41A2-8221-712DEA1ACB95}"/>
            </c:ext>
          </c:extLst>
        </c:ser>
        <c:ser>
          <c:idx val="2"/>
          <c:order val="2"/>
          <c:tx>
            <c:strRef>
              <c:f>'Informe Ejecutivo'!$I$47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Ejecutivo'!$I$48:$I$55</c:f>
              <c:numCache>
                <c:formatCode>0.0%</c:formatCode>
                <c:ptCount val="8"/>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D1FC-41A2-8221-712DEA1ACB95}"/>
            </c:ext>
          </c:extLst>
        </c:ser>
        <c:ser>
          <c:idx val="3"/>
          <c:order val="3"/>
          <c:tx>
            <c:strRef>
              <c:f>'Informe Ejecutivo'!$J$47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Ejecutivo'!$J$48:$J$55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D1FC-41A2-8221-712DEA1ACB95}"/>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1-E4D1-4266-8F15-4F5529BF78A7}"/>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3-E4D1-4266-8F15-4F5529BF78A7}"/>
              </c:ext>
            </c:extLst>
          </c:dPt>
          <c:val>
            <c:numRef>
              <c:f>'Informe Ejecutivo'!$K$37:$L$37</c:f>
              <c:numCache>
                <c:formatCode>0.0%</c:formatCode>
                <c:ptCount val="2"/>
                <c:pt idx="0">
                  <c:v>1</c:v>
                </c:pt>
                <c:pt idx="1">
                  <c:v>0</c:v>
                </c:pt>
              </c:numCache>
            </c:numRef>
          </c:val>
          <c:extLst>
            <c:ext xmlns:c16="http://schemas.microsoft.com/office/drawing/2014/chart" uri="{C3380CC4-5D6E-409C-BE32-E72D297353CC}">
              <c16:uniqueId val="{00000004-E4D1-4266-8F15-4F5529BF78A7}"/>
            </c:ext>
          </c:extLst>
        </c:ser>
        <c:ser>
          <c:idx val="0"/>
          <c:order val="1"/>
          <c:tx>
            <c:strRef>
              <c:f>'Informe Ejecutivo'!$J$37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6-E4D1-4266-8F15-4F5529BF78A7}"/>
              </c:ext>
            </c:extLst>
          </c:dPt>
          <c:dPt>
            <c:idx val="1"/>
            <c:bubble3D val="0"/>
            <c:spPr>
              <a:noFill/>
              <a:ln w="63500">
                <a:noFill/>
              </a:ln>
              <a:effectLst/>
            </c:spPr>
            <c:extLst>
              <c:ext xmlns:c16="http://schemas.microsoft.com/office/drawing/2014/chart" uri="{C3380CC4-5D6E-409C-BE32-E72D297353CC}">
                <c16:uniqueId val="{00000008-E4D1-4266-8F15-4F5529BF78A7}"/>
              </c:ext>
            </c:extLst>
          </c:dPt>
          <c:val>
            <c:numRef>
              <c:f>'Informe Ejecutivo'!$K$37:$L$37</c:f>
              <c:numCache>
                <c:formatCode>0.0%</c:formatCode>
                <c:ptCount val="2"/>
                <c:pt idx="0">
                  <c:v>1</c:v>
                </c:pt>
                <c:pt idx="1">
                  <c:v>0</c:v>
                </c:pt>
              </c:numCache>
            </c:numRef>
          </c:val>
          <c:extLst>
            <c:ext xmlns:c16="http://schemas.microsoft.com/office/drawing/2014/chart" uri="{C3380CC4-5D6E-409C-BE32-E72D297353CC}">
              <c16:uniqueId val="{00000009-E4D1-4266-8F15-4F5529BF78A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formatIdx="0">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7">
  <a:schemeClr val="accent4"/>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6">
  <a:schemeClr val="accent3"/>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withinLinear" id="17">
  <a:schemeClr val="accent4"/>
</cs:colorStyle>
</file>

<file path=xl/charts/colors3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withinLinear" id="16">
  <a:schemeClr val="accent3"/>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svg"/><Relationship Id="rId18" Type="http://schemas.openxmlformats.org/officeDocument/2006/relationships/chart" Target="../charts/chart13.xml"/><Relationship Id="rId3" Type="http://schemas.openxmlformats.org/officeDocument/2006/relationships/chart" Target="../charts/chart3.xml"/><Relationship Id="rId21" Type="http://schemas.openxmlformats.org/officeDocument/2006/relationships/chart" Target="../charts/chart16.xml"/><Relationship Id="rId7" Type="http://schemas.openxmlformats.org/officeDocument/2006/relationships/chart" Target="../charts/chart6.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20.xml"/><Relationship Id="rId2" Type="http://schemas.openxmlformats.org/officeDocument/2006/relationships/chart" Target="../charts/chart2.xml"/><Relationship Id="rId16" Type="http://schemas.openxmlformats.org/officeDocument/2006/relationships/image" Target="../media/image3.png"/><Relationship Id="rId20" Type="http://schemas.openxmlformats.org/officeDocument/2006/relationships/chart" Target="../charts/chart15.xml"/><Relationship Id="rId1" Type="http://schemas.openxmlformats.org/officeDocument/2006/relationships/chart" Target="../charts/chart1.xml"/><Relationship Id="rId6" Type="http://schemas.microsoft.com/office/2014/relationships/chartEx" Target="../charts/chartEx1.xml"/><Relationship Id="rId11" Type="http://schemas.openxmlformats.org/officeDocument/2006/relationships/chart" Target="../charts/chart10.xml"/><Relationship Id="rId24" Type="http://schemas.openxmlformats.org/officeDocument/2006/relationships/chart" Target="../charts/chart19.xml"/><Relationship Id="rId5" Type="http://schemas.openxmlformats.org/officeDocument/2006/relationships/chart" Target="../charts/chart5.xml"/><Relationship Id="rId15" Type="http://schemas.openxmlformats.org/officeDocument/2006/relationships/chart" Target="../charts/chart12.xml"/><Relationship Id="rId23" Type="http://schemas.openxmlformats.org/officeDocument/2006/relationships/chart" Target="../charts/chart18.xml"/><Relationship Id="rId10" Type="http://schemas.openxmlformats.org/officeDocument/2006/relationships/chart" Target="../charts/chart9.xml"/><Relationship Id="rId19" Type="http://schemas.openxmlformats.org/officeDocument/2006/relationships/chart" Target="../charts/chart14.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1.xml"/><Relationship Id="rId22"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7.xml"/><Relationship Id="rId13" Type="http://schemas.openxmlformats.org/officeDocument/2006/relationships/image" Target="../media/image2.svg"/><Relationship Id="rId18" Type="http://schemas.openxmlformats.org/officeDocument/2006/relationships/chart" Target="../charts/chart33.xml"/><Relationship Id="rId3" Type="http://schemas.openxmlformats.org/officeDocument/2006/relationships/chart" Target="../charts/chart23.xml"/><Relationship Id="rId21" Type="http://schemas.openxmlformats.org/officeDocument/2006/relationships/chart" Target="../charts/chart36.xml"/><Relationship Id="rId7" Type="http://schemas.openxmlformats.org/officeDocument/2006/relationships/chart" Target="../charts/chart26.xml"/><Relationship Id="rId12" Type="http://schemas.openxmlformats.org/officeDocument/2006/relationships/image" Target="../media/image1.png"/><Relationship Id="rId17" Type="http://schemas.openxmlformats.org/officeDocument/2006/relationships/image" Target="../media/image4.svg"/><Relationship Id="rId2" Type="http://schemas.openxmlformats.org/officeDocument/2006/relationships/chart" Target="../charts/chart22.xml"/><Relationship Id="rId16" Type="http://schemas.openxmlformats.org/officeDocument/2006/relationships/image" Target="../media/image3.png"/><Relationship Id="rId20" Type="http://schemas.openxmlformats.org/officeDocument/2006/relationships/chart" Target="../charts/chart35.xml"/><Relationship Id="rId1" Type="http://schemas.openxmlformats.org/officeDocument/2006/relationships/chart" Target="../charts/chart21.xml"/><Relationship Id="rId6" Type="http://schemas.microsoft.com/office/2014/relationships/chartEx" Target="../charts/chartEx2.xml"/><Relationship Id="rId11" Type="http://schemas.openxmlformats.org/officeDocument/2006/relationships/chart" Target="../charts/chart30.xml"/><Relationship Id="rId24" Type="http://schemas.openxmlformats.org/officeDocument/2006/relationships/chart" Target="../charts/chart39.xml"/><Relationship Id="rId5" Type="http://schemas.openxmlformats.org/officeDocument/2006/relationships/chart" Target="../charts/chart25.xml"/><Relationship Id="rId15" Type="http://schemas.openxmlformats.org/officeDocument/2006/relationships/chart" Target="../charts/chart32.xml"/><Relationship Id="rId23" Type="http://schemas.openxmlformats.org/officeDocument/2006/relationships/chart" Target="../charts/chart38.xml"/><Relationship Id="rId10" Type="http://schemas.openxmlformats.org/officeDocument/2006/relationships/chart" Target="../charts/chart29.xml"/><Relationship Id="rId19" Type="http://schemas.openxmlformats.org/officeDocument/2006/relationships/chart" Target="../charts/chart34.xml"/><Relationship Id="rId4" Type="http://schemas.openxmlformats.org/officeDocument/2006/relationships/chart" Target="../charts/chart24.xml"/><Relationship Id="rId9" Type="http://schemas.openxmlformats.org/officeDocument/2006/relationships/chart" Target="../charts/chart28.xml"/><Relationship Id="rId14" Type="http://schemas.openxmlformats.org/officeDocument/2006/relationships/chart" Target="../charts/chart31.xml"/><Relationship Id="rId22"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6.xml"/><Relationship Id="rId13" Type="http://schemas.openxmlformats.org/officeDocument/2006/relationships/image" Target="../media/image2.svg"/><Relationship Id="rId18" Type="http://schemas.openxmlformats.org/officeDocument/2006/relationships/chart" Target="../charts/chart52.xml"/><Relationship Id="rId3" Type="http://schemas.openxmlformats.org/officeDocument/2006/relationships/chart" Target="../charts/chart42.xml"/><Relationship Id="rId21" Type="http://schemas.openxmlformats.org/officeDocument/2006/relationships/chart" Target="../charts/chart55.xml"/><Relationship Id="rId7" Type="http://schemas.openxmlformats.org/officeDocument/2006/relationships/chart" Target="../charts/chart45.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59.xml"/><Relationship Id="rId2" Type="http://schemas.openxmlformats.org/officeDocument/2006/relationships/chart" Target="../charts/chart41.xml"/><Relationship Id="rId16" Type="http://schemas.openxmlformats.org/officeDocument/2006/relationships/image" Target="../media/image3.png"/><Relationship Id="rId20" Type="http://schemas.openxmlformats.org/officeDocument/2006/relationships/chart" Target="../charts/chart54.xml"/><Relationship Id="rId1" Type="http://schemas.openxmlformats.org/officeDocument/2006/relationships/chart" Target="../charts/chart40.xml"/><Relationship Id="rId6" Type="http://schemas.microsoft.com/office/2014/relationships/chartEx" Target="../charts/chartEx3.xml"/><Relationship Id="rId11" Type="http://schemas.openxmlformats.org/officeDocument/2006/relationships/chart" Target="../charts/chart49.xml"/><Relationship Id="rId24" Type="http://schemas.openxmlformats.org/officeDocument/2006/relationships/chart" Target="../charts/chart58.xml"/><Relationship Id="rId5" Type="http://schemas.openxmlformats.org/officeDocument/2006/relationships/chart" Target="../charts/chart44.xml"/><Relationship Id="rId15" Type="http://schemas.openxmlformats.org/officeDocument/2006/relationships/chart" Target="../charts/chart51.xml"/><Relationship Id="rId23" Type="http://schemas.openxmlformats.org/officeDocument/2006/relationships/chart" Target="../charts/chart57.xml"/><Relationship Id="rId10" Type="http://schemas.openxmlformats.org/officeDocument/2006/relationships/chart" Target="../charts/chart48.xml"/><Relationship Id="rId19" Type="http://schemas.openxmlformats.org/officeDocument/2006/relationships/chart" Target="../charts/chart53.xml"/><Relationship Id="rId4" Type="http://schemas.openxmlformats.org/officeDocument/2006/relationships/chart" Target="../charts/chart43.xml"/><Relationship Id="rId9" Type="http://schemas.openxmlformats.org/officeDocument/2006/relationships/chart" Target="../charts/chart47.xml"/><Relationship Id="rId14" Type="http://schemas.openxmlformats.org/officeDocument/2006/relationships/chart" Target="../charts/chart50.xml"/><Relationship Id="rId22" Type="http://schemas.openxmlformats.org/officeDocument/2006/relationships/chart" Target="../charts/chart5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0.xml"/></Relationships>
</file>

<file path=xl/drawings/drawing1.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F29A816-8D97-4F41-8918-65E238E3E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223065</xdr:colOff>
      <xdr:row>69</xdr:row>
      <xdr:rowOff>74504</xdr:rowOff>
    </xdr:from>
    <xdr:to>
      <xdr:col>6</xdr:col>
      <xdr:colOff>1543645</xdr:colOff>
      <xdr:row>84</xdr:row>
      <xdr:rowOff>113784</xdr:rowOff>
    </xdr:to>
    <xdr:graphicFrame macro="">
      <xdr:nvGraphicFramePr>
        <xdr:cNvPr id="3" name="Gráfico 2">
          <a:extLst>
            <a:ext uri="{FF2B5EF4-FFF2-40B4-BE49-F238E27FC236}">
              <a16:creationId xmlns:a16="http://schemas.microsoft.com/office/drawing/2014/main" id="{DD9EC947-6892-4B71-A4FC-02D5D55CF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194488</xdr:colOff>
      <xdr:row>100</xdr:row>
      <xdr:rowOff>43556</xdr:rowOff>
    </xdr:from>
    <xdr:to>
      <xdr:col>6</xdr:col>
      <xdr:colOff>1402592</xdr:colOff>
      <xdr:row>111</xdr:row>
      <xdr:rowOff>184163</xdr:rowOff>
    </xdr:to>
    <xdr:graphicFrame macro="">
      <xdr:nvGraphicFramePr>
        <xdr:cNvPr id="4" name="Gráfico 3">
          <a:extLst>
            <a:ext uri="{FF2B5EF4-FFF2-40B4-BE49-F238E27FC236}">
              <a16:creationId xmlns:a16="http://schemas.microsoft.com/office/drawing/2014/main" id="{577123C1-1D96-4446-BAD4-469F95BF0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211697</xdr:colOff>
      <xdr:row>112</xdr:row>
      <xdr:rowOff>114720</xdr:rowOff>
    </xdr:from>
    <xdr:to>
      <xdr:col>6</xdr:col>
      <xdr:colOff>1428305</xdr:colOff>
      <xdr:row>128</xdr:row>
      <xdr:rowOff>178221</xdr:rowOff>
    </xdr:to>
    <xdr:graphicFrame macro="">
      <xdr:nvGraphicFramePr>
        <xdr:cNvPr id="5" name="Gráfico 4">
          <a:extLst>
            <a:ext uri="{FF2B5EF4-FFF2-40B4-BE49-F238E27FC236}">
              <a16:creationId xmlns:a16="http://schemas.microsoft.com/office/drawing/2014/main" id="{5F1CE84A-8FBB-47C8-B2F2-C3ED2C979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195288</xdr:colOff>
      <xdr:row>129</xdr:row>
      <xdr:rowOff>112293</xdr:rowOff>
    </xdr:from>
    <xdr:to>
      <xdr:col>6</xdr:col>
      <xdr:colOff>1447614</xdr:colOff>
      <xdr:row>150</xdr:row>
      <xdr:rowOff>100387</xdr:rowOff>
    </xdr:to>
    <xdr:graphicFrame macro="">
      <xdr:nvGraphicFramePr>
        <xdr:cNvPr id="6" name="Gráfico 5">
          <a:extLst>
            <a:ext uri="{FF2B5EF4-FFF2-40B4-BE49-F238E27FC236}">
              <a16:creationId xmlns:a16="http://schemas.microsoft.com/office/drawing/2014/main" id="{10D4DB9C-811B-4976-8257-D8143D2B1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117586</xdr:colOff>
      <xdr:row>85</xdr:row>
      <xdr:rowOff>55489</xdr:rowOff>
    </xdr:from>
    <xdr:to>
      <xdr:col>11</xdr:col>
      <xdr:colOff>1126785</xdr:colOff>
      <xdr:row>99</xdr:row>
      <xdr:rowOff>73856</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43578810-3764-41DE-BE68-FF2FA617F2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280136" y="21467689"/>
              <a:ext cx="12601124"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247907</xdr:colOff>
      <xdr:row>151</xdr:row>
      <xdr:rowOff>30085</xdr:rowOff>
    </xdr:from>
    <xdr:to>
      <xdr:col>6</xdr:col>
      <xdr:colOff>1498343</xdr:colOff>
      <xdr:row>169</xdr:row>
      <xdr:rowOff>64691</xdr:rowOff>
    </xdr:to>
    <xdr:graphicFrame macro="">
      <xdr:nvGraphicFramePr>
        <xdr:cNvPr id="8" name="Gráfico 7">
          <a:extLst>
            <a:ext uri="{FF2B5EF4-FFF2-40B4-BE49-F238E27FC236}">
              <a16:creationId xmlns:a16="http://schemas.microsoft.com/office/drawing/2014/main" id="{B0B55825-452A-48D7-97AC-576AEA7D3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9" name="Rectángulo 8">
          <a:extLst>
            <a:ext uri="{FF2B5EF4-FFF2-40B4-BE49-F238E27FC236}">
              <a16:creationId xmlns:a16="http://schemas.microsoft.com/office/drawing/2014/main" id="{888A8CCC-B253-4CD2-BD65-465CEEACC7B3}"/>
            </a:ext>
          </a:extLst>
        </xdr:cNvPr>
        <xdr:cNvSpPr/>
      </xdr:nvSpPr>
      <xdr:spPr>
        <a:xfrm>
          <a:off x="10435552" y="22598496"/>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10" name="Rectángulo 9">
          <a:extLst>
            <a:ext uri="{FF2B5EF4-FFF2-40B4-BE49-F238E27FC236}">
              <a16:creationId xmlns:a16="http://schemas.microsoft.com/office/drawing/2014/main" id="{FA0249BA-3A5C-4EFB-BE64-F9B49624A3C3}"/>
            </a:ext>
          </a:extLst>
        </xdr:cNvPr>
        <xdr:cNvSpPr/>
      </xdr:nvSpPr>
      <xdr:spPr>
        <a:xfrm>
          <a:off x="10208078" y="18526464"/>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2CB54CDB-0ED8-4460-AA52-F91E47230574}"/>
            </a:ext>
          </a:extLst>
        </xdr:cNvPr>
        <xdr:cNvSpPr/>
      </xdr:nvSpPr>
      <xdr:spPr>
        <a:xfrm>
          <a:off x="10235293" y="19545873"/>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278671</xdr:colOff>
      <xdr:row>44</xdr:row>
      <xdr:rowOff>29417</xdr:rowOff>
    </xdr:from>
    <xdr:to>
      <xdr:col>7</xdr:col>
      <xdr:colOff>374432</xdr:colOff>
      <xdr:row>61</xdr:row>
      <xdr:rowOff>106200</xdr:rowOff>
    </xdr:to>
    <xdr:graphicFrame macro="">
      <xdr:nvGraphicFramePr>
        <xdr:cNvPr id="12" name="Gráfico 11">
          <a:extLst>
            <a:ext uri="{FF2B5EF4-FFF2-40B4-BE49-F238E27FC236}">
              <a16:creationId xmlns:a16="http://schemas.microsoft.com/office/drawing/2014/main" id="{1FDFF29D-329D-4B53-9A57-E1CA949A4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313204</xdr:colOff>
      <xdr:row>44</xdr:row>
      <xdr:rowOff>57870</xdr:rowOff>
    </xdr:from>
    <xdr:to>
      <xdr:col>3</xdr:col>
      <xdr:colOff>255284</xdr:colOff>
      <xdr:row>61</xdr:row>
      <xdr:rowOff>134653</xdr:rowOff>
    </xdr:to>
    <xdr:graphicFrame macro="">
      <xdr:nvGraphicFramePr>
        <xdr:cNvPr id="13" name="Gráfico 12">
          <a:extLst>
            <a:ext uri="{FF2B5EF4-FFF2-40B4-BE49-F238E27FC236}">
              <a16:creationId xmlns:a16="http://schemas.microsoft.com/office/drawing/2014/main" id="{FBA6995B-9372-4BE2-B3CF-9A243245B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14" name="Rectángulo 13">
          <a:extLst>
            <a:ext uri="{FF2B5EF4-FFF2-40B4-BE49-F238E27FC236}">
              <a16:creationId xmlns:a16="http://schemas.microsoft.com/office/drawing/2014/main" id="{B3B765EA-6205-4655-8C42-F5697B4013D4}"/>
            </a:ext>
          </a:extLst>
        </xdr:cNvPr>
        <xdr:cNvSpPr/>
      </xdr:nvSpPr>
      <xdr:spPr>
        <a:xfrm>
          <a:off x="10326832" y="24165791"/>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234107</xdr:colOff>
      <xdr:row>9</xdr:row>
      <xdr:rowOff>152399</xdr:rowOff>
    </xdr:from>
    <xdr:to>
      <xdr:col>1</xdr:col>
      <xdr:colOff>2583269</xdr:colOff>
      <xdr:row>25</xdr:row>
      <xdr:rowOff>123264</xdr:rowOff>
    </xdr:to>
    <xdr:grpSp>
      <xdr:nvGrpSpPr>
        <xdr:cNvPr id="15" name="Grupo 14">
          <a:extLst>
            <a:ext uri="{FF2B5EF4-FFF2-40B4-BE49-F238E27FC236}">
              <a16:creationId xmlns:a16="http://schemas.microsoft.com/office/drawing/2014/main" id="{2E691F13-5BAA-4CA1-BB90-0A4EF52C8375}"/>
            </a:ext>
          </a:extLst>
        </xdr:cNvPr>
        <xdr:cNvGrpSpPr/>
      </xdr:nvGrpSpPr>
      <xdr:grpSpPr>
        <a:xfrm>
          <a:off x="234107" y="1914524"/>
          <a:ext cx="2682537" cy="3018865"/>
          <a:chOff x="95758" y="1609164"/>
          <a:chExt cx="2685338" cy="3018865"/>
        </a:xfrm>
      </xdr:grpSpPr>
      <xdr:graphicFrame macro="">
        <xdr:nvGraphicFramePr>
          <xdr:cNvPr id="16" name="Gráfico 15">
            <a:extLst>
              <a:ext uri="{FF2B5EF4-FFF2-40B4-BE49-F238E27FC236}">
                <a16:creationId xmlns:a16="http://schemas.microsoft.com/office/drawing/2014/main" id="{4E63F15C-2462-79B2-FDE6-C598D30F0761}"/>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3C4C89D5-3323-45B6-9C50-1242B20F5B37}"/>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D8C45A22-BE17-9D8B-B15C-5B1F9FCCDC9B}"/>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100,0%</a:t>
            </a:fld>
            <a:endParaRPr lang="es-CO" sz="2800" b="1">
              <a:solidFill>
                <a:schemeClr val="bg1"/>
              </a:solidFill>
            </a:endParaRPr>
          </a:p>
        </xdr:txBody>
      </xdr:sp>
      <xdr:grpSp>
        <xdr:nvGrpSpPr>
          <xdr:cNvPr id="19" name="Gráfico 27" descr="Advertencia contorno">
            <a:extLst>
              <a:ext uri="{FF2B5EF4-FFF2-40B4-BE49-F238E27FC236}">
                <a16:creationId xmlns:a16="http://schemas.microsoft.com/office/drawing/2014/main" id="{B4533768-D51F-9E18-D763-C5A252D766BC}"/>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CC5E4DE9-45DA-23AA-81D5-742015C739D0}"/>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E7BF0A9F-717E-18FA-0C96-2B24BB820620}"/>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8D62674-0A03-BB9C-009B-7817FB359FC9}"/>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0E8C9529-20EB-F0E6-6371-06F21AF5172A}"/>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EA7A4A32-588F-4BF0-B266-C292861AF2EF}"/>
            </a:ext>
          </a:extLst>
        </xdr:cNvPr>
        <xdr:cNvGrpSpPr/>
      </xdr:nvGrpSpPr>
      <xdr:grpSpPr>
        <a:xfrm>
          <a:off x="2878232" y="2102784"/>
          <a:ext cx="2588913" cy="2662516"/>
          <a:chOff x="3217210" y="1539689"/>
          <a:chExt cx="2589474" cy="2662516"/>
        </a:xfrm>
      </xdr:grpSpPr>
      <xdr:graphicFrame macro="">
        <xdr:nvGraphicFramePr>
          <xdr:cNvPr id="25" name="Gráfico 24">
            <a:extLst>
              <a:ext uri="{FF2B5EF4-FFF2-40B4-BE49-F238E27FC236}">
                <a16:creationId xmlns:a16="http://schemas.microsoft.com/office/drawing/2014/main" id="{F98C732B-F89E-EB80-334C-C37DF237CB61}"/>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00365836-C9C7-5049-D142-FB6AA42683AE}"/>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BA3B3948-73BC-C413-8DA1-5BE4DA332C1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87,5%</a:t>
            </a:fld>
            <a:endParaRPr lang="es-CO" sz="2800" b="1" i="0" u="none" strike="noStrike">
              <a:solidFill>
                <a:schemeClr val="bg1"/>
              </a:solidFill>
              <a:latin typeface="Calibri"/>
              <a:ea typeface="Calibri"/>
              <a:cs typeface="Calibri"/>
            </a:endParaRPr>
          </a:p>
        </xdr:txBody>
      </xdr:sp>
      <xdr:pic>
        <xdr:nvPicPr>
          <xdr:cNvPr id="28" name="Gráfico 27" descr="Selfie con relleno sólido">
            <a:extLst>
              <a:ext uri="{FF2B5EF4-FFF2-40B4-BE49-F238E27FC236}">
                <a16:creationId xmlns:a16="http://schemas.microsoft.com/office/drawing/2014/main" id="{E93F8DFB-F199-075D-D02B-475D00E83D2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DB274C09-F000-D881-2381-EEEF8934ECB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5994EB41-4635-4606-BC46-5BD2A034F8C6}"/>
            </a:ext>
          </a:extLst>
        </xdr:cNvPr>
        <xdr:cNvGrpSpPr/>
      </xdr:nvGrpSpPr>
      <xdr:grpSpPr>
        <a:xfrm>
          <a:off x="5902137" y="1965511"/>
          <a:ext cx="2557947" cy="2877673"/>
          <a:chOff x="5905499" y="1581710"/>
          <a:chExt cx="2559067" cy="2877673"/>
        </a:xfrm>
      </xdr:grpSpPr>
      <xdr:graphicFrame macro="">
        <xdr:nvGraphicFramePr>
          <xdr:cNvPr id="31" name="Gráfico 30">
            <a:extLst>
              <a:ext uri="{FF2B5EF4-FFF2-40B4-BE49-F238E27FC236}">
                <a16:creationId xmlns:a16="http://schemas.microsoft.com/office/drawing/2014/main" id="{4C76D0F9-18D7-A08B-38DF-820331B63BF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A62A6019-965F-D2AD-A3AD-2AC08C33A2ED}"/>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53B495A2-3070-15CB-15DE-7A448C74609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0A5C6BB9-8060-A187-CD2F-A4C99EEF55BF}"/>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100,0%</a:t>
            </a:fld>
            <a:endParaRPr lang="es-CO" sz="2800" b="1" i="0" u="none" strike="noStrike">
              <a:solidFill>
                <a:schemeClr val="bg1"/>
              </a:solidFill>
              <a:latin typeface="Calibri"/>
              <a:ea typeface="Calibri"/>
              <a:cs typeface="Calibri"/>
            </a:endParaRPr>
          </a:p>
        </xdr:txBody>
      </xdr:sp>
      <xdr:grpSp>
        <xdr:nvGrpSpPr>
          <xdr:cNvPr id="35" name="Grupo 34">
            <a:extLst>
              <a:ext uri="{FF2B5EF4-FFF2-40B4-BE49-F238E27FC236}">
                <a16:creationId xmlns:a16="http://schemas.microsoft.com/office/drawing/2014/main" id="{D68F257B-D226-8361-6CF7-67AD00DEEFA4}"/>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59B07045-A1FC-C2C0-A86D-3E722A30AD7B}"/>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14FC7CDB-A368-5364-3B6F-C235078BB604}"/>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872207A2-A523-8861-D9F0-004026622CB1}"/>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0E565351-E3D3-3C66-2B7F-313525096596}"/>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655BBEDA-5421-6F4B-8E9B-66A92031886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460E5074-E0F0-6EDD-0FAE-B5B487A46208}"/>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592FD368-C580-6C27-DFEA-22E26F71001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CB0F6E28-F5E2-44F3-9F85-F8F78D36B935}"/>
            </a:ext>
          </a:extLst>
        </xdr:cNvPr>
        <xdr:cNvGrpSpPr/>
      </xdr:nvGrpSpPr>
      <xdr:grpSpPr>
        <a:xfrm>
          <a:off x="8759028" y="2032746"/>
          <a:ext cx="2578880" cy="2990291"/>
          <a:chOff x="8763510" y="1648945"/>
          <a:chExt cx="2584483" cy="2990291"/>
        </a:xfrm>
      </xdr:grpSpPr>
      <xdr:graphicFrame macro="">
        <xdr:nvGraphicFramePr>
          <xdr:cNvPr id="44" name="Gráfico 43">
            <a:extLst>
              <a:ext uri="{FF2B5EF4-FFF2-40B4-BE49-F238E27FC236}">
                <a16:creationId xmlns:a16="http://schemas.microsoft.com/office/drawing/2014/main" id="{448B453E-A47E-70C7-3F86-A2B6BA4C9E4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8D58FA2-ED71-590F-BBD7-2D4B61F71083}"/>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ADD897B7-B2F2-0745-D57B-D722D9A9E9AB}"/>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14B23F16-05FE-20DB-8E13-95AB50AB641E}"/>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96,9%</a:t>
            </a:fld>
            <a:endParaRPr lang="es-CO" sz="2800" b="1" i="0" u="none" strike="noStrike">
              <a:solidFill>
                <a:schemeClr val="bg1"/>
              </a:solidFill>
              <a:latin typeface="Calibri"/>
              <a:ea typeface="Calibri"/>
              <a:cs typeface="Calibri"/>
            </a:endParaRPr>
          </a:p>
        </xdr:txBody>
      </xdr:sp>
      <xdr:pic>
        <xdr:nvPicPr>
          <xdr:cNvPr id="48" name="Gráfico 47" descr="Sala de juntas con relleno sólido">
            <a:extLst>
              <a:ext uri="{FF2B5EF4-FFF2-40B4-BE49-F238E27FC236}">
                <a16:creationId xmlns:a16="http://schemas.microsoft.com/office/drawing/2014/main" id="{D3F5A208-DEE7-D615-9CA9-2B0180EFD484}"/>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D2458FEC-9830-443B-84D2-1B76523E9D7B}"/>
            </a:ext>
          </a:extLst>
        </xdr:cNvPr>
        <xdr:cNvGrpSpPr/>
      </xdr:nvGrpSpPr>
      <xdr:grpSpPr>
        <a:xfrm>
          <a:off x="3063688" y="5023036"/>
          <a:ext cx="2548013" cy="2902323"/>
          <a:chOff x="3066489" y="4639235"/>
          <a:chExt cx="2548574" cy="2902323"/>
        </a:xfrm>
      </xdr:grpSpPr>
      <xdr:graphicFrame macro="">
        <xdr:nvGraphicFramePr>
          <xdr:cNvPr id="50" name="Gráfico 49">
            <a:extLst>
              <a:ext uri="{FF2B5EF4-FFF2-40B4-BE49-F238E27FC236}">
                <a16:creationId xmlns:a16="http://schemas.microsoft.com/office/drawing/2014/main" id="{4A2C57FE-86EF-B548-6CEA-86C157BA50A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8DD02709-CECE-62AC-6057-AD8B659321FE}"/>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BD27D96A-51D7-02C5-F82B-D3BEACFBCF7D}"/>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96,7%</a:t>
            </a:fld>
            <a:endParaRPr lang="es-CO" sz="2800" b="1" i="0" u="none" strike="noStrike">
              <a:solidFill>
                <a:schemeClr val="bg1"/>
              </a:solidFill>
              <a:latin typeface="Calibri"/>
              <a:ea typeface="Calibri"/>
              <a:cs typeface="Calibri"/>
            </a:endParaRPr>
          </a:p>
        </xdr:txBody>
      </xdr:sp>
      <xdr:sp macro="" textlink="$J$41">
        <xdr:nvSpPr>
          <xdr:cNvPr id="53" name="Rectángulo 52">
            <a:extLst>
              <a:ext uri="{FF2B5EF4-FFF2-40B4-BE49-F238E27FC236}">
                <a16:creationId xmlns:a16="http://schemas.microsoft.com/office/drawing/2014/main" id="{BF99A4A2-A2BB-DED1-BBEB-C41F70FF17DA}"/>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1E0FE040-D915-D54E-7B3C-385A6A423886}"/>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F6E28812-3495-0604-DDDF-E2349D1FC57E}"/>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1B63AB1A-970B-C240-952B-3C1EFA216F9D}"/>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FE7CF00D-BA03-2EAC-9DA0-C37E860F2F7F}"/>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329F721C-0748-E80C-48FA-ABCB9B8642FB}"/>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160F9DA9-FE06-A190-B7CF-09F6D6AAFF7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C951DD9D-719A-D862-8A8C-78FE3F002EFD}"/>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67B2E789-6582-40A5-039A-18C1B9A7173F}"/>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E885338D-1193-4CDE-69CA-396BBF26FD93}"/>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A0F42258-6F77-4D05-99A9-2250323AD95C}"/>
            </a:ext>
          </a:extLst>
        </xdr:cNvPr>
        <xdr:cNvGrpSpPr/>
      </xdr:nvGrpSpPr>
      <xdr:grpSpPr>
        <a:xfrm>
          <a:off x="5641601" y="5157508"/>
          <a:ext cx="2624213" cy="2814356"/>
          <a:chOff x="6205257" y="4572001"/>
          <a:chExt cx="2628135" cy="2814356"/>
        </a:xfrm>
      </xdr:grpSpPr>
      <xdr:graphicFrame macro="">
        <xdr:nvGraphicFramePr>
          <xdr:cNvPr id="64" name="Gráfico 63">
            <a:extLst>
              <a:ext uri="{FF2B5EF4-FFF2-40B4-BE49-F238E27FC236}">
                <a16:creationId xmlns:a16="http://schemas.microsoft.com/office/drawing/2014/main" id="{43735709-DCC7-7431-5733-37766AAC8D5A}"/>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50CEA5DB-E1D9-80A5-5918-541BA21EE6C8}"/>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207BDB52-3B41-FD23-01A1-87B2F79B30F9}"/>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82AE459A-56CB-0C94-7320-3218FA8E1BFE}"/>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98,8%</a:t>
            </a:fld>
            <a:endParaRPr lang="es-CO" sz="2800" b="1" i="0" u="none" strike="noStrike">
              <a:solidFill>
                <a:schemeClr val="bg1"/>
              </a:solidFill>
              <a:latin typeface="Calibri"/>
              <a:ea typeface="Calibri"/>
              <a:cs typeface="Calibri"/>
            </a:endParaRPr>
          </a:p>
        </xdr:txBody>
      </xdr:sp>
      <xdr:grpSp>
        <xdr:nvGrpSpPr>
          <xdr:cNvPr id="68" name="Grupo 67">
            <a:extLst>
              <a:ext uri="{FF2B5EF4-FFF2-40B4-BE49-F238E27FC236}">
                <a16:creationId xmlns:a16="http://schemas.microsoft.com/office/drawing/2014/main" id="{8E2FC024-56CF-7E4A-0D5B-759D792A6575}"/>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5BD89B01-4A29-A0E6-4794-D015A45676A2}"/>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88091A66-00B7-70ED-56ED-6F9E9E3583F7}"/>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7E9816AB-0ED4-40BD-D933-2AE231D2668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DB13C5C-B231-F586-81AF-021BA1B915F8}"/>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2D8867B3-02DC-3320-7AFC-F53A0FBB6B2B}"/>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42A1617E-305E-1970-4173-EAB9BBE1B83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3B03792D-013E-D44F-6498-6B9584FEB059}"/>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246FBCD7-33D0-278C-4674-0492490AA153}"/>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047DD0F-B791-850F-A51B-2FDE299361C1}"/>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EACA87F3-308E-1FAA-2AC7-BC084FE17F59}"/>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E6D522FD-F340-BDE7-CF6F-F7F45CFB7A32}"/>
            </a:ext>
          </a:extLst>
        </xdr:cNvPr>
        <xdr:cNvGrpSpPr/>
      </xdr:nvGrpSpPr>
      <xdr:grpSpPr>
        <a:xfrm>
          <a:off x="3721553" y="231322"/>
          <a:ext cx="4734605" cy="2410163"/>
          <a:chOff x="8903073" y="5144620"/>
          <a:chExt cx="4723279" cy="2933699"/>
        </a:xfrm>
      </xdr:grpSpPr>
      <xdr:graphicFrame macro="">
        <xdr:nvGraphicFramePr>
          <xdr:cNvPr id="82" name="Gráfico 81">
            <a:extLst>
              <a:ext uri="{FF2B5EF4-FFF2-40B4-BE49-F238E27FC236}">
                <a16:creationId xmlns:a16="http://schemas.microsoft.com/office/drawing/2014/main" id="{73219130-3DD4-BC3A-27F4-E7148DA9A150}"/>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45BF2A30-59BD-1C55-7242-88BA4D77EE7E}"/>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111A774C-979B-CFF8-5268-A2DCBFBD8256}"/>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CA722B43-1823-74F3-7DDA-7755D07ABBC8}"/>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B5846081-4BA3-A6D6-477B-59B425FBFB44}"/>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25146BB8-AAFD-5581-BF83-BD5D0E13EFB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44100BF-9AA3-B934-D819-FFFAC2466B6B}"/>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0,0%</a:t>
            </a:fld>
            <a:endParaRPr lang="es-CO" sz="1600" b="1">
              <a:latin typeface="Verdana" panose="020B0604030504040204" pitchFamily="34" charset="0"/>
              <a:ea typeface="Verdana" panose="020B0604030504040204" pitchFamily="34" charset="0"/>
            </a:endParaRPr>
          </a:p>
        </xdr:txBody>
      </xdr:sp>
    </xdr:grpSp>
    <xdr:clientData/>
  </xdr:twoCellAnchor>
  <xdr:twoCellAnchor>
    <xdr:from>
      <xdr:col>1</xdr:col>
      <xdr:colOff>3506165</xdr:colOff>
      <xdr:row>1</xdr:row>
      <xdr:rowOff>116458</xdr:rowOff>
    </xdr:from>
    <xdr:to>
      <xdr:col>4</xdr:col>
      <xdr:colOff>78549</xdr:colOff>
      <xdr:row>13</xdr:row>
      <xdr:rowOff>81499</xdr:rowOff>
    </xdr:to>
    <xdr:graphicFrame macro="">
      <xdr:nvGraphicFramePr>
        <xdr:cNvPr id="81" name="Gráfico 80">
          <a:extLst>
            <a:ext uri="{FF2B5EF4-FFF2-40B4-BE49-F238E27FC236}">
              <a16:creationId xmlns:a16="http://schemas.microsoft.com/office/drawing/2014/main" id="{D51043B4-1E55-D031-7ED2-8012EFE185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685800</xdr:colOff>
      <xdr:row>8</xdr:row>
      <xdr:rowOff>66675</xdr:rowOff>
    </xdr:from>
    <xdr:to>
      <xdr:col>3</xdr:col>
      <xdr:colOff>228600</xdr:colOff>
      <xdr:row>10</xdr:row>
      <xdr:rowOff>76200</xdr:rowOff>
    </xdr:to>
    <xdr:sp macro="" textlink="$K$9">
      <xdr:nvSpPr>
        <xdr:cNvPr id="89" name="Rectángulo 88">
          <a:extLst>
            <a:ext uri="{FF2B5EF4-FFF2-40B4-BE49-F238E27FC236}">
              <a16:creationId xmlns:a16="http://schemas.microsoft.com/office/drawing/2014/main" id="{9B6E16A5-9CA6-F4C3-7E9E-FDAD3A4EB405}"/>
            </a:ext>
          </a:extLst>
        </xdr:cNvPr>
        <xdr:cNvSpPr/>
      </xdr:nvSpPr>
      <xdr:spPr>
        <a:xfrm>
          <a:off x="5848350" y="1638300"/>
          <a:ext cx="771525" cy="390525"/>
        </a:xfrm>
        <a:prstGeom prst="rect">
          <a:avLst/>
        </a:prstGeom>
        <a:solidFill>
          <a:schemeClr val="bg1"/>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fld id="{1CF98098-CF2E-48A7-8E65-5185D0AA5E49}" type="TxLink">
            <a:rPr lang="en-US" sz="1600" b="1" i="0" u="none" strike="noStrike">
              <a:solidFill>
                <a:sysClr val="windowText" lastClr="000000"/>
              </a:solidFill>
              <a:latin typeface="Calibri"/>
              <a:cs typeface="Calibri"/>
            </a:rPr>
            <a:pPr algn="ctr"/>
            <a:t>0,0%</a:t>
          </a:fld>
          <a:endParaRPr lang="es-CO"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55E2598B-5AE3-4052-BF02-CC3EF7F9D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211859</xdr:colOff>
      <xdr:row>67</xdr:row>
      <xdr:rowOff>119327</xdr:rowOff>
    </xdr:from>
    <xdr:to>
      <xdr:col>6</xdr:col>
      <xdr:colOff>1532439</xdr:colOff>
      <xdr:row>82</xdr:row>
      <xdr:rowOff>158607</xdr:rowOff>
    </xdr:to>
    <xdr:graphicFrame macro="">
      <xdr:nvGraphicFramePr>
        <xdr:cNvPr id="3" name="Gráfico 2">
          <a:extLst>
            <a:ext uri="{FF2B5EF4-FFF2-40B4-BE49-F238E27FC236}">
              <a16:creationId xmlns:a16="http://schemas.microsoft.com/office/drawing/2014/main" id="{301BAB0D-066D-4AD8-AA40-4E4A08C52A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239313</xdr:colOff>
      <xdr:row>98</xdr:row>
      <xdr:rowOff>99585</xdr:rowOff>
    </xdr:from>
    <xdr:to>
      <xdr:col>6</xdr:col>
      <xdr:colOff>1447417</xdr:colOff>
      <xdr:row>110</xdr:row>
      <xdr:rowOff>49692</xdr:rowOff>
    </xdr:to>
    <xdr:graphicFrame macro="">
      <xdr:nvGraphicFramePr>
        <xdr:cNvPr id="4" name="Gráfico 3">
          <a:extLst>
            <a:ext uri="{FF2B5EF4-FFF2-40B4-BE49-F238E27FC236}">
              <a16:creationId xmlns:a16="http://schemas.microsoft.com/office/drawing/2014/main" id="{F553054B-0984-4348-B645-64B20BE4E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222904</xdr:colOff>
      <xdr:row>111</xdr:row>
      <xdr:rowOff>2660</xdr:rowOff>
    </xdr:from>
    <xdr:to>
      <xdr:col>6</xdr:col>
      <xdr:colOff>1439512</xdr:colOff>
      <xdr:row>127</xdr:row>
      <xdr:rowOff>66161</xdr:rowOff>
    </xdr:to>
    <xdr:graphicFrame macro="">
      <xdr:nvGraphicFramePr>
        <xdr:cNvPr id="5" name="Gráfico 4">
          <a:extLst>
            <a:ext uri="{FF2B5EF4-FFF2-40B4-BE49-F238E27FC236}">
              <a16:creationId xmlns:a16="http://schemas.microsoft.com/office/drawing/2014/main" id="{AFBC0286-634D-44C2-B4C4-99D9EF2C5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240111</xdr:colOff>
      <xdr:row>128</xdr:row>
      <xdr:rowOff>22646</xdr:rowOff>
    </xdr:from>
    <xdr:to>
      <xdr:col>6</xdr:col>
      <xdr:colOff>1492437</xdr:colOff>
      <xdr:row>149</xdr:row>
      <xdr:rowOff>10740</xdr:rowOff>
    </xdr:to>
    <xdr:graphicFrame macro="">
      <xdr:nvGraphicFramePr>
        <xdr:cNvPr id="6" name="Gráfico 5">
          <a:extLst>
            <a:ext uri="{FF2B5EF4-FFF2-40B4-BE49-F238E27FC236}">
              <a16:creationId xmlns:a16="http://schemas.microsoft.com/office/drawing/2014/main" id="{6DD60631-CBC1-4C49-B1F3-E6925AD778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209550</xdr:colOff>
      <xdr:row>83</xdr:row>
      <xdr:rowOff>38100</xdr:rowOff>
    </xdr:from>
    <xdr:to>
      <xdr:col>6</xdr:col>
      <xdr:colOff>1457325</xdr:colOff>
      <xdr:row>98</xdr:row>
      <xdr:rowOff>28575</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249FCCB1-F9FC-4C9A-80EB-E5E169448A87}"/>
                </a:ext>
                <a:ext uri="{147F2762-F138-4A5C-976F-8EAC2B608ADB}">
                  <a16:predDERef xmlns:a16="http://schemas.microsoft.com/office/drawing/2014/main" pred="{6DD60631-CBC1-4C49-B1F3-E6925AD778E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209550" y="19211925"/>
              <a:ext cx="12096750" cy="226695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235021</xdr:colOff>
      <xdr:row>149</xdr:row>
      <xdr:rowOff>91156</xdr:rowOff>
    </xdr:from>
    <xdr:to>
      <xdr:col>6</xdr:col>
      <xdr:colOff>1485457</xdr:colOff>
      <xdr:row>168</xdr:row>
      <xdr:rowOff>125762</xdr:rowOff>
    </xdr:to>
    <xdr:graphicFrame macro="">
      <xdr:nvGraphicFramePr>
        <xdr:cNvPr id="8" name="Gráfico 7">
          <a:extLst>
            <a:ext uri="{FF2B5EF4-FFF2-40B4-BE49-F238E27FC236}">
              <a16:creationId xmlns:a16="http://schemas.microsoft.com/office/drawing/2014/main" id="{20333678-1B6D-45CC-AEA6-83F7382F7450}"/>
            </a:ext>
            <a:ext uri="{147F2762-F138-4A5C-976F-8EAC2B608ADB}">
              <a16:predDERef xmlns:a16="http://schemas.microsoft.com/office/drawing/2014/main" pred="{249FCCB1-F9FC-4C9A-80EB-E5E169448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819150</xdr:colOff>
      <xdr:row>67</xdr:row>
      <xdr:rowOff>152400</xdr:rowOff>
    </xdr:from>
    <xdr:ext cx="2419350" cy="962025"/>
    <xdr:sp macro="" textlink="">
      <xdr:nvSpPr>
        <xdr:cNvPr id="10" name="Rectángulo 9">
          <a:extLst>
            <a:ext uri="{FF2B5EF4-FFF2-40B4-BE49-F238E27FC236}">
              <a16:creationId xmlns:a16="http://schemas.microsoft.com/office/drawing/2014/main" id="{B1E4D19C-D728-408A-9227-FE3F8A3E05E8}"/>
            </a:ext>
            <a:ext uri="{147F2762-F138-4A5C-976F-8EAC2B608ADB}">
              <a16:predDERef xmlns:a16="http://schemas.microsoft.com/office/drawing/2014/main" pred="{20333678-1B6D-45CC-AEA6-83F7382F7450}"/>
            </a:ext>
          </a:extLst>
        </xdr:cNvPr>
        <xdr:cNvSpPr/>
      </xdr:nvSpPr>
      <xdr:spPr>
        <a:xfrm>
          <a:off x="10210800" y="18135600"/>
          <a:ext cx="2419350" cy="962025"/>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723900</xdr:colOff>
      <xdr:row>91</xdr:row>
      <xdr:rowOff>361950</xdr:rowOff>
    </xdr:from>
    <xdr:ext cx="2362200" cy="971550"/>
    <xdr:sp macro="" textlink="">
      <xdr:nvSpPr>
        <xdr:cNvPr id="11" name="Rectángulo 10">
          <a:extLst>
            <a:ext uri="{FF2B5EF4-FFF2-40B4-BE49-F238E27FC236}">
              <a16:creationId xmlns:a16="http://schemas.microsoft.com/office/drawing/2014/main" id="{7D147CC2-784A-4C26-BFCE-D2D719DA5B83}"/>
            </a:ext>
            <a:ext uri="{147F2762-F138-4A5C-976F-8EAC2B608ADB}">
              <a16:predDERef xmlns:a16="http://schemas.microsoft.com/office/drawing/2014/main" pred="{B1E4D19C-D728-408A-9227-FE3F8A3E05E8}"/>
            </a:ext>
          </a:extLst>
        </xdr:cNvPr>
        <xdr:cNvSpPr/>
      </xdr:nvSpPr>
      <xdr:spPr>
        <a:xfrm>
          <a:off x="10115550" y="19450050"/>
          <a:ext cx="2362200" cy="971550"/>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xdr:txBody>
    </xdr:sp>
    <xdr:clientData/>
  </xdr:oneCellAnchor>
  <xdr:twoCellAnchor>
    <xdr:from>
      <xdr:col>3</xdr:col>
      <xdr:colOff>258495</xdr:colOff>
      <xdr:row>43</xdr:row>
      <xdr:rowOff>49992</xdr:rowOff>
    </xdr:from>
    <xdr:to>
      <xdr:col>7</xdr:col>
      <xdr:colOff>348653</xdr:colOff>
      <xdr:row>60</xdr:row>
      <xdr:rowOff>84191</xdr:rowOff>
    </xdr:to>
    <xdr:graphicFrame macro="">
      <xdr:nvGraphicFramePr>
        <xdr:cNvPr id="12" name="Gráfico 11">
          <a:extLst>
            <a:ext uri="{FF2B5EF4-FFF2-40B4-BE49-F238E27FC236}">
              <a16:creationId xmlns:a16="http://schemas.microsoft.com/office/drawing/2014/main" id="{E22AE6E3-C3D5-4D1F-97EE-53DF0FC42B69}"/>
            </a:ext>
            <a:ext uri="{147F2762-F138-4A5C-976F-8EAC2B608ADB}">
              <a16:predDERef xmlns:a16="http://schemas.microsoft.com/office/drawing/2014/main" pred="{7D147CC2-784A-4C26-BFCE-D2D719DA5B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291354</xdr:colOff>
      <xdr:row>43</xdr:row>
      <xdr:rowOff>43862</xdr:rowOff>
    </xdr:from>
    <xdr:to>
      <xdr:col>3</xdr:col>
      <xdr:colOff>233434</xdr:colOff>
      <xdr:row>60</xdr:row>
      <xdr:rowOff>79743</xdr:rowOff>
    </xdr:to>
    <xdr:graphicFrame macro="">
      <xdr:nvGraphicFramePr>
        <xdr:cNvPr id="13" name="Gráfico 12">
          <a:extLst>
            <a:ext uri="{FF2B5EF4-FFF2-40B4-BE49-F238E27FC236}">
              <a16:creationId xmlns:a16="http://schemas.microsoft.com/office/drawing/2014/main" id="{C85042CD-8D33-4E07-BCD1-7C2687F08030}"/>
            </a:ext>
            <a:ext uri="{147F2762-F138-4A5C-976F-8EAC2B608ADB}">
              <a16:predDERef xmlns:a16="http://schemas.microsoft.com/office/drawing/2014/main" pred="{E22AE6E3-C3D5-4D1F-97EE-53DF0FC42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241434</xdr:colOff>
      <xdr:row>9</xdr:row>
      <xdr:rowOff>152399</xdr:rowOff>
    </xdr:from>
    <xdr:to>
      <xdr:col>1</xdr:col>
      <xdr:colOff>2590596</xdr:colOff>
      <xdr:row>25</xdr:row>
      <xdr:rowOff>123264</xdr:rowOff>
    </xdr:to>
    <xdr:grpSp>
      <xdr:nvGrpSpPr>
        <xdr:cNvPr id="15" name="Grupo 14">
          <a:extLst>
            <a:ext uri="{FF2B5EF4-FFF2-40B4-BE49-F238E27FC236}">
              <a16:creationId xmlns:a16="http://schemas.microsoft.com/office/drawing/2014/main" id="{58BECF6A-14C2-4FBE-A5DA-E463CC78072E}"/>
            </a:ext>
            <a:ext uri="{147F2762-F138-4A5C-976F-8EAC2B608ADB}">
              <a16:predDERef xmlns:a16="http://schemas.microsoft.com/office/drawing/2014/main" pred="{C85042CD-8D33-4E07-BCD1-7C2687F08030}"/>
            </a:ext>
          </a:extLst>
        </xdr:cNvPr>
        <xdr:cNvGrpSpPr/>
      </xdr:nvGrpSpPr>
      <xdr:grpSpPr>
        <a:xfrm>
          <a:off x="241434" y="1916595"/>
          <a:ext cx="2680466" cy="3018865"/>
          <a:chOff x="95758" y="1609164"/>
          <a:chExt cx="2685338" cy="3018865"/>
        </a:xfrm>
      </xdr:grpSpPr>
      <xdr:graphicFrame macro="">
        <xdr:nvGraphicFramePr>
          <xdr:cNvPr id="16" name="Gráfico 15">
            <a:extLst>
              <a:ext uri="{FF2B5EF4-FFF2-40B4-BE49-F238E27FC236}">
                <a16:creationId xmlns:a16="http://schemas.microsoft.com/office/drawing/2014/main" id="{5E54B45B-7BCD-0E11-3258-732C3070828B}"/>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41780E5A-C9FC-20E4-581F-609CB863FB83}"/>
              </a:ext>
            </a:extLst>
          </xdr:cNvPr>
          <xdr:cNvSpPr/>
        </xdr:nvSpPr>
        <xdr:spPr>
          <a:xfrm>
            <a:off x="764850" y="2252108"/>
            <a:ext cx="1184974" cy="122171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A2CDD868-30DE-C980-8391-9FEDCD6B5795}"/>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047FAB49-24BA-4F71-B376-3CA9C262CA27}" type="TxLink">
              <a:rPr lang="en-US" sz="1800" b="1" i="0" u="none" strike="noStrike">
                <a:solidFill>
                  <a:schemeClr val="bg1"/>
                </a:solidFill>
                <a:latin typeface="Verdana" panose="020B0604030504040204" pitchFamily="34" charset="0"/>
                <a:ea typeface="Verdana" panose="020B0604030504040204" pitchFamily="34" charset="0"/>
                <a:cs typeface="Calibri"/>
              </a:rPr>
              <a:pPr algn="ctr"/>
              <a:t>100,0%</a:t>
            </a:fld>
            <a:endParaRPr lang="es-CO" sz="4400" b="1">
              <a:solidFill>
                <a:schemeClr val="bg1"/>
              </a:solidFill>
              <a:latin typeface="Verdana" panose="020B0604030504040204" pitchFamily="34" charset="0"/>
              <a:ea typeface="Verdana" panose="020B0604030504040204" pitchFamily="34" charset="0"/>
            </a:endParaRPr>
          </a:p>
        </xdr:txBody>
      </xdr:sp>
      <xdr:grpSp>
        <xdr:nvGrpSpPr>
          <xdr:cNvPr id="19" name="Gráfico 27" descr="Advertencia contorno">
            <a:extLst>
              <a:ext uri="{FF2B5EF4-FFF2-40B4-BE49-F238E27FC236}">
                <a16:creationId xmlns:a16="http://schemas.microsoft.com/office/drawing/2014/main" id="{AE4B7D2E-6F0E-EDBC-9897-F3FF190017D7}"/>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B36C0386-2BBC-46BC-5DC5-0E71C95B1076}"/>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961FAF9F-6CB9-8AB3-30D8-9DDF7B64931A}"/>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710B2B5-DC30-23FF-9B15-2A3CEB1D2FA7}"/>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ABE9101F-91AD-7850-82AB-2515C3B8AE16}"/>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C86EF0C3-9339-449D-A591-32C767CF0E8B}"/>
            </a:ext>
          </a:extLst>
        </xdr:cNvPr>
        <xdr:cNvGrpSpPr/>
      </xdr:nvGrpSpPr>
      <xdr:grpSpPr>
        <a:xfrm>
          <a:off x="2876161" y="2104855"/>
          <a:ext cx="2091543" cy="2662516"/>
          <a:chOff x="3217210" y="1539689"/>
          <a:chExt cx="2589474" cy="2662516"/>
        </a:xfrm>
      </xdr:grpSpPr>
      <xdr:graphicFrame macro="">
        <xdr:nvGraphicFramePr>
          <xdr:cNvPr id="25" name="Gráfico 24">
            <a:extLst>
              <a:ext uri="{FF2B5EF4-FFF2-40B4-BE49-F238E27FC236}">
                <a16:creationId xmlns:a16="http://schemas.microsoft.com/office/drawing/2014/main" id="{6281BF84-35CB-3015-195D-37764B1C58E6}"/>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F6300F93-9229-BF93-CA3B-47488A86F137}"/>
              </a:ext>
            </a:extLst>
          </xdr:cNvPr>
          <xdr:cNvSpPr/>
        </xdr:nvSpPr>
        <xdr:spPr>
          <a:xfrm>
            <a:off x="3862667" y="2241432"/>
            <a:ext cx="1213599" cy="1131540"/>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41F8FCE6-83AB-0BDC-B256-F3D9D5FB8FC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DD9818D6-21E5-408E-88A3-03D4FB368FE9}"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87,5%</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pic>
        <xdr:nvPicPr>
          <xdr:cNvPr id="28" name="Gráfico 27" descr="Selfie con relleno sólido">
            <a:extLst>
              <a:ext uri="{FF2B5EF4-FFF2-40B4-BE49-F238E27FC236}">
                <a16:creationId xmlns:a16="http://schemas.microsoft.com/office/drawing/2014/main" id="{5E7089D7-8FED-03B1-A375-429652B526B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E1BB674A-67A0-F0B3-1ECF-A6FE8E44DD43}"/>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C56AFCDF-5983-4D73-9C1F-D3EFDD760147}"/>
            </a:ext>
          </a:extLst>
        </xdr:cNvPr>
        <xdr:cNvGrpSpPr/>
      </xdr:nvGrpSpPr>
      <xdr:grpSpPr>
        <a:xfrm>
          <a:off x="5402696" y="1967582"/>
          <a:ext cx="2557118" cy="2877673"/>
          <a:chOff x="5905499" y="1581710"/>
          <a:chExt cx="2559067" cy="2877673"/>
        </a:xfrm>
      </xdr:grpSpPr>
      <xdr:graphicFrame macro="">
        <xdr:nvGraphicFramePr>
          <xdr:cNvPr id="31" name="Gráfico 30">
            <a:extLst>
              <a:ext uri="{FF2B5EF4-FFF2-40B4-BE49-F238E27FC236}">
                <a16:creationId xmlns:a16="http://schemas.microsoft.com/office/drawing/2014/main" id="{983F6EE1-CF56-DEBA-0DE1-A12ED6AEC03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8A7EB3D9-4F59-BC08-8B4C-265065D02BCC}"/>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22240E0A-ADFF-24F1-01B4-05214C46B3C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6DFE4943-09EE-1356-68D3-C2EC2607B536}"/>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05A78BAA-BA71-48EA-A282-5413B820E997}"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t>100,0%</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grpSp>
        <xdr:nvGrpSpPr>
          <xdr:cNvPr id="35" name="Grupo 34">
            <a:extLst>
              <a:ext uri="{FF2B5EF4-FFF2-40B4-BE49-F238E27FC236}">
                <a16:creationId xmlns:a16="http://schemas.microsoft.com/office/drawing/2014/main" id="{A62F8B6F-272A-5A3A-8F6D-EBEE28690206}"/>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487FDA81-ED8D-CB4A-C6BF-9BCFE4930D41}"/>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02E2F2B8-3307-24A5-EEF4-D85ECFD43370}"/>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BEA0FA1A-142A-7C15-FC4B-E881A7651D34}"/>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C794039A-804F-0981-2FA8-76BB153889AB}"/>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1C423C33-1C11-AD63-AB36-BFAD3531757A}"/>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E3D72926-A174-E890-CD10-E35756AF0552}"/>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CBFE01EC-3C25-2D86-238A-89AA245D8FF7}"/>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34FE64C6-5725-4DCE-8418-8C6DC3786A45}"/>
            </a:ext>
          </a:extLst>
        </xdr:cNvPr>
        <xdr:cNvGrpSpPr/>
      </xdr:nvGrpSpPr>
      <xdr:grpSpPr>
        <a:xfrm>
          <a:off x="8258758" y="2034817"/>
          <a:ext cx="2583022" cy="2990291"/>
          <a:chOff x="8763510" y="1648945"/>
          <a:chExt cx="2584483" cy="2990291"/>
        </a:xfrm>
      </xdr:grpSpPr>
      <xdr:graphicFrame macro="">
        <xdr:nvGraphicFramePr>
          <xdr:cNvPr id="44" name="Gráfico 43">
            <a:extLst>
              <a:ext uri="{FF2B5EF4-FFF2-40B4-BE49-F238E27FC236}">
                <a16:creationId xmlns:a16="http://schemas.microsoft.com/office/drawing/2014/main" id="{5A8CD6D5-CC02-B308-0AA2-1BA7128EBCD2}"/>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E4C8705-C090-599B-84D9-9630A3032C7B}"/>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34B8A5FC-7AF5-7665-1E17-975CC31F4D8D}"/>
              </a:ext>
            </a:extLst>
          </xdr:cNvPr>
          <xdr:cNvSpPr/>
        </xdr:nvSpPr>
        <xdr:spPr>
          <a:xfrm>
            <a:off x="9451194" y="2318295"/>
            <a:ext cx="1160777" cy="116673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F7C14DF3-1187-4358-B77A-5595214D94D5}"/>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E14D3373-788D-4C08-B783-2B30230A976A}"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96,9%</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pic>
        <xdr:nvPicPr>
          <xdr:cNvPr id="48" name="Gráfico 47" descr="Sala de juntas con relleno sólido">
            <a:extLst>
              <a:ext uri="{FF2B5EF4-FFF2-40B4-BE49-F238E27FC236}">
                <a16:creationId xmlns:a16="http://schemas.microsoft.com/office/drawing/2014/main" id="{E672ED09-D711-E0DB-CBA4-5B47C514BB23}"/>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586CEA88-1190-405C-9E61-180F9298386A}"/>
            </a:ext>
            <a:ext uri="{147F2762-F138-4A5C-976F-8EAC2B608ADB}">
              <a16:predDERef xmlns:a16="http://schemas.microsoft.com/office/drawing/2014/main" pred="{34FE64C6-5725-4DCE-8418-8C6DC3786A45}"/>
            </a:ext>
          </a:extLst>
        </xdr:cNvPr>
        <xdr:cNvGrpSpPr/>
      </xdr:nvGrpSpPr>
      <xdr:grpSpPr>
        <a:xfrm>
          <a:off x="3061617" y="5025107"/>
          <a:ext cx="2050643" cy="2902323"/>
          <a:chOff x="3066489" y="4639235"/>
          <a:chExt cx="2548574" cy="2902323"/>
        </a:xfrm>
      </xdr:grpSpPr>
      <xdr:graphicFrame macro="">
        <xdr:nvGraphicFramePr>
          <xdr:cNvPr id="50" name="Gráfico 49">
            <a:extLst>
              <a:ext uri="{FF2B5EF4-FFF2-40B4-BE49-F238E27FC236}">
                <a16:creationId xmlns:a16="http://schemas.microsoft.com/office/drawing/2014/main" id="{081EAF18-46EC-E8DC-48FF-243DD2FDEC56}"/>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F73EE8B5-6601-9559-74D3-CDD65A73A558}"/>
              </a:ext>
            </a:extLst>
          </xdr:cNvPr>
          <xdr:cNvSpPr/>
        </xdr:nvSpPr>
        <xdr:spPr>
          <a:xfrm>
            <a:off x="3707058" y="5322794"/>
            <a:ext cx="1212324" cy="1154207"/>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1B68ADDD-7E37-4D8E-404A-F0DA65A19852}"/>
              </a:ext>
            </a:extLst>
          </xdr:cNvPr>
          <xdr:cNvSpPr txBox="1"/>
        </xdr:nvSpPr>
        <xdr:spPr>
          <a:xfrm>
            <a:off x="3814074" y="5995709"/>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4EE7AE58-3CF6-4F5F-BED2-57738DF706D1}"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96,7%</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sp macro="" textlink="$J$41">
        <xdr:nvSpPr>
          <xdr:cNvPr id="53" name="Rectángulo 52">
            <a:extLst>
              <a:ext uri="{FF2B5EF4-FFF2-40B4-BE49-F238E27FC236}">
                <a16:creationId xmlns:a16="http://schemas.microsoft.com/office/drawing/2014/main" id="{B70DBDEA-606D-E0D7-59EA-2E3239A5EFF2}"/>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87173FD4-D3A1-8615-0EC5-9E2F713949E8}"/>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B0C83AC2-0BDD-AE97-4FD6-C9118333DA5B}"/>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A546663F-094D-8750-ACC1-4ADDA5D79013}"/>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46524665-991D-734A-160F-90E2D55194F6}"/>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835E8B50-0711-453D-8BC1-E63C7178BB2D}"/>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08E04B16-3426-8331-CA9E-09A100A201C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234818C0-167B-BA68-CD17-C86DC3DDD8EE}"/>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70E9190B-14FC-D47F-839D-675274C57E6C}"/>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29A44B4A-E01B-9421-8AE3-21DC680B3BC1}"/>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4B9A83A6-7EB7-4B3E-AA64-986ACFF20A83}"/>
            </a:ext>
          </a:extLst>
        </xdr:cNvPr>
        <xdr:cNvGrpSpPr/>
      </xdr:nvGrpSpPr>
      <xdr:grpSpPr>
        <a:xfrm>
          <a:off x="5142160" y="5159579"/>
          <a:ext cx="2621314" cy="2814356"/>
          <a:chOff x="6205257" y="4572001"/>
          <a:chExt cx="2628135" cy="2814356"/>
        </a:xfrm>
      </xdr:grpSpPr>
      <xdr:graphicFrame macro="">
        <xdr:nvGraphicFramePr>
          <xdr:cNvPr id="64" name="Gráfico 63">
            <a:extLst>
              <a:ext uri="{FF2B5EF4-FFF2-40B4-BE49-F238E27FC236}">
                <a16:creationId xmlns:a16="http://schemas.microsoft.com/office/drawing/2014/main" id="{7DF28444-55E3-617D-219C-75BFAC2FA6CE}"/>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8BBBCBCC-75FB-0F1F-FAF0-02D775D7B5F3}"/>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1FFED16B-9B1C-FE36-7E4D-F33DE0E9862A}"/>
              </a:ext>
            </a:extLst>
          </xdr:cNvPr>
          <xdr:cNvSpPr/>
        </xdr:nvSpPr>
        <xdr:spPr>
          <a:xfrm>
            <a:off x="6842464" y="5240998"/>
            <a:ext cx="1225771" cy="1168767"/>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B833DC6A-5206-AFCD-8215-CA739180F2D5}"/>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C486115D-9914-4816-B24F-690E7036DA9E}"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t>98,8%</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grpSp>
        <xdr:nvGrpSpPr>
          <xdr:cNvPr id="68" name="Grupo 67">
            <a:extLst>
              <a:ext uri="{FF2B5EF4-FFF2-40B4-BE49-F238E27FC236}">
                <a16:creationId xmlns:a16="http://schemas.microsoft.com/office/drawing/2014/main" id="{5FD99677-6BFD-E4E9-573A-DC4580DC2401}"/>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ACCED700-7F37-A54A-3C9B-7981C610682C}"/>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C7391AD2-BB10-BF31-4A80-AF5746B27BB8}"/>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5DF403BA-2719-5DF2-8289-76155A912D05}"/>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FB17368-096B-EF5B-BBC2-D46BACDC6A05}"/>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90B2FDBD-34FB-CE62-82A9-BD89F452E5D3}"/>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37F5A1E0-ADDC-D6D4-5117-7B71634560D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148AC1A4-725A-A9B8-9B76-8C78E20A5DE4}"/>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16027BDF-7621-4FC9-7F7B-F64F30DB6825}"/>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74D335C-7EE0-ED48-B924-29E5495BF45E}"/>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57D2476E-554D-9CC9-DEB7-6D7ACDA464AB}"/>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B0903C5E-F34F-7941-6185-A6C8B5442C0B}"/>
            </a:ext>
            <a:ext uri="{147F2762-F138-4A5C-976F-8EAC2B608ADB}">
              <a16:predDERef xmlns:a16="http://schemas.microsoft.com/office/drawing/2014/main" pred="{4B9A83A6-7EB7-4B3E-AA64-986ACFF20A83}"/>
            </a:ext>
          </a:extLst>
        </xdr:cNvPr>
        <xdr:cNvGrpSpPr/>
      </xdr:nvGrpSpPr>
      <xdr:grpSpPr>
        <a:xfrm>
          <a:off x="3719482" y="231322"/>
          <a:ext cx="4236406" cy="2412234"/>
          <a:chOff x="8903073" y="5144620"/>
          <a:chExt cx="4723279" cy="2933699"/>
        </a:xfrm>
      </xdr:grpSpPr>
      <xdr:graphicFrame macro="">
        <xdr:nvGraphicFramePr>
          <xdr:cNvPr id="82" name="Gráfico 81">
            <a:extLst>
              <a:ext uri="{FF2B5EF4-FFF2-40B4-BE49-F238E27FC236}">
                <a16:creationId xmlns:a16="http://schemas.microsoft.com/office/drawing/2014/main" id="{62FF3AFC-7E3C-E23B-DB5B-1D5EFC76F0FE}"/>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2E156839-F561-0847-16F5-AF0EE6F0F071}"/>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B8D9938D-5929-E70E-FBCA-FF38AADDEFC4}"/>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550EDA3D-45FE-8612-EE2C-FC4A097357DC}"/>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C5ACED48-BB13-4CC0-0799-31B1069325A3}"/>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F1D1EA78-CBC6-777E-FBC2-518EA61017B3}"/>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983FFC1-57BB-8339-F968-330069B77529}"/>
              </a:ext>
            </a:extLst>
          </xdr:cNvPr>
          <xdr:cNvSpPr txBox="1"/>
        </xdr:nvSpPr>
        <xdr:spPr>
          <a:xfrm>
            <a:off x="11026587" y="6847951"/>
            <a:ext cx="739589" cy="27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C78F7BC5-2A94-4A87-AD0C-1D3ED143B9D8}" type="TxLink">
              <a:rPr lang="en-US" sz="1100" b="0" i="0" u="none" strike="noStrike">
                <a:solidFill>
                  <a:srgbClr val="FF0000"/>
                </a:solidFill>
                <a:latin typeface="Calibri"/>
                <a:ea typeface="Verdana" panose="020B0604030504040204" pitchFamily="34" charset="0"/>
                <a:cs typeface="Calibri"/>
              </a:rPr>
              <a:pPr algn="ctr"/>
              <a:t>97,7%</a:t>
            </a:fld>
            <a:endParaRPr lang="es-CO" sz="1600" b="1">
              <a:latin typeface="Verdana" panose="020B0604030504040204" pitchFamily="34" charset="0"/>
              <a:ea typeface="Verdana" panose="020B0604030504040204"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245477</xdr:colOff>
      <xdr:row>69</xdr:row>
      <xdr:rowOff>119327</xdr:rowOff>
    </xdr:from>
    <xdr:to>
      <xdr:col>7</xdr:col>
      <xdr:colOff>8440</xdr:colOff>
      <xdr:row>84</xdr:row>
      <xdr:rowOff>158607</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216901</xdr:colOff>
      <xdr:row>100</xdr:row>
      <xdr:rowOff>166820</xdr:rowOff>
    </xdr:from>
    <xdr:to>
      <xdr:col>6</xdr:col>
      <xdr:colOff>1425005</xdr:colOff>
      <xdr:row>112</xdr:row>
      <xdr:rowOff>116927</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222903</xdr:colOff>
      <xdr:row>112</xdr:row>
      <xdr:rowOff>170749</xdr:rowOff>
    </xdr:from>
    <xdr:to>
      <xdr:col>6</xdr:col>
      <xdr:colOff>1439511</xdr:colOff>
      <xdr:row>129</xdr:row>
      <xdr:rowOff>43750</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228905</xdr:colOff>
      <xdr:row>130</xdr:row>
      <xdr:rowOff>22646</xdr:rowOff>
    </xdr:from>
    <xdr:to>
      <xdr:col>6</xdr:col>
      <xdr:colOff>1481231</xdr:colOff>
      <xdr:row>151</xdr:row>
      <xdr:rowOff>10740</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274469</xdr:colOff>
      <xdr:row>85</xdr:row>
      <xdr:rowOff>111519</xdr:rowOff>
    </xdr:from>
    <xdr:to>
      <xdr:col>6</xdr:col>
      <xdr:colOff>1530197</xdr:colOff>
      <xdr:row>99</xdr:row>
      <xdr:rowOff>129886</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274469" y="21533244"/>
              <a:ext cx="12600003"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214290</xdr:colOff>
      <xdr:row>151</xdr:row>
      <xdr:rowOff>119731</xdr:rowOff>
    </xdr:from>
    <xdr:to>
      <xdr:col>6</xdr:col>
      <xdr:colOff>1464726</xdr:colOff>
      <xdr:row>169</xdr:row>
      <xdr:rowOff>154337</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15" name="Rectángulo 14">
          <a:extLst>
            <a:ext uri="{FF2B5EF4-FFF2-40B4-BE49-F238E27FC236}">
              <a16:creationId xmlns:a16="http://schemas.microsoft.com/office/drawing/2014/main" id="{49F97AB7-2FCC-4000-974D-35C49DA52FB3}"/>
            </a:ext>
          </a:extLst>
        </xdr:cNvPr>
        <xdr:cNvSpPr/>
      </xdr:nvSpPr>
      <xdr:spPr>
        <a:xfrm>
          <a:off x="10447675" y="17413432"/>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4" name="Rectángulo 3">
          <a:extLst>
            <a:ext uri="{FF2B5EF4-FFF2-40B4-BE49-F238E27FC236}">
              <a16:creationId xmlns:a16="http://schemas.microsoft.com/office/drawing/2014/main" id="{3424021C-E000-42B7-A242-E9582AC1B84B}"/>
            </a:ext>
          </a:extLst>
        </xdr:cNvPr>
        <xdr:cNvSpPr/>
      </xdr:nvSpPr>
      <xdr:spPr>
        <a:xfrm>
          <a:off x="10218964" y="18563203"/>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81A283ED-1D4E-4C15-A6C2-2583045D25BF}"/>
            </a:ext>
          </a:extLst>
        </xdr:cNvPr>
        <xdr:cNvSpPr/>
      </xdr:nvSpPr>
      <xdr:spPr>
        <a:xfrm>
          <a:off x="10246179" y="19582612"/>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205272</xdr:colOff>
      <xdr:row>44</xdr:row>
      <xdr:rowOff>109540</xdr:rowOff>
    </xdr:from>
    <xdr:to>
      <xdr:col>7</xdr:col>
      <xdr:colOff>301033</xdr:colOff>
      <xdr:row>61</xdr:row>
      <xdr:rowOff>181840</xdr:rowOff>
    </xdr:to>
    <xdr:graphicFrame macro="">
      <xdr:nvGraphicFramePr>
        <xdr:cNvPr id="18" name="Gráfico 17">
          <a:extLst>
            <a:ext uri="{FF2B5EF4-FFF2-40B4-BE49-F238E27FC236}">
              <a16:creationId xmlns:a16="http://schemas.microsoft.com/office/drawing/2014/main" id="{DE19CC16-D2C6-0B31-39F1-D9F6C53DA2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179294</xdr:colOff>
      <xdr:row>44</xdr:row>
      <xdr:rowOff>47225</xdr:rowOff>
    </xdr:from>
    <xdr:to>
      <xdr:col>3</xdr:col>
      <xdr:colOff>121374</xdr:colOff>
      <xdr:row>61</xdr:row>
      <xdr:rowOff>119525</xdr:rowOff>
    </xdr:to>
    <xdr:graphicFrame macro="">
      <xdr:nvGraphicFramePr>
        <xdr:cNvPr id="19" name="Gráfico 18">
          <a:extLst>
            <a:ext uri="{FF2B5EF4-FFF2-40B4-BE49-F238E27FC236}">
              <a16:creationId xmlns:a16="http://schemas.microsoft.com/office/drawing/2014/main" id="{BAA841B0-C43D-452D-8D0E-B9B8702D2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20" name="Rectángulo 19">
          <a:extLst>
            <a:ext uri="{FF2B5EF4-FFF2-40B4-BE49-F238E27FC236}">
              <a16:creationId xmlns:a16="http://schemas.microsoft.com/office/drawing/2014/main" id="{10C7589F-3A53-491F-91F4-07E44ED2CF45}"/>
            </a:ext>
          </a:extLst>
        </xdr:cNvPr>
        <xdr:cNvSpPr/>
      </xdr:nvSpPr>
      <xdr:spPr>
        <a:xfrm>
          <a:off x="10338955" y="18980727"/>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241434</xdr:colOff>
      <xdr:row>9</xdr:row>
      <xdr:rowOff>152399</xdr:rowOff>
    </xdr:from>
    <xdr:to>
      <xdr:col>1</xdr:col>
      <xdr:colOff>2590596</xdr:colOff>
      <xdr:row>25</xdr:row>
      <xdr:rowOff>123264</xdr:rowOff>
    </xdr:to>
    <xdr:grpSp>
      <xdr:nvGrpSpPr>
        <xdr:cNvPr id="116" name="Grupo 115">
          <a:extLst>
            <a:ext uri="{FF2B5EF4-FFF2-40B4-BE49-F238E27FC236}">
              <a16:creationId xmlns:a16="http://schemas.microsoft.com/office/drawing/2014/main" id="{912B13B8-053F-8DA1-758E-D4A62FD4B386}"/>
            </a:ext>
          </a:extLst>
        </xdr:cNvPr>
        <xdr:cNvGrpSpPr/>
      </xdr:nvGrpSpPr>
      <xdr:grpSpPr>
        <a:xfrm>
          <a:off x="241434" y="1911723"/>
          <a:ext cx="2685338" cy="3018865"/>
          <a:chOff x="95758" y="1609164"/>
          <a:chExt cx="2685338" cy="3018865"/>
        </a:xfrm>
      </xdr:grpSpPr>
      <xdr:graphicFrame macro="">
        <xdr:nvGraphicFramePr>
          <xdr:cNvPr id="22" name="Gráfico 21">
            <a:extLst>
              <a:ext uri="{FF2B5EF4-FFF2-40B4-BE49-F238E27FC236}">
                <a16:creationId xmlns:a16="http://schemas.microsoft.com/office/drawing/2014/main" id="{0FB5C7E9-B0F8-686B-D2DD-FEEB98FB5735}"/>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23" name="Elipse 22">
            <a:extLst>
              <a:ext uri="{FF2B5EF4-FFF2-40B4-BE49-F238E27FC236}">
                <a16:creationId xmlns:a16="http://schemas.microsoft.com/office/drawing/2014/main" id="{31ED49DC-9038-ACF6-2AE9-48181B9ED996}"/>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26" name="CuadroTexto 25">
            <a:extLst>
              <a:ext uri="{FF2B5EF4-FFF2-40B4-BE49-F238E27FC236}">
                <a16:creationId xmlns:a16="http://schemas.microsoft.com/office/drawing/2014/main" id="{1DEC0903-74C5-8946-DDBB-786BEB6FAD56}"/>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94,4%</a:t>
            </a:fld>
            <a:endParaRPr lang="es-CO" sz="2800" b="1">
              <a:solidFill>
                <a:schemeClr val="bg1"/>
              </a:solidFill>
            </a:endParaRPr>
          </a:p>
        </xdr:txBody>
      </xdr:sp>
      <xdr:grpSp>
        <xdr:nvGrpSpPr>
          <xdr:cNvPr id="29" name="Gráfico 27" descr="Advertencia contorno">
            <a:extLst>
              <a:ext uri="{FF2B5EF4-FFF2-40B4-BE49-F238E27FC236}">
                <a16:creationId xmlns:a16="http://schemas.microsoft.com/office/drawing/2014/main" id="{4642C97C-1E03-9609-D03B-2638B2D86652}"/>
              </a:ext>
            </a:extLst>
          </xdr:cNvPr>
          <xdr:cNvGrpSpPr/>
        </xdr:nvGrpSpPr>
        <xdr:grpSpPr>
          <a:xfrm>
            <a:off x="1061781" y="2320692"/>
            <a:ext cx="750770" cy="580408"/>
            <a:chOff x="8393791" y="4147456"/>
            <a:chExt cx="821538" cy="724148"/>
          </a:xfrm>
          <a:solidFill>
            <a:schemeClr val="bg1"/>
          </a:solidFill>
        </xdr:grpSpPr>
        <xdr:sp macro="" textlink="">
          <xdr:nvSpPr>
            <xdr:cNvPr id="30" name="Forma libre: forma 29">
              <a:extLst>
                <a:ext uri="{FF2B5EF4-FFF2-40B4-BE49-F238E27FC236}">
                  <a16:creationId xmlns:a16="http://schemas.microsoft.com/office/drawing/2014/main" id="{B4754D88-AA77-532D-49BF-CE29B3A7870C}"/>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1" name="Forma libre: forma 30">
              <a:extLst>
                <a:ext uri="{FF2B5EF4-FFF2-40B4-BE49-F238E27FC236}">
                  <a16:creationId xmlns:a16="http://schemas.microsoft.com/office/drawing/2014/main" id="{92AECE79-4284-1399-A825-511FB63C1895}"/>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2" name="Forma libre: forma 31">
              <a:extLst>
                <a:ext uri="{FF2B5EF4-FFF2-40B4-BE49-F238E27FC236}">
                  <a16:creationId xmlns:a16="http://schemas.microsoft.com/office/drawing/2014/main" id="{C77084D1-E71A-7F67-4284-D3916C19ACDF}"/>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33" name="Rectángulo 32">
            <a:extLst>
              <a:ext uri="{FF2B5EF4-FFF2-40B4-BE49-F238E27FC236}">
                <a16:creationId xmlns:a16="http://schemas.microsoft.com/office/drawing/2014/main" id="{5E4C1D15-41C7-C3D4-0DA7-3A686B793AC1}"/>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117" name="Grupo 116">
          <a:extLst>
            <a:ext uri="{FF2B5EF4-FFF2-40B4-BE49-F238E27FC236}">
              <a16:creationId xmlns:a16="http://schemas.microsoft.com/office/drawing/2014/main" id="{3265B404-9CC7-0041-C6FC-0FE08F8FF42E}"/>
            </a:ext>
          </a:extLst>
        </xdr:cNvPr>
        <xdr:cNvGrpSpPr/>
      </xdr:nvGrpSpPr>
      <xdr:grpSpPr>
        <a:xfrm>
          <a:off x="2881033" y="2099983"/>
          <a:ext cx="2589474" cy="2662516"/>
          <a:chOff x="3217210" y="1539689"/>
          <a:chExt cx="2589474" cy="2662516"/>
        </a:xfrm>
      </xdr:grpSpPr>
      <xdr:graphicFrame macro="">
        <xdr:nvGraphicFramePr>
          <xdr:cNvPr id="36" name="Gráfico 35">
            <a:extLst>
              <a:ext uri="{FF2B5EF4-FFF2-40B4-BE49-F238E27FC236}">
                <a16:creationId xmlns:a16="http://schemas.microsoft.com/office/drawing/2014/main" id="{D480B5DE-2168-4FA9-BE67-4FAFBBB18865}"/>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37" name="Elipse 36">
            <a:extLst>
              <a:ext uri="{FF2B5EF4-FFF2-40B4-BE49-F238E27FC236}">
                <a16:creationId xmlns:a16="http://schemas.microsoft.com/office/drawing/2014/main" id="{B1166E74-D400-4934-B408-38ED5B9B8404}"/>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39" name="CuadroTexto 38">
            <a:extLst>
              <a:ext uri="{FF2B5EF4-FFF2-40B4-BE49-F238E27FC236}">
                <a16:creationId xmlns:a16="http://schemas.microsoft.com/office/drawing/2014/main" id="{B6458129-E5F6-465D-955B-4FCF7757BDC0}"/>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41,7%</a:t>
            </a:fld>
            <a:endParaRPr lang="es-CO" sz="2800" b="1" i="0" u="none" strike="noStrike">
              <a:solidFill>
                <a:schemeClr val="bg1"/>
              </a:solidFill>
              <a:latin typeface="Calibri"/>
              <a:ea typeface="Calibri"/>
              <a:cs typeface="Calibri"/>
            </a:endParaRPr>
          </a:p>
        </xdr:txBody>
      </xdr:sp>
      <xdr:pic>
        <xdr:nvPicPr>
          <xdr:cNvPr id="41" name="Gráfico 40" descr="Selfie con relleno sólido">
            <a:extLst>
              <a:ext uri="{FF2B5EF4-FFF2-40B4-BE49-F238E27FC236}">
                <a16:creationId xmlns:a16="http://schemas.microsoft.com/office/drawing/2014/main" id="{E3487954-EB56-53C9-A91D-88E20DBBE1B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51" name="Rectángulo 50">
            <a:extLst>
              <a:ext uri="{FF2B5EF4-FFF2-40B4-BE49-F238E27FC236}">
                <a16:creationId xmlns:a16="http://schemas.microsoft.com/office/drawing/2014/main" id="{2601ED2E-4558-46C9-8765-37D6077B2D5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118" name="Grupo 117">
          <a:extLst>
            <a:ext uri="{FF2B5EF4-FFF2-40B4-BE49-F238E27FC236}">
              <a16:creationId xmlns:a16="http://schemas.microsoft.com/office/drawing/2014/main" id="{F0E1A897-3752-E448-AA87-284C70D75CC0}"/>
            </a:ext>
          </a:extLst>
        </xdr:cNvPr>
        <xdr:cNvGrpSpPr/>
      </xdr:nvGrpSpPr>
      <xdr:grpSpPr>
        <a:xfrm>
          <a:off x="5905499" y="1962710"/>
          <a:ext cx="2559067" cy="2877673"/>
          <a:chOff x="5905499" y="1581710"/>
          <a:chExt cx="2559067" cy="2877673"/>
        </a:xfrm>
      </xdr:grpSpPr>
      <xdr:graphicFrame macro="">
        <xdr:nvGraphicFramePr>
          <xdr:cNvPr id="52" name="Gráfico 51">
            <a:extLst>
              <a:ext uri="{FF2B5EF4-FFF2-40B4-BE49-F238E27FC236}">
                <a16:creationId xmlns:a16="http://schemas.microsoft.com/office/drawing/2014/main" id="{973214CA-835F-4434-9053-A38B0D16ED8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53" name="Rectángulo 52">
            <a:extLst>
              <a:ext uri="{FF2B5EF4-FFF2-40B4-BE49-F238E27FC236}">
                <a16:creationId xmlns:a16="http://schemas.microsoft.com/office/drawing/2014/main" id="{9FE90300-1973-4333-A28A-E79839120B3A}"/>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54" name="Elipse 53">
            <a:extLst>
              <a:ext uri="{FF2B5EF4-FFF2-40B4-BE49-F238E27FC236}">
                <a16:creationId xmlns:a16="http://schemas.microsoft.com/office/drawing/2014/main" id="{E244687D-60D3-452F-9F85-553FB11B4774}"/>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55" name="CuadroTexto 54">
            <a:extLst>
              <a:ext uri="{FF2B5EF4-FFF2-40B4-BE49-F238E27FC236}">
                <a16:creationId xmlns:a16="http://schemas.microsoft.com/office/drawing/2014/main" id="{12832364-5C3D-4766-AA87-FA2E736676A5}"/>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88,2%</a:t>
            </a:fld>
            <a:endParaRPr lang="es-CO" sz="2800" b="1" i="0" u="none" strike="noStrike">
              <a:solidFill>
                <a:schemeClr val="bg1"/>
              </a:solidFill>
              <a:latin typeface="Calibri"/>
              <a:ea typeface="Calibri"/>
              <a:cs typeface="Calibri"/>
            </a:endParaRPr>
          </a:p>
        </xdr:txBody>
      </xdr:sp>
      <xdr:grpSp>
        <xdr:nvGrpSpPr>
          <xdr:cNvPr id="66" name="Grupo 65">
            <a:extLst>
              <a:ext uri="{FF2B5EF4-FFF2-40B4-BE49-F238E27FC236}">
                <a16:creationId xmlns:a16="http://schemas.microsoft.com/office/drawing/2014/main" id="{596D2594-BB3F-6609-1BCA-B520F6F8974B}"/>
              </a:ext>
            </a:extLst>
          </xdr:cNvPr>
          <xdr:cNvGrpSpPr/>
        </xdr:nvGrpSpPr>
        <xdr:grpSpPr>
          <a:xfrm>
            <a:off x="6798048" y="2285600"/>
            <a:ext cx="800100" cy="677235"/>
            <a:chOff x="11401425" y="1170615"/>
            <a:chExt cx="800099" cy="573788"/>
          </a:xfrm>
        </xdr:grpSpPr>
        <xdr:sp macro="" textlink="">
          <xdr:nvSpPr>
            <xdr:cNvPr id="59" name="Forma libre: forma 58">
              <a:extLst>
                <a:ext uri="{FF2B5EF4-FFF2-40B4-BE49-F238E27FC236}">
                  <a16:creationId xmlns:a16="http://schemas.microsoft.com/office/drawing/2014/main" id="{F5EEE912-3C26-5746-816B-8DFD104E174F}"/>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FECD7DE4-61B6-4F95-6509-087F7DF87EA6}"/>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57C7F2ED-2F62-88BD-8DB9-EC8AC0BB48AF}"/>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96EE46E8-42E3-469A-F742-B57D055D6A6C}"/>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3" name="Forma libre: forma 62">
              <a:extLst>
                <a:ext uri="{FF2B5EF4-FFF2-40B4-BE49-F238E27FC236}">
                  <a16:creationId xmlns:a16="http://schemas.microsoft.com/office/drawing/2014/main" id="{8D6BA65C-4467-AF8C-F76D-09B05C19B2E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4" name="Forma libre: forma 63">
              <a:extLst>
                <a:ext uri="{FF2B5EF4-FFF2-40B4-BE49-F238E27FC236}">
                  <a16:creationId xmlns:a16="http://schemas.microsoft.com/office/drawing/2014/main" id="{4F36FFAA-18A3-F84B-D764-5247DCFB5B82}"/>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5" name="Forma libre: forma 64">
              <a:extLst>
                <a:ext uri="{FF2B5EF4-FFF2-40B4-BE49-F238E27FC236}">
                  <a16:creationId xmlns:a16="http://schemas.microsoft.com/office/drawing/2014/main" id="{5F224E02-9650-4F27-CCEF-67F0FD3DEF8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119" name="Grupo 118">
          <a:extLst>
            <a:ext uri="{FF2B5EF4-FFF2-40B4-BE49-F238E27FC236}">
              <a16:creationId xmlns:a16="http://schemas.microsoft.com/office/drawing/2014/main" id="{5E2E73A7-8452-8781-42D6-3839A4FEF791}"/>
            </a:ext>
          </a:extLst>
        </xdr:cNvPr>
        <xdr:cNvGrpSpPr/>
      </xdr:nvGrpSpPr>
      <xdr:grpSpPr>
        <a:xfrm>
          <a:off x="8763510" y="2029945"/>
          <a:ext cx="2584483" cy="2990291"/>
          <a:chOff x="8763510" y="1648945"/>
          <a:chExt cx="2584483" cy="2990291"/>
        </a:xfrm>
      </xdr:grpSpPr>
      <xdr:graphicFrame macro="">
        <xdr:nvGraphicFramePr>
          <xdr:cNvPr id="68" name="Gráfico 67">
            <a:extLst>
              <a:ext uri="{FF2B5EF4-FFF2-40B4-BE49-F238E27FC236}">
                <a16:creationId xmlns:a16="http://schemas.microsoft.com/office/drawing/2014/main" id="{6F046048-1DE6-4ACA-80E5-19F0575E859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69" name="Rectángulo 68">
            <a:extLst>
              <a:ext uri="{FF2B5EF4-FFF2-40B4-BE49-F238E27FC236}">
                <a16:creationId xmlns:a16="http://schemas.microsoft.com/office/drawing/2014/main" id="{B9879AAC-A39D-4160-BB28-85107A7105E5}"/>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70" name="Elipse 69">
            <a:extLst>
              <a:ext uri="{FF2B5EF4-FFF2-40B4-BE49-F238E27FC236}">
                <a16:creationId xmlns:a16="http://schemas.microsoft.com/office/drawing/2014/main" id="{83086A40-4F0C-431B-B019-2530DE796BEF}"/>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71" name="CuadroTexto 70">
            <a:extLst>
              <a:ext uri="{FF2B5EF4-FFF2-40B4-BE49-F238E27FC236}">
                <a16:creationId xmlns:a16="http://schemas.microsoft.com/office/drawing/2014/main" id="{B97836BA-5CCF-475F-B669-270A6CCB8252}"/>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78,6%</a:t>
            </a:fld>
            <a:endParaRPr lang="es-CO" sz="2800" b="1" i="0" u="none" strike="noStrike">
              <a:solidFill>
                <a:schemeClr val="bg1"/>
              </a:solidFill>
              <a:latin typeface="Calibri"/>
              <a:ea typeface="Calibri"/>
              <a:cs typeface="Calibri"/>
            </a:endParaRPr>
          </a:p>
        </xdr:txBody>
      </xdr:sp>
      <xdr:pic>
        <xdr:nvPicPr>
          <xdr:cNvPr id="75" name="Gráfico 74" descr="Sala de juntas con relleno sólido">
            <a:extLst>
              <a:ext uri="{FF2B5EF4-FFF2-40B4-BE49-F238E27FC236}">
                <a16:creationId xmlns:a16="http://schemas.microsoft.com/office/drawing/2014/main" id="{499CA9FA-58C1-B5FF-C725-8E0D953BA0DD}"/>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120" name="Grupo 119">
          <a:extLst>
            <a:ext uri="{FF2B5EF4-FFF2-40B4-BE49-F238E27FC236}">
              <a16:creationId xmlns:a16="http://schemas.microsoft.com/office/drawing/2014/main" id="{1569B9B4-6457-5D80-D4D8-521ECCF77BCE}"/>
            </a:ext>
          </a:extLst>
        </xdr:cNvPr>
        <xdr:cNvGrpSpPr/>
      </xdr:nvGrpSpPr>
      <xdr:grpSpPr>
        <a:xfrm>
          <a:off x="3066489" y="5020235"/>
          <a:ext cx="2548574" cy="2902323"/>
          <a:chOff x="3066489" y="4639235"/>
          <a:chExt cx="2548574" cy="2902323"/>
        </a:xfrm>
      </xdr:grpSpPr>
      <xdr:graphicFrame macro="">
        <xdr:nvGraphicFramePr>
          <xdr:cNvPr id="78" name="Gráfico 77">
            <a:extLst>
              <a:ext uri="{FF2B5EF4-FFF2-40B4-BE49-F238E27FC236}">
                <a16:creationId xmlns:a16="http://schemas.microsoft.com/office/drawing/2014/main" id="{E75F22AE-31C6-4837-A610-50B83233B76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79" name="Elipse 78">
            <a:extLst>
              <a:ext uri="{FF2B5EF4-FFF2-40B4-BE49-F238E27FC236}">
                <a16:creationId xmlns:a16="http://schemas.microsoft.com/office/drawing/2014/main" id="{B47E946D-BE7E-46A0-83FB-F766029ED887}"/>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80" name="CuadroTexto 79">
            <a:extLst>
              <a:ext uri="{FF2B5EF4-FFF2-40B4-BE49-F238E27FC236}">
                <a16:creationId xmlns:a16="http://schemas.microsoft.com/office/drawing/2014/main" id="{6BCEA386-67D4-4C8D-831D-90046348DAE7}"/>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93,3%</a:t>
            </a:fld>
            <a:endParaRPr lang="es-CO" sz="2800" b="1" i="0" u="none" strike="noStrike">
              <a:solidFill>
                <a:schemeClr val="bg1"/>
              </a:solidFill>
              <a:latin typeface="Calibri"/>
              <a:ea typeface="Calibri"/>
              <a:cs typeface="Calibri"/>
            </a:endParaRPr>
          </a:p>
        </xdr:txBody>
      </xdr:sp>
      <xdr:sp macro="" textlink="$J$41">
        <xdr:nvSpPr>
          <xdr:cNvPr id="81" name="Rectángulo 80">
            <a:extLst>
              <a:ext uri="{FF2B5EF4-FFF2-40B4-BE49-F238E27FC236}">
                <a16:creationId xmlns:a16="http://schemas.microsoft.com/office/drawing/2014/main" id="{64DB37DC-432B-429C-AA3C-3A67D776B15E}"/>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91" name="Grupo 90">
            <a:extLst>
              <a:ext uri="{FF2B5EF4-FFF2-40B4-BE49-F238E27FC236}">
                <a16:creationId xmlns:a16="http://schemas.microsoft.com/office/drawing/2014/main" id="{DA839731-D146-F5BA-FAF1-7BB0E0D2A2D2}"/>
              </a:ext>
            </a:extLst>
          </xdr:cNvPr>
          <xdr:cNvGrpSpPr/>
        </xdr:nvGrpSpPr>
        <xdr:grpSpPr>
          <a:xfrm>
            <a:off x="3911524" y="5522987"/>
            <a:ext cx="823969" cy="495484"/>
            <a:chOff x="14769464" y="999172"/>
            <a:chExt cx="826770" cy="495484"/>
          </a:xfrm>
        </xdr:grpSpPr>
        <xdr:sp macro="" textlink="">
          <xdr:nvSpPr>
            <xdr:cNvPr id="83" name="Forma libre: forma 82">
              <a:extLst>
                <a:ext uri="{FF2B5EF4-FFF2-40B4-BE49-F238E27FC236}">
                  <a16:creationId xmlns:a16="http://schemas.microsoft.com/office/drawing/2014/main" id="{ACC19CB1-5DF2-09F8-1688-4695DF110CC1}"/>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4" name="Forma libre: forma 83">
              <a:extLst>
                <a:ext uri="{FF2B5EF4-FFF2-40B4-BE49-F238E27FC236}">
                  <a16:creationId xmlns:a16="http://schemas.microsoft.com/office/drawing/2014/main" id="{D250C144-A4BA-EA00-59E9-D66AB566CF45}"/>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5" name="Forma libre: forma 84">
              <a:extLst>
                <a:ext uri="{FF2B5EF4-FFF2-40B4-BE49-F238E27FC236}">
                  <a16:creationId xmlns:a16="http://schemas.microsoft.com/office/drawing/2014/main" id="{0A48FD61-C6A6-839B-086F-E1922478C1FC}"/>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6" name="Forma libre: forma 85">
              <a:extLst>
                <a:ext uri="{FF2B5EF4-FFF2-40B4-BE49-F238E27FC236}">
                  <a16:creationId xmlns:a16="http://schemas.microsoft.com/office/drawing/2014/main" id="{E60E0DB5-96A2-697C-04D9-B719AFDC9D2D}"/>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7" name="Forma libre: forma 86">
              <a:extLst>
                <a:ext uri="{FF2B5EF4-FFF2-40B4-BE49-F238E27FC236}">
                  <a16:creationId xmlns:a16="http://schemas.microsoft.com/office/drawing/2014/main" id="{F1857C39-0DC7-0EC7-5491-0E3368939FFC}"/>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88" name="Forma libre: forma 87">
              <a:extLst>
                <a:ext uri="{FF2B5EF4-FFF2-40B4-BE49-F238E27FC236}">
                  <a16:creationId xmlns:a16="http://schemas.microsoft.com/office/drawing/2014/main" id="{E0561770-9AAE-AB4E-9FF8-F9960C45000C}"/>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9" name="Forma libre: forma 88">
              <a:extLst>
                <a:ext uri="{FF2B5EF4-FFF2-40B4-BE49-F238E27FC236}">
                  <a16:creationId xmlns:a16="http://schemas.microsoft.com/office/drawing/2014/main" id="{7CEBDF63-6CD0-A380-8A01-C0859B6E011D}"/>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90" name="Forma libre: forma 89">
              <a:extLst>
                <a:ext uri="{FF2B5EF4-FFF2-40B4-BE49-F238E27FC236}">
                  <a16:creationId xmlns:a16="http://schemas.microsoft.com/office/drawing/2014/main" id="{4CC2E260-48D4-04CD-CD49-3ACD481EF660}"/>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115" name="Grupo 114">
          <a:extLst>
            <a:ext uri="{FF2B5EF4-FFF2-40B4-BE49-F238E27FC236}">
              <a16:creationId xmlns:a16="http://schemas.microsoft.com/office/drawing/2014/main" id="{0608F8B9-6FBD-2E41-F081-F5DE15BC26FE}"/>
            </a:ext>
          </a:extLst>
        </xdr:cNvPr>
        <xdr:cNvGrpSpPr/>
      </xdr:nvGrpSpPr>
      <xdr:grpSpPr>
        <a:xfrm>
          <a:off x="5644963" y="5154707"/>
          <a:ext cx="2628135" cy="2814356"/>
          <a:chOff x="6205257" y="4572001"/>
          <a:chExt cx="2628135" cy="2814356"/>
        </a:xfrm>
      </xdr:grpSpPr>
      <xdr:graphicFrame macro="">
        <xdr:nvGraphicFramePr>
          <xdr:cNvPr id="92" name="Gráfico 91">
            <a:extLst>
              <a:ext uri="{FF2B5EF4-FFF2-40B4-BE49-F238E27FC236}">
                <a16:creationId xmlns:a16="http://schemas.microsoft.com/office/drawing/2014/main" id="{BACEB9A4-4F50-4946-87B9-9EBFD29A82D9}"/>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93" name="Rectángulo 92">
            <a:extLst>
              <a:ext uri="{FF2B5EF4-FFF2-40B4-BE49-F238E27FC236}">
                <a16:creationId xmlns:a16="http://schemas.microsoft.com/office/drawing/2014/main" id="{B4BEB606-3D46-4845-8076-48AD19628CCD}"/>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94" name="Elipse 93">
            <a:extLst>
              <a:ext uri="{FF2B5EF4-FFF2-40B4-BE49-F238E27FC236}">
                <a16:creationId xmlns:a16="http://schemas.microsoft.com/office/drawing/2014/main" id="{FA4CCEC3-C43A-4887-9864-DCC98FA6CE2C}"/>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95" name="CuadroTexto 94">
            <a:extLst>
              <a:ext uri="{FF2B5EF4-FFF2-40B4-BE49-F238E27FC236}">
                <a16:creationId xmlns:a16="http://schemas.microsoft.com/office/drawing/2014/main" id="{8D728A0C-9FB1-44E0-A120-BFFAD271B1DA}"/>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75,0%</a:t>
            </a:fld>
            <a:endParaRPr lang="es-CO" sz="2800" b="1" i="0" u="none" strike="noStrike">
              <a:solidFill>
                <a:schemeClr val="bg1"/>
              </a:solidFill>
              <a:latin typeface="Calibri"/>
              <a:ea typeface="Calibri"/>
              <a:cs typeface="Calibri"/>
            </a:endParaRPr>
          </a:p>
        </xdr:txBody>
      </xdr:sp>
      <xdr:grpSp>
        <xdr:nvGrpSpPr>
          <xdr:cNvPr id="107" name="Grupo 106">
            <a:extLst>
              <a:ext uri="{FF2B5EF4-FFF2-40B4-BE49-F238E27FC236}">
                <a16:creationId xmlns:a16="http://schemas.microsoft.com/office/drawing/2014/main" id="{8F11F51C-4CF4-E7CA-3861-BE1BCD2DB1F3}"/>
              </a:ext>
            </a:extLst>
          </xdr:cNvPr>
          <xdr:cNvGrpSpPr/>
        </xdr:nvGrpSpPr>
        <xdr:grpSpPr>
          <a:xfrm>
            <a:off x="7124829" y="5265402"/>
            <a:ext cx="702049" cy="687123"/>
            <a:chOff x="11790959" y="913038"/>
            <a:chExt cx="704850" cy="687123"/>
          </a:xfrm>
        </xdr:grpSpPr>
        <xdr:sp macro="" textlink="">
          <xdr:nvSpPr>
            <xdr:cNvPr id="97" name="Forma libre: forma 96">
              <a:extLst>
                <a:ext uri="{FF2B5EF4-FFF2-40B4-BE49-F238E27FC236}">
                  <a16:creationId xmlns:a16="http://schemas.microsoft.com/office/drawing/2014/main" id="{9ED6D819-D3E4-25DD-ADBB-45DB8924AE77}"/>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8" name="Forma libre: forma 97">
              <a:extLst>
                <a:ext uri="{FF2B5EF4-FFF2-40B4-BE49-F238E27FC236}">
                  <a16:creationId xmlns:a16="http://schemas.microsoft.com/office/drawing/2014/main" id="{C4D40407-22E1-89C1-928D-E9C1531E32DC}"/>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9" name="Forma libre: forma 98">
              <a:extLst>
                <a:ext uri="{FF2B5EF4-FFF2-40B4-BE49-F238E27FC236}">
                  <a16:creationId xmlns:a16="http://schemas.microsoft.com/office/drawing/2014/main" id="{6BC07FA9-E7EB-EE1A-FD17-D95A8C028F1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0" name="Forma libre: forma 99">
              <a:extLst>
                <a:ext uri="{FF2B5EF4-FFF2-40B4-BE49-F238E27FC236}">
                  <a16:creationId xmlns:a16="http://schemas.microsoft.com/office/drawing/2014/main" id="{C8335FCE-6840-9E51-0930-AE71B0C104E4}"/>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1" name="Forma libre: forma 100">
              <a:extLst>
                <a:ext uri="{FF2B5EF4-FFF2-40B4-BE49-F238E27FC236}">
                  <a16:creationId xmlns:a16="http://schemas.microsoft.com/office/drawing/2014/main" id="{CB96246B-CE12-EB74-53AC-74AEAC3362CC}"/>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2" name="Forma libre: forma 101">
              <a:extLst>
                <a:ext uri="{FF2B5EF4-FFF2-40B4-BE49-F238E27FC236}">
                  <a16:creationId xmlns:a16="http://schemas.microsoft.com/office/drawing/2014/main" id="{EDF726BE-A44D-35F0-9592-93E24E9185D7}"/>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3" name="Forma libre: forma 102">
              <a:extLst>
                <a:ext uri="{FF2B5EF4-FFF2-40B4-BE49-F238E27FC236}">
                  <a16:creationId xmlns:a16="http://schemas.microsoft.com/office/drawing/2014/main" id="{2BDFCF54-6906-7C99-BE2F-300A1C464068}"/>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4" name="Forma libre: forma 103">
              <a:extLst>
                <a:ext uri="{FF2B5EF4-FFF2-40B4-BE49-F238E27FC236}">
                  <a16:creationId xmlns:a16="http://schemas.microsoft.com/office/drawing/2014/main" id="{8722A0F8-572D-49B3-8BD2-680F8B36B8AB}"/>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5" name="Forma libre: forma 104">
              <a:extLst>
                <a:ext uri="{FF2B5EF4-FFF2-40B4-BE49-F238E27FC236}">
                  <a16:creationId xmlns:a16="http://schemas.microsoft.com/office/drawing/2014/main" id="{CF29EAA2-EB2A-47CC-65A6-E335678E350C}"/>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6" name="Forma libre: forma 105">
              <a:extLst>
                <a:ext uri="{FF2B5EF4-FFF2-40B4-BE49-F238E27FC236}">
                  <a16:creationId xmlns:a16="http://schemas.microsoft.com/office/drawing/2014/main" id="{ABDC21E5-1CD4-0E5D-9A86-9CABEF1B085F}"/>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3" name="Grupo 2">
          <a:extLst>
            <a:ext uri="{FF2B5EF4-FFF2-40B4-BE49-F238E27FC236}">
              <a16:creationId xmlns:a16="http://schemas.microsoft.com/office/drawing/2014/main" id="{A31FE057-2A84-4962-8C9E-1ACDCF5C1632}"/>
            </a:ext>
          </a:extLst>
        </xdr:cNvPr>
        <xdr:cNvGrpSpPr/>
      </xdr:nvGrpSpPr>
      <xdr:grpSpPr>
        <a:xfrm>
          <a:off x="3724354" y="231322"/>
          <a:ext cx="4736286" cy="2407362"/>
          <a:chOff x="4106954" y="0"/>
          <a:chExt cx="4723279" cy="2933699"/>
        </a:xfrm>
      </xdr:grpSpPr>
      <xdr:grpSp>
        <xdr:nvGrpSpPr>
          <xdr:cNvPr id="12" name="Grupo 11">
            <a:extLst>
              <a:ext uri="{FF2B5EF4-FFF2-40B4-BE49-F238E27FC236}">
                <a16:creationId xmlns:a16="http://schemas.microsoft.com/office/drawing/2014/main" id="{281EB3EB-7B12-35FA-278B-324CC20AAD39}"/>
              </a:ext>
            </a:extLst>
          </xdr:cNvPr>
          <xdr:cNvGrpSpPr/>
        </xdr:nvGrpSpPr>
        <xdr:grpSpPr>
          <a:xfrm>
            <a:off x="4106954" y="0"/>
            <a:ext cx="4723279" cy="2933699"/>
            <a:chOff x="8903073" y="5144620"/>
            <a:chExt cx="4723279" cy="2933699"/>
          </a:xfrm>
        </xdr:grpSpPr>
        <xdr:graphicFrame macro="">
          <xdr:nvGraphicFramePr>
            <xdr:cNvPr id="14" name="Gráfico 13">
              <a:extLst>
                <a:ext uri="{FF2B5EF4-FFF2-40B4-BE49-F238E27FC236}">
                  <a16:creationId xmlns:a16="http://schemas.microsoft.com/office/drawing/2014/main" id="{CFC50C9A-8365-6B03-7FBE-6625999E97B4}"/>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16" name="Gráfico 15">
              <a:extLst>
                <a:ext uri="{FF2B5EF4-FFF2-40B4-BE49-F238E27FC236}">
                  <a16:creationId xmlns:a16="http://schemas.microsoft.com/office/drawing/2014/main" id="{26A9106E-DF9D-836E-99BA-0F1795137674}"/>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17" name="Gráfico 16">
              <a:extLst>
                <a:ext uri="{FF2B5EF4-FFF2-40B4-BE49-F238E27FC236}">
                  <a16:creationId xmlns:a16="http://schemas.microsoft.com/office/drawing/2014/main" id="{89B9BCE2-29E3-2DED-D997-A8C16052326C}"/>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21" name="Gráfico 20">
              <a:extLst>
                <a:ext uri="{FF2B5EF4-FFF2-40B4-BE49-F238E27FC236}">
                  <a16:creationId xmlns:a16="http://schemas.microsoft.com/office/drawing/2014/main" id="{49C713B5-C410-30FD-8D2E-68EB2D8B14D5}"/>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24" name="Gráfico 23">
              <a:extLst>
                <a:ext uri="{FF2B5EF4-FFF2-40B4-BE49-F238E27FC236}">
                  <a16:creationId xmlns:a16="http://schemas.microsoft.com/office/drawing/2014/main" id="{475EFBE8-B0B5-A351-8736-C024712B38FA}"/>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25" name="Elipse 24">
              <a:extLst>
                <a:ext uri="{FF2B5EF4-FFF2-40B4-BE49-F238E27FC236}">
                  <a16:creationId xmlns:a16="http://schemas.microsoft.com/office/drawing/2014/main" id="{1E8AF28B-3D4F-948D-3002-8801CCAC5D2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27" name="CuadroTexto 26">
              <a:extLst>
                <a:ext uri="{FF2B5EF4-FFF2-40B4-BE49-F238E27FC236}">
                  <a16:creationId xmlns:a16="http://schemas.microsoft.com/office/drawing/2014/main" id="{A7D76FA7-90C8-462C-6A10-B19D7964C179}"/>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78,5%</a:t>
              </a:fld>
              <a:endParaRPr lang="es-CO" sz="1600" b="1">
                <a:latin typeface="Verdana" panose="020B0604030504040204" pitchFamily="34" charset="0"/>
                <a:ea typeface="Verdana" panose="020B0604030504040204" pitchFamily="34" charset="0"/>
              </a:endParaRPr>
            </a:p>
          </xdr:txBody>
        </xdr:sp>
      </xdr:grpSp>
      <xdr:graphicFrame macro="">
        <xdr:nvGraphicFramePr>
          <xdr:cNvPr id="13" name="Gráfico 12">
            <a:extLst>
              <a:ext uri="{FF2B5EF4-FFF2-40B4-BE49-F238E27FC236}">
                <a16:creationId xmlns:a16="http://schemas.microsoft.com/office/drawing/2014/main" id="{08DF25C6-DD3B-C0F6-43B6-07CF17ADBFD4}"/>
              </a:ext>
            </a:extLst>
          </xdr:cNvPr>
          <xdr:cNvGraphicFramePr/>
        </xdr:nvGraphicFramePr>
        <xdr:xfrm>
          <a:off x="4224617" y="146797"/>
          <a:ext cx="4572000" cy="2743200"/>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1</xdr:row>
      <xdr:rowOff>116546</xdr:rowOff>
    </xdr:from>
    <xdr:to>
      <xdr:col>17</xdr:col>
      <xdr:colOff>508904</xdr:colOff>
      <xdr:row>3</xdr:row>
      <xdr:rowOff>123598</xdr:rowOff>
    </xdr:to>
    <mc:AlternateContent xmlns:mc="http://schemas.openxmlformats.org/markup-compatibility/2006" xmlns:sle15="http://schemas.microsoft.com/office/drawing/2012/slicer">
      <mc:Choice Requires="sle15">
        <xdr:graphicFrame macro="">
          <xdr:nvGraphicFramePr>
            <xdr:cNvPr id="2" name="COMPONENTE">
              <a:extLst>
                <a:ext uri="{FF2B5EF4-FFF2-40B4-BE49-F238E27FC236}">
                  <a16:creationId xmlns:a16="http://schemas.microsoft.com/office/drawing/2014/main" id="{FEBDDD22-E7C6-25E5-777C-EE402A472191}"/>
                </a:ext>
              </a:extLst>
            </xdr:cNvPr>
            <xdr:cNvGraphicFramePr/>
          </xdr:nvGraphicFramePr>
          <xdr:xfrm>
            <a:off x="0" y="0"/>
            <a:ext cx="0" cy="0"/>
          </xdr:xfrm>
          <a:graphic>
            <a:graphicData uri="http://schemas.microsoft.com/office/drawing/2010/slicer">
              <sle:slicer xmlns:sle="http://schemas.microsoft.com/office/drawing/2010/slicer" name="COMPONENTE"/>
            </a:graphicData>
          </a:graphic>
        </xdr:graphicFrame>
      </mc:Choice>
      <mc:Fallback xmlns="">
        <xdr:sp macro="" textlink="">
          <xdr:nvSpPr>
            <xdr:cNvPr id="0" name=""/>
            <xdr:cNvSpPr>
              <a:spLocks noTextEdit="1"/>
            </xdr:cNvSpPr>
          </xdr:nvSpPr>
          <xdr:spPr>
            <a:xfrm>
              <a:off x="13607" y="438015"/>
              <a:ext cx="8353422" cy="100717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0</xdr:colOff>
      <xdr:row>3</xdr:row>
      <xdr:rowOff>226535</xdr:rowOff>
    </xdr:from>
    <xdr:to>
      <xdr:col>17</xdr:col>
      <xdr:colOff>491897</xdr:colOff>
      <xdr:row>7</xdr:row>
      <xdr:rowOff>480788</xdr:rowOff>
    </xdr:to>
    <mc:AlternateContent xmlns:mc="http://schemas.openxmlformats.org/markup-compatibility/2006" xmlns:sle15="http://schemas.microsoft.com/office/drawing/2012/slicer">
      <mc:Choice Requires="sle15">
        <xdr:graphicFrame macro="">
          <xdr:nvGraphicFramePr>
            <xdr:cNvPr id="3" name="Subcomponente">
              <a:extLst>
                <a:ext uri="{FF2B5EF4-FFF2-40B4-BE49-F238E27FC236}">
                  <a16:creationId xmlns:a16="http://schemas.microsoft.com/office/drawing/2014/main" id="{3531FE8F-0C20-E421-AEF5-5C7539860442}"/>
                </a:ext>
              </a:extLst>
            </xdr:cNvPr>
            <xdr:cNvGraphicFramePr/>
          </xdr:nvGraphicFramePr>
          <xdr:xfrm>
            <a:off x="0" y="0"/>
            <a:ext cx="0" cy="0"/>
          </xdr:xfrm>
          <a:graphic>
            <a:graphicData uri="http://schemas.microsoft.com/office/drawing/2010/slicer">
              <sle:slicer xmlns:sle="http://schemas.microsoft.com/office/drawing/2010/slicer" name="Subcomponente"/>
            </a:graphicData>
          </a:graphic>
        </xdr:graphicFrame>
      </mc:Choice>
      <mc:Fallback xmlns="">
        <xdr:sp macro="" textlink="">
          <xdr:nvSpPr>
            <xdr:cNvPr id="0" name=""/>
            <xdr:cNvSpPr>
              <a:spLocks noTextEdit="1"/>
            </xdr:cNvSpPr>
          </xdr:nvSpPr>
          <xdr:spPr>
            <a:xfrm>
              <a:off x="0" y="1548129"/>
              <a:ext cx="8350022" cy="2254503"/>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17</xdr:col>
      <xdr:colOff>573447</xdr:colOff>
      <xdr:row>1</xdr:row>
      <xdr:rowOff>115207</xdr:rowOff>
    </xdr:from>
    <xdr:to>
      <xdr:col>24</xdr:col>
      <xdr:colOff>481251</xdr:colOff>
      <xdr:row>7</xdr:row>
      <xdr:rowOff>462643</xdr:rowOff>
    </xdr:to>
    <mc:AlternateContent xmlns:mc="http://schemas.openxmlformats.org/markup-compatibility/2006" xmlns:sle15="http://schemas.microsoft.com/office/drawing/2012/slicer">
      <mc:Choice Requires="sle15">
        <xdr:graphicFrame macro="">
          <xdr:nvGraphicFramePr>
            <xdr:cNvPr id="4" name="LÍDER">
              <a:extLst>
                <a:ext uri="{FF2B5EF4-FFF2-40B4-BE49-F238E27FC236}">
                  <a16:creationId xmlns:a16="http://schemas.microsoft.com/office/drawing/2014/main" id="{7D477203-16FD-97F4-9B68-A4D5FE33384F}"/>
                </a:ext>
                <a:ext uri="{147F2762-F138-4A5C-976F-8EAC2B608ADB}">
                  <a16:predDERef xmlns:a16="http://schemas.microsoft.com/office/drawing/2014/main" pred="{3531FE8F-0C20-E421-AEF5-5C7539860442}"/>
                </a:ext>
              </a:extLst>
            </xdr:cNvPr>
            <xdr:cNvGraphicFramePr/>
          </xdr:nvGraphicFramePr>
          <xdr:xfrm>
            <a:off x="0" y="0"/>
            <a:ext cx="0" cy="0"/>
          </xdr:xfrm>
          <a:graphic>
            <a:graphicData uri="http://schemas.microsoft.com/office/drawing/2010/slicer">
              <sle:slicer xmlns:sle="http://schemas.microsoft.com/office/drawing/2010/slicer" name="LÍDER"/>
            </a:graphicData>
          </a:graphic>
        </xdr:graphicFrame>
      </mc:Choice>
      <mc:Fallback xmlns="">
        <xdr:sp macro="" textlink="">
          <xdr:nvSpPr>
            <xdr:cNvPr id="0" name=""/>
            <xdr:cNvSpPr>
              <a:spLocks noTextEdit="1"/>
            </xdr:cNvSpPr>
          </xdr:nvSpPr>
          <xdr:spPr>
            <a:xfrm>
              <a:off x="8431572" y="436676"/>
              <a:ext cx="2896273" cy="3347811"/>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24</xdr:col>
      <xdr:colOff>666750</xdr:colOff>
      <xdr:row>1</xdr:row>
      <xdr:rowOff>122466</xdr:rowOff>
    </xdr:from>
    <xdr:to>
      <xdr:col>44</xdr:col>
      <xdr:colOff>3818657</xdr:colOff>
      <xdr:row>7</xdr:row>
      <xdr:rowOff>435430</xdr:rowOff>
    </xdr:to>
    <xdr:graphicFrame macro="">
      <xdr:nvGraphicFramePr>
        <xdr:cNvPr id="6" name="Gráfico 5">
          <a:extLst>
            <a:ext uri="{FF2B5EF4-FFF2-40B4-BE49-F238E27FC236}">
              <a16:creationId xmlns:a16="http://schemas.microsoft.com/office/drawing/2014/main" id="{77FB6135-2258-56F2-1E50-D228FC32A9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OMPONENTE" xr10:uid="{16E7C87F-D14B-4BEC-9DD5-7AAA98F634A4}" sourceName="COMPONENT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componente" xr10:uid="{691B6C18-3081-40F2-9E85-F4EFF76FE315}" sourceName="Subcomponente">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LÍDER" xr10:uid="{FB975A4D-C828-4B44-B44F-B70DCF507F26}" sourceName="LÍDER">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MPONENTE" xr10:uid="{F577BFE9-58AE-4133-A06C-4374E187EF1B}" cache="SegmentaciónDeDatos_COMPONENTE" caption="COMPONENTE" columnCount="3" rowHeight="241300"/>
  <slicer name="Subcomponente" xr10:uid="{85DA4336-21CC-4D44-88AF-3A6C74A8641A}" cache="SegmentaciónDeDatos_Subcomponente" caption="Subcomponente" columnCount="3" style="SlicerStyleLight2" rowHeight="241300"/>
  <slicer name="LÍDER" xr10:uid="{22C7E95F-FF54-4723-8AEF-A0B2D927AFA7}" cache="SegmentaciónDeDatos_LÍDER" caption="LÍDER"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1D951-6089-41B4-8F25-06361FE701E3}" name="Tabla1" displayName="Tabla1" ref="A12:AT69" totalsRowShown="0" headerRowDxfId="83" dataDxfId="82">
  <autoFilter ref="A12:AT69" xr:uid="{D1B1D951-6089-41B4-8F25-06361FE701E3}"/>
  <tableColumns count="46">
    <tableColumn id="1" xr3:uid="{4B33B009-AAA9-4881-8E77-4AEAD14B37CE}" name="COMPONENTE" dataDxfId="81">
      <calculatedColumnFormula>A12</calculatedColumnFormula>
    </tableColumn>
    <tableColumn id="2" xr3:uid="{09085299-322E-42E6-894A-DBDE0E8D6AAA}" name="Subcomponente" dataDxfId="80">
      <calculatedColumnFormula>B12</calculatedColumnFormula>
    </tableColumn>
    <tableColumn id="3" xr3:uid="{EC2F183F-E4CB-4E1D-A41A-9E270C638759}" name="Actividades" dataDxfId="79"/>
    <tableColumn id="4" xr3:uid="{0103F563-9173-4672-82E4-0DFE1F371571}" name="Meta o producto" dataDxfId="78"/>
    <tableColumn id="5" xr3:uid="{E3ADCD74-13ED-4E7E-BBA5-56F912491FA8}" name="LÍDER" dataDxfId="77"/>
    <tableColumn id="16" xr3:uid="{BA945EB7-C9B6-4761-B7A2-31A60A07786A}" name="Cantidad 1°T" dataDxfId="76"/>
    <tableColumn id="17" xr3:uid="{52B22D5C-4769-4240-8005-78B7DA4CC78C}" name="% 1°T" dataDxfId="75" dataCellStyle="Porcentaje">
      <calculatedColumnFormula>F13/L13</calculatedColumnFormula>
    </tableColumn>
    <tableColumn id="18" xr3:uid="{A6DD5650-A452-4847-AB0D-F25AC6398910}" name="Cantidad 2°T" dataDxfId="74"/>
    <tableColumn id="19" xr3:uid="{AA8352EA-4F0D-4A3F-95E1-1E07A9D32C47}" name="% 2°T" dataDxfId="73" dataCellStyle="Porcentaje">
      <calculatedColumnFormula>H13/L13</calculatedColumnFormula>
    </tableColumn>
    <tableColumn id="20" xr3:uid="{3CD330D7-415B-427E-B7E5-46B29DD8F848}" name="Cantidad 3°T" dataDxfId="72"/>
    <tableColumn id="21" xr3:uid="{869AF60A-B12C-4CFD-A0F8-0FA8274D7BF4}" name="% 3°T" dataDxfId="71" dataCellStyle="Porcentaje">
      <calculatedColumnFormula>J13/L13</calculatedColumnFormula>
    </tableColumn>
    <tableColumn id="22" xr3:uid="{0741D4F3-F08C-4CDA-A32F-756688211776}" name="Cantidad 4°T" dataDxfId="70"/>
    <tableColumn id="23" xr3:uid="{2A02D2D6-BB01-4FA0-9CE1-7C3DA68D1F18}" name="% 4°T" dataDxfId="69" dataCellStyle="Porcentaje">
      <calculatedColumnFormula>L13/L13</calculatedColumnFormula>
    </tableColumn>
    <tableColumn id="25" xr3:uid="{6DD656E8-335D-4111-B29E-266F17FCEBC9}" name="% AVANCE - Corte 1° T" dataDxfId="68" dataCellStyle="Porcentaje"/>
    <tableColumn id="26" xr3:uid="{8C36583E-E865-4772-B302-752B232EEA54}" name="Desempeño - Corte 1° T" dataDxfId="67" dataCellStyle="Porcentaje">
      <calculatedColumnFormula>N13/G13</calculatedColumnFormula>
    </tableColumn>
    <tableColumn id="27" xr3:uid="{C02B5DE7-628F-4E34-B2E8-826292E0EDEF}" name="OBSERVACIÓN - Corte 1° T" dataDxfId="66"/>
    <tableColumn id="28" xr3:uid="{1A257CC5-9A9E-44FF-B352-298C8832CEE1}" name="% AVANCE - Corte 2° T" dataDxfId="65" dataCellStyle="Porcentaje"/>
    <tableColumn id="29" xr3:uid="{F5E4DD47-7128-4B17-AA4E-15299B46C1C0}" name="Desempeño - Corte 2° T" dataDxfId="64" dataCellStyle="Porcentaje">
      <calculatedColumnFormula>Q13/I13</calculatedColumnFormula>
    </tableColumn>
    <tableColumn id="30" xr3:uid="{4C28A64A-78FD-4D7D-96CC-F2B0290DF76C}" name="OBSERVACIÓN DE CUMPLIMEINTO - Corte 2° T" dataDxfId="63"/>
    <tableColumn id="31" xr3:uid="{6B99EEF8-652A-42E8-9F40-78F0B39D4CD3}" name="% AVANCE - Corte 3° T" dataDxfId="62" dataCellStyle="Porcentaje"/>
    <tableColumn id="32" xr3:uid="{A7C49BCA-3167-4D7A-9DF3-E41ABD937E9D}" name="Desempeño - Corte 3° T" dataDxfId="61" dataCellStyle="Porcentaje">
      <calculatedColumnFormula>T13/K13</calculatedColumnFormula>
    </tableColumn>
    <tableColumn id="33" xr3:uid="{E4AC8BD3-FB26-409E-B502-E6D9EA0946A5}" name="OBSERVACIÓN DE CUMPLIMEINTO - Corte 3° T" dataDxfId="60"/>
    <tableColumn id="34" xr3:uid="{B4584A97-5989-4136-87D3-F8773B00938F}" name="% AVANCE - Corte 4° T" dataDxfId="59" dataCellStyle="Porcentaje"/>
    <tableColumn id="35" xr3:uid="{5861C337-3EF5-4DD4-B1E5-A95F87956B20}" name="Desempeño - Corte 4° T" dataDxfId="58" dataCellStyle="Porcentaje">
      <calculatedColumnFormula>W13/M13</calculatedColumnFormula>
    </tableColumn>
    <tableColumn id="36" xr3:uid="{E1BC58A1-1BCC-4164-88FF-4E82ABAF0669}" name="OBSERVACIÓN - Corte 4° T" dataDxfId="57"/>
    <tableColumn id="37" xr3:uid="{6F4924B0-6A10-4CC1-8F59-FFD065CD5C7C}" name="Cr1. Más de 8 responsables" dataDxfId="56"/>
    <tableColumn id="38" xr3:uid="{EA335C1E-5A82-4DC9-94E9-5E2EADFF4435}" name="Cr2. Incumplimiento periodo anterior" dataDxfId="55"/>
    <tableColumn id="39" xr3:uid="{053B2627-D7D8-4040-B411-3892E85F0F81}" name="Cr3. Temas criticos OCI O Alta Dirección" dataDxfId="54"/>
    <tableColumn id="40" xr3:uid="{DB9325A6-DF4D-49E5-829D-E62776752AAA}" name="Actividad   seleccionada 1° T" dataDxfId="53">
      <calculatedColumnFormula>IF((COUNTIF(Z13:AB13,"X"))&gt;=1,"Si","No")</calculatedColumnFormula>
    </tableColumn>
    <tableColumn id="41" xr3:uid="{6DBC3FD6-45BC-4D4D-B428-456C20BF7310}" name="Observaciones OAP 1° T - oportunidad en el cumplimiento de la actividad, la integridad y coherencia de las evidencias reportadas frente a la actividad formulada" dataDxfId="52"/>
    <tableColumn id="42" xr3:uid="{EBA31F02-9663-433A-BE77-AF6AA2767B07}" name="Cr1. Más de 8 responsables2" dataDxfId="51">
      <calculatedColumnFormula>Tabla1[[#This Row],[Cr1. Más de 8 responsables]]</calculatedColumnFormula>
    </tableColumn>
    <tableColumn id="43" xr3:uid="{AAB31E26-36D7-40C7-BBFB-5FDEBE97C503}" name="Cr2. Incumplimiento periodo anterior (O incia ejecución)" dataDxfId="50">
      <calculatedColumnFormula>IF(O13&lt;100%,"X","")</calculatedColumnFormula>
    </tableColumn>
    <tableColumn id="44" xr3:uid="{A7498605-EB02-4D90-A3B8-50404937FEBE}" name="Cr3. Temas criticos OCI O Alta Dirección3" dataDxfId="49"/>
    <tableColumn id="45" xr3:uid="{8490CD96-8D8E-4B58-B019-E13DFA2E02BB}" name="Actividad   seleccionada 2° T" dataDxfId="48">
      <calculatedColumnFormula>IF((COUNTIF(AE13:AG13,"X"))&gt;=1,"Si","No")</calculatedColumnFormula>
    </tableColumn>
    <tableColumn id="46" xr3:uid="{886DC0AD-3BDA-4866-8356-E0A0E1B991A2}" name="Observaciones OAP 2° T- oportunidad en el cumplimiento de la actividad, la integridad y coherencia de las evidencias reportadas frente a la actividad formulada5" dataDxfId="47"/>
    <tableColumn id="47" xr3:uid="{F71D63A5-3357-4739-AFFC-62B205DD92FE}" name="Cr1. Más de 8 responsables6" dataDxfId="46">
      <calculatedColumnFormula>Tabla1[[#This Row],[Cr1. Más de 8 responsables]]</calculatedColumnFormula>
    </tableColumn>
    <tableColumn id="48" xr3:uid="{FEC284F6-CC1D-4DF6-833E-4E7A98B61983}" name="Cr2. Incumplimiento periodo anterior7" dataDxfId="45">
      <calculatedColumnFormula>IF(R13&lt;100%,"X","")</calculatedColumnFormula>
    </tableColumn>
    <tableColumn id="49" xr3:uid="{FE70C9FA-97D4-4317-97C1-B011BF58E7B9}" name="Cr3. Temas criticos OCI O Alta Dirección8" dataDxfId="44"/>
    <tableColumn id="50" xr3:uid="{33E8886D-BCC7-4EF2-AE0E-E1875036BA34}" name="Actividad   seleccionada 3° T" dataDxfId="43">
      <calculatedColumnFormula>IF((COUNTIF(AJ13:AL13,"X"))&gt;=1,"Si","No")</calculatedColumnFormula>
    </tableColumn>
    <tableColumn id="51" xr3:uid="{52469DB4-6907-4E31-AF48-22881D03FE75}" name="Observaciones OAP 3° T- oportunidad en el cumplimiento de la actividad, la integridad y coherencia de las evidencias reportadas frente a la actividad formulada10" dataDxfId="42"/>
    <tableColumn id="52" xr3:uid="{BB2956B2-F6C6-4623-88CA-C6C0E087A5C0}" name="Cr1. Más de 8 responsables3" dataDxfId="41">
      <calculatedColumnFormula>Tabla1[[#This Row],[Cr1. Más de 8 responsables]]</calculatedColumnFormula>
    </tableColumn>
    <tableColumn id="53" xr3:uid="{CB6207AF-092B-4700-8296-AA30354D2C7A}" name="Cr2. Incumplimiento periodo anterior2" dataDxfId="40">
      <calculatedColumnFormula>IF(U13&lt;100%,"X","")</calculatedColumnFormula>
    </tableColumn>
    <tableColumn id="54" xr3:uid="{870EA3EA-BBB2-4A5B-9076-F7F762CB564F}" name="Cr3. Temas criticos OCI O Alta Dirección2" dataDxfId="39"/>
    <tableColumn id="55" xr3:uid="{72973358-E41A-4F12-A566-DD1703F8C715}" name="Actividad   seleccionada 4° T" dataDxfId="38">
      <calculatedColumnFormula>IF((COUNTIF(AO13:AQ13,"X"))&gt;=1,"Si","No")</calculatedColumnFormula>
    </tableColumn>
    <tableColumn id="56" xr3:uid="{562908A3-32FA-4D4A-9882-0CC7A10D9ED7}" name="Observaciones OAP 4° T- oportunidad en el cumplimiento de la actividad, la integridad y coherencia de las evidencias reportadas frente a la actividad formulada106" dataDxfId="37"/>
    <tableColumn id="6" xr3:uid="{3AD29C49-3E68-4D28-ACB9-51BA75DF6C58}" name="Observaciones OCI " dataDxfId="36"/>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f:/g/personal/oap_invias_gov_co/En-uySqA97BKrZDELB778TkBaKknI68fMPPmBkIsbB867Q%3fe=TCGT8e" TargetMode="External"/><Relationship Id="rId7" Type="http://schemas.microsoft.com/office/2007/relationships/slicer" Target="../slicers/slicer1.xml"/><Relationship Id="rId2" Type="http://schemas.openxmlformats.org/officeDocument/2006/relationships/hyperlink" Target="https://www.invias.gov.co/index.php/archivo-y-documentos/atencion-al-ciudadano/16754-informe-de-percepcion-y-satisfaccion-de-la-ciudadania-de-octubre-a-diciembre-de-2023" TargetMode="External"/><Relationship Id="rId1" Type="http://schemas.openxmlformats.org/officeDocument/2006/relationships/hyperlink" Target="https://www.secop.gov.co/CO1BusinessLine/App/AnnualPurchasingPlanEditSupplier/View?id=389573Informaci&#243;n%20del%20PAA.%20Plan%20anual%20de%20Adquisiciones.Corte%20a%20enero%2031%20de%202024%20%20%20%20%20%20Versi&#243;n%20No.%204Corte%20a%20febrero%2029%20de%202024%20%20%20%20Versi&#243;n%20No.%2012Corte%20a%20marzo%20%2031%20de%202024%20%20%20%20%20Versi&#243;n%20No.%2016" TargetMode="External"/><Relationship Id="rId6" Type="http://schemas.openxmlformats.org/officeDocument/2006/relationships/table" Target="../tables/table1.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B6A7-0B1B-4024-A1E1-74040867992F}">
  <sheetPr>
    <tabColor theme="8"/>
    <outlinePr applyStyles="1"/>
  </sheetPr>
  <dimension ref="A1:M182"/>
  <sheetViews>
    <sheetView zoomScaleNormal="100" zoomScaleSheetLayoutView="70" workbookViewId="0">
      <selection activeCell="B66" sqref="B66"/>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x14ac:dyDescent="0.3">
      <c r="A1" s="242" t="s">
        <v>0</v>
      </c>
      <c r="B1" s="242"/>
      <c r="C1" s="242"/>
      <c r="D1" s="242"/>
      <c r="E1" s="242"/>
      <c r="F1" s="242"/>
      <c r="G1" s="242"/>
      <c r="H1" s="242"/>
      <c r="I1" s="133"/>
      <c r="J1" s="133"/>
    </row>
    <row r="2" spans="1:13" x14ac:dyDescent="0.25">
      <c r="A2" s="9"/>
      <c r="B2" s="9"/>
      <c r="C2" s="9"/>
      <c r="D2" s="9"/>
      <c r="E2" s="9"/>
      <c r="F2" s="9"/>
      <c r="G2" s="9"/>
      <c r="H2" s="9"/>
      <c r="I2" s="133"/>
      <c r="J2" s="133"/>
      <c r="K2" s="133"/>
      <c r="L2" s="133"/>
    </row>
    <row r="3" spans="1:13" x14ac:dyDescent="0.25">
      <c r="A3" s="9"/>
      <c r="B3" s="9"/>
      <c r="C3" s="9"/>
      <c r="D3" s="9"/>
      <c r="E3" s="9"/>
      <c r="F3" s="9"/>
      <c r="G3" s="9"/>
      <c r="H3" s="9"/>
      <c r="I3" s="133"/>
      <c r="J3" s="133"/>
      <c r="K3" s="133"/>
      <c r="L3" s="133"/>
    </row>
    <row r="4" spans="1:13" x14ac:dyDescent="0.25">
      <c r="A4" s="9"/>
      <c r="B4" s="9"/>
      <c r="C4" s="9"/>
      <c r="D4" s="9"/>
      <c r="E4" s="9"/>
      <c r="F4" s="9"/>
      <c r="G4" s="9"/>
      <c r="H4" s="9"/>
      <c r="I4" s="133"/>
      <c r="J4" s="133"/>
      <c r="K4" s="133"/>
      <c r="L4" s="133"/>
    </row>
    <row r="5" spans="1:13" x14ac:dyDescent="0.25">
      <c r="A5" s="9"/>
      <c r="B5" s="9"/>
      <c r="C5" s="9"/>
      <c r="D5" s="9"/>
      <c r="E5" s="9"/>
      <c r="F5" s="9"/>
      <c r="G5" s="9"/>
      <c r="H5" s="9"/>
      <c r="I5" s="133"/>
      <c r="J5" s="133"/>
      <c r="K5" s="133"/>
      <c r="L5" s="133"/>
    </row>
    <row r="6" spans="1:13" x14ac:dyDescent="0.25">
      <c r="A6" s="9"/>
      <c r="B6" s="9"/>
      <c r="C6" s="9"/>
      <c r="D6" s="9"/>
      <c r="E6" s="9"/>
      <c r="F6" s="9"/>
      <c r="G6" s="9"/>
      <c r="H6" s="9"/>
      <c r="I6" s="133"/>
      <c r="J6" s="133"/>
      <c r="K6" s="17"/>
      <c r="L6" s="17"/>
      <c r="M6" s="17"/>
    </row>
    <row r="7" spans="1:13" ht="15" customHeight="1" x14ac:dyDescent="0.25">
      <c r="A7" s="9"/>
      <c r="B7" s="9"/>
      <c r="C7" s="9"/>
      <c r="D7" s="9"/>
      <c r="E7" s="9"/>
      <c r="F7" s="9"/>
      <c r="G7" s="141"/>
      <c r="H7" s="9"/>
      <c r="I7" s="9"/>
      <c r="J7" s="133"/>
      <c r="K7" s="17"/>
      <c r="L7" s="17"/>
      <c r="M7" s="17"/>
    </row>
    <row r="8" spans="1:13" x14ac:dyDescent="0.25">
      <c r="A8" s="9"/>
      <c r="B8" s="9"/>
      <c r="C8" s="9"/>
      <c r="D8" s="9"/>
      <c r="E8" s="9"/>
      <c r="F8" s="9"/>
      <c r="G8" s="9"/>
      <c r="H8" s="9"/>
      <c r="I8" s="9"/>
      <c r="J8" s="133"/>
      <c r="K8" s="17"/>
      <c r="L8" s="17"/>
      <c r="M8" s="17"/>
    </row>
    <row r="9" spans="1:13" x14ac:dyDescent="0.25">
      <c r="A9" s="9"/>
      <c r="B9" s="9"/>
      <c r="C9" s="9"/>
      <c r="D9" s="9"/>
      <c r="E9" s="9"/>
      <c r="F9" s="9"/>
      <c r="G9" s="9"/>
      <c r="H9" s="9"/>
      <c r="I9" s="9"/>
      <c r="J9" s="133" t="s">
        <v>1</v>
      </c>
      <c r="K9" s="147">
        <v>0</v>
      </c>
      <c r="L9" s="17"/>
      <c r="M9" s="17"/>
    </row>
    <row r="10" spans="1:13" x14ac:dyDescent="0.25">
      <c r="A10" s="9"/>
      <c r="B10" s="9"/>
      <c r="C10" s="9"/>
      <c r="D10" s="9"/>
      <c r="E10" s="9"/>
      <c r="F10" s="9"/>
      <c r="G10" s="9"/>
      <c r="H10" s="9"/>
      <c r="I10" s="133"/>
      <c r="J10" s="133"/>
      <c r="K10" s="145"/>
      <c r="L10" s="17"/>
      <c r="M10" s="17"/>
    </row>
    <row r="11" spans="1:13" x14ac:dyDescent="0.25">
      <c r="A11" s="9"/>
      <c r="B11" s="9"/>
      <c r="C11" s="9"/>
      <c r="D11" s="9"/>
      <c r="E11" s="9"/>
      <c r="F11" s="9"/>
      <c r="G11" s="9"/>
      <c r="H11" s="9"/>
      <c r="I11" s="133"/>
      <c r="J11" s="133" t="s">
        <v>2</v>
      </c>
      <c r="K11" s="145"/>
      <c r="L11" s="17"/>
      <c r="M11" s="17"/>
    </row>
    <row r="12" spans="1:13" x14ac:dyDescent="0.25">
      <c r="A12" s="9"/>
      <c r="B12" s="9"/>
      <c r="C12" s="9"/>
      <c r="D12" s="9"/>
      <c r="E12" s="9"/>
      <c r="F12" s="9"/>
      <c r="G12" s="9"/>
      <c r="H12" s="9"/>
      <c r="I12" s="133"/>
      <c r="J12" s="133" t="s">
        <v>3</v>
      </c>
      <c r="K12" s="145">
        <v>1</v>
      </c>
      <c r="L12" s="17"/>
      <c r="M12" s="17"/>
    </row>
    <row r="13" spans="1:13" x14ac:dyDescent="0.25">
      <c r="A13" s="9"/>
      <c r="B13" s="9"/>
      <c r="C13" s="9"/>
      <c r="D13" s="9"/>
      <c r="E13" s="9"/>
      <c r="F13" s="9"/>
      <c r="G13" s="9"/>
      <c r="H13" s="9"/>
      <c r="I13" s="133"/>
      <c r="J13" s="133" t="s">
        <v>4</v>
      </c>
      <c r="K13" s="145">
        <v>1</v>
      </c>
      <c r="L13" s="17"/>
      <c r="M13" s="17"/>
    </row>
    <row r="14" spans="1:13" x14ac:dyDescent="0.25">
      <c r="A14" s="9"/>
      <c r="B14" s="9"/>
      <c r="C14" s="9"/>
      <c r="D14" s="9"/>
      <c r="E14" s="9"/>
      <c r="F14" s="9"/>
      <c r="G14" s="9"/>
      <c r="H14" s="9"/>
      <c r="I14" s="133"/>
      <c r="J14" s="133"/>
      <c r="K14" s="145"/>
      <c r="L14" s="17"/>
      <c r="M14" s="17"/>
    </row>
    <row r="15" spans="1:13" x14ac:dyDescent="0.25">
      <c r="A15" s="9"/>
      <c r="B15" s="9"/>
      <c r="C15" s="9"/>
      <c r="D15" s="9"/>
      <c r="E15" s="9"/>
      <c r="F15" s="9"/>
      <c r="G15" s="9"/>
      <c r="H15" s="9"/>
      <c r="I15" s="133"/>
      <c r="J15" s="133"/>
      <c r="K15" s="145"/>
      <c r="L15" s="17"/>
      <c r="M15" s="17"/>
    </row>
    <row r="16" spans="1:13" x14ac:dyDescent="0.25">
      <c r="A16" s="9"/>
      <c r="B16" s="9"/>
      <c r="C16" s="9"/>
      <c r="D16" s="9"/>
      <c r="E16" s="9"/>
      <c r="F16" s="9"/>
      <c r="G16" s="9"/>
      <c r="H16" s="9"/>
      <c r="I16" s="133"/>
      <c r="J16" s="133" t="s">
        <v>5</v>
      </c>
      <c r="K16" s="145">
        <v>0.25</v>
      </c>
      <c r="L16" s="17"/>
      <c r="M16" s="17"/>
    </row>
    <row r="17" spans="1:13" x14ac:dyDescent="0.25">
      <c r="A17" s="9"/>
      <c r="B17" s="9"/>
      <c r="C17" s="9"/>
      <c r="D17" s="9"/>
      <c r="E17" s="9"/>
      <c r="F17" s="9"/>
      <c r="G17" s="9"/>
      <c r="H17" s="9"/>
      <c r="I17" s="133"/>
      <c r="J17" s="133" t="s">
        <v>1</v>
      </c>
      <c r="K17" s="145">
        <f>IF(K9&lt;=K16,K9,0)</f>
        <v>0</v>
      </c>
      <c r="L17" s="17"/>
      <c r="M17" s="17"/>
    </row>
    <row r="18" spans="1:13" x14ac:dyDescent="0.25">
      <c r="A18" s="9"/>
      <c r="B18" s="9"/>
      <c r="C18" s="9"/>
      <c r="D18" s="9"/>
      <c r="E18" s="9"/>
      <c r="F18" s="9"/>
      <c r="G18" s="9"/>
      <c r="H18" s="9"/>
      <c r="I18" s="133"/>
      <c r="J18" s="133" t="s">
        <v>6</v>
      </c>
      <c r="K18" s="145">
        <f>2-K17</f>
        <v>2</v>
      </c>
      <c r="L18" s="17"/>
      <c r="M18" s="17"/>
    </row>
    <row r="19" spans="1:13" x14ac:dyDescent="0.25">
      <c r="A19" s="9"/>
      <c r="B19" s="9"/>
      <c r="C19" s="9"/>
      <c r="D19" s="9"/>
      <c r="E19" s="9"/>
      <c r="F19" s="9"/>
      <c r="G19" s="9"/>
      <c r="H19" s="9"/>
      <c r="I19" s="133"/>
      <c r="J19" s="133"/>
      <c r="K19" s="145"/>
      <c r="L19" s="17"/>
      <c r="M19" s="17"/>
    </row>
    <row r="20" spans="1:13" x14ac:dyDescent="0.25">
      <c r="A20" s="9"/>
      <c r="B20" s="9"/>
      <c r="C20" s="9"/>
      <c r="D20" s="9"/>
      <c r="E20" s="9"/>
      <c r="F20" s="9"/>
      <c r="G20" s="9"/>
      <c r="H20" s="9"/>
      <c r="I20" s="133"/>
      <c r="J20" s="133" t="s">
        <v>7</v>
      </c>
      <c r="K20" s="145">
        <v>0.5</v>
      </c>
      <c r="L20" s="17"/>
      <c r="M20" s="17"/>
    </row>
    <row r="21" spans="1:13" x14ac:dyDescent="0.25">
      <c r="A21" s="9"/>
      <c r="B21" s="9"/>
      <c r="C21" s="9"/>
      <c r="D21" s="9"/>
      <c r="E21" s="9"/>
      <c r="F21" s="9"/>
      <c r="G21" s="9"/>
      <c r="H21" s="9"/>
      <c r="I21" s="133"/>
      <c r="J21" s="133" t="s">
        <v>1</v>
      </c>
      <c r="K21" s="145">
        <f>IF(AND(K9&gt;K16,K9&lt;=K20),K9,0)</f>
        <v>0</v>
      </c>
      <c r="L21" s="17"/>
      <c r="M21" s="17"/>
    </row>
    <row r="22" spans="1:13" x14ac:dyDescent="0.25">
      <c r="A22" s="9"/>
      <c r="B22" s="9"/>
      <c r="C22" s="9"/>
      <c r="D22" s="9"/>
      <c r="E22" s="9"/>
      <c r="F22" s="9"/>
      <c r="G22" s="9"/>
      <c r="H22" s="9"/>
      <c r="I22" s="133"/>
      <c r="J22" s="133" t="s">
        <v>6</v>
      </c>
      <c r="K22" s="145">
        <f>2-K21</f>
        <v>2</v>
      </c>
      <c r="L22" s="17"/>
      <c r="M22" s="17"/>
    </row>
    <row r="23" spans="1:13" x14ac:dyDescent="0.25">
      <c r="A23" s="9"/>
      <c r="B23" s="9"/>
      <c r="C23" s="9"/>
      <c r="D23" s="9"/>
      <c r="E23" s="9"/>
      <c r="F23" s="9"/>
      <c r="G23" s="9"/>
      <c r="H23" s="9"/>
      <c r="I23" s="133"/>
      <c r="J23" s="133"/>
      <c r="K23" s="145"/>
      <c r="L23" s="17"/>
      <c r="M23" s="17"/>
    </row>
    <row r="24" spans="1:13" x14ac:dyDescent="0.25">
      <c r="A24" s="9"/>
      <c r="B24" s="9"/>
      <c r="C24" s="9"/>
      <c r="D24" s="9"/>
      <c r="E24" s="9"/>
      <c r="F24" s="9"/>
      <c r="G24" s="9"/>
      <c r="H24" s="9"/>
      <c r="I24" s="133"/>
      <c r="J24" s="133" t="s">
        <v>8</v>
      </c>
      <c r="K24" s="145">
        <v>0.75</v>
      </c>
      <c r="L24" s="17"/>
      <c r="M24" s="17"/>
    </row>
    <row r="25" spans="1:13" x14ac:dyDescent="0.25">
      <c r="A25" s="9"/>
      <c r="B25" s="9"/>
      <c r="C25" s="9"/>
      <c r="D25" s="9"/>
      <c r="E25" s="9"/>
      <c r="F25" s="9"/>
      <c r="G25" s="9"/>
      <c r="H25" s="9"/>
      <c r="I25" s="133"/>
      <c r="J25" s="133" t="s">
        <v>1</v>
      </c>
      <c r="K25" s="145">
        <f>IF(AND(K9&gt;K20,K9&lt;=K24),K9,0)</f>
        <v>0</v>
      </c>
      <c r="L25" s="17"/>
      <c r="M25" s="17"/>
    </row>
    <row r="26" spans="1:13" x14ac:dyDescent="0.25">
      <c r="A26" s="9"/>
      <c r="B26" s="9"/>
      <c r="C26" s="9"/>
      <c r="D26" s="9"/>
      <c r="E26" s="9"/>
      <c r="F26" s="9"/>
      <c r="G26" s="9"/>
      <c r="H26" s="9"/>
      <c r="I26" s="133"/>
      <c r="J26" s="133" t="s">
        <v>6</v>
      </c>
      <c r="K26" s="145">
        <f>2-K25</f>
        <v>2</v>
      </c>
      <c r="L26" s="17"/>
      <c r="M26" s="17"/>
    </row>
    <row r="27" spans="1:13" x14ac:dyDescent="0.25">
      <c r="A27" s="7"/>
      <c r="B27" s="7"/>
      <c r="C27" s="7"/>
      <c r="D27" s="7"/>
      <c r="E27" s="7"/>
      <c r="F27" s="7"/>
      <c r="G27" s="9"/>
      <c r="H27" s="9"/>
      <c r="I27" s="133"/>
      <c r="J27" s="133"/>
      <c r="K27" s="133"/>
      <c r="L27" s="17"/>
      <c r="M27" s="17"/>
    </row>
    <row r="28" spans="1:13" x14ac:dyDescent="0.25">
      <c r="A28" s="7"/>
      <c r="B28" s="7"/>
      <c r="C28" s="7"/>
      <c r="D28" s="7"/>
      <c r="E28" s="7"/>
      <c r="F28" s="7"/>
      <c r="G28" s="9"/>
      <c r="H28" s="9"/>
      <c r="I28" s="133"/>
      <c r="J28" s="17" t="s">
        <v>9</v>
      </c>
      <c r="K28" s="136">
        <v>0.9</v>
      </c>
      <c r="L28" s="17"/>
      <c r="M28" s="17"/>
    </row>
    <row r="29" spans="1:13" x14ac:dyDescent="0.25">
      <c r="A29" s="7"/>
      <c r="B29" s="7"/>
      <c r="C29" s="7"/>
      <c r="D29" s="7"/>
      <c r="E29" s="7"/>
      <c r="F29" s="7"/>
      <c r="G29" s="9"/>
      <c r="H29" s="9"/>
      <c r="I29" s="133"/>
      <c r="J29" s="17" t="s">
        <v>1</v>
      </c>
      <c r="K29" s="136">
        <f>IF(AND(K9&gt;K24,K9&lt;=K28),K24,0)</f>
        <v>0</v>
      </c>
      <c r="L29" s="17"/>
      <c r="M29" s="17"/>
    </row>
    <row r="30" spans="1:13" x14ac:dyDescent="0.25">
      <c r="A30" s="7"/>
      <c r="B30" s="7"/>
      <c r="C30" s="7"/>
      <c r="D30" s="7"/>
      <c r="E30" s="7"/>
      <c r="F30" s="9"/>
      <c r="G30" s="9"/>
      <c r="H30" s="9"/>
      <c r="I30" s="133"/>
      <c r="J30" s="133" t="s">
        <v>6</v>
      </c>
      <c r="K30" s="145">
        <f>2-K29</f>
        <v>2</v>
      </c>
      <c r="L30" s="133"/>
      <c r="M30" s="17"/>
    </row>
    <row r="31" spans="1:13" x14ac:dyDescent="0.25">
      <c r="A31" s="7"/>
      <c r="B31" s="7"/>
      <c r="C31" s="7"/>
      <c r="D31" s="7"/>
      <c r="E31" s="7"/>
      <c r="F31" s="9"/>
      <c r="G31" s="9"/>
      <c r="H31" s="9"/>
      <c r="I31" s="133"/>
      <c r="J31" s="133"/>
      <c r="K31" s="133"/>
      <c r="L31" s="133"/>
      <c r="M31" s="17"/>
    </row>
    <row r="32" spans="1:13" x14ac:dyDescent="0.25">
      <c r="A32" s="7"/>
      <c r="B32" s="7"/>
      <c r="C32" s="7"/>
      <c r="D32" s="7"/>
      <c r="E32" s="7"/>
      <c r="F32" s="9"/>
      <c r="G32" s="9"/>
      <c r="H32" s="9"/>
      <c r="I32" s="133"/>
      <c r="J32" s="133" t="s">
        <v>10</v>
      </c>
      <c r="K32" s="133"/>
      <c r="L32" s="133"/>
      <c r="M32" s="17"/>
    </row>
    <row r="33" spans="1:13" x14ac:dyDescent="0.25">
      <c r="A33" s="7"/>
      <c r="B33" s="7"/>
      <c r="C33" s="7"/>
      <c r="D33" s="7"/>
      <c r="E33" s="7"/>
      <c r="F33" s="9"/>
      <c r="G33" s="9"/>
      <c r="H33" s="9"/>
      <c r="I33" s="133"/>
      <c r="J33" s="133" t="s">
        <v>11</v>
      </c>
      <c r="K33" s="146">
        <f>K9-K34</f>
        <v>-0.03</v>
      </c>
      <c r="L33" s="133"/>
      <c r="M33" s="17"/>
    </row>
    <row r="34" spans="1:13" x14ac:dyDescent="0.25">
      <c r="A34" s="7"/>
      <c r="B34" s="7"/>
      <c r="C34" s="7"/>
      <c r="D34" s="7"/>
      <c r="E34" s="7"/>
      <c r="F34" s="9"/>
      <c r="G34" s="9"/>
      <c r="H34" s="9"/>
      <c r="I34" s="133"/>
      <c r="J34" s="133" t="s">
        <v>12</v>
      </c>
      <c r="K34" s="146">
        <v>0.03</v>
      </c>
      <c r="L34" s="133"/>
      <c r="M34" s="17"/>
    </row>
    <row r="35" spans="1:13" x14ac:dyDescent="0.25">
      <c r="A35" s="7"/>
      <c r="B35" s="7"/>
      <c r="C35" s="7"/>
      <c r="D35" s="7"/>
      <c r="E35" s="7"/>
      <c r="F35" s="9"/>
      <c r="G35" s="9"/>
      <c r="H35" s="9"/>
      <c r="I35" s="133"/>
      <c r="J35" s="133" t="s">
        <v>13</v>
      </c>
      <c r="K35" s="146">
        <f>2-K34-K33</f>
        <v>2</v>
      </c>
      <c r="L35" s="133"/>
      <c r="M35" s="17"/>
    </row>
    <row r="36" spans="1:13" x14ac:dyDescent="0.25">
      <c r="A36" s="7"/>
      <c r="B36" s="7"/>
      <c r="C36" s="7"/>
      <c r="D36" s="7"/>
      <c r="E36" s="7"/>
      <c r="F36" s="9"/>
      <c r="G36" s="9"/>
      <c r="H36" s="9"/>
      <c r="I36" s="133"/>
      <c r="J36" s="133"/>
      <c r="K36" s="133"/>
      <c r="L36" s="133"/>
      <c r="M36" s="17"/>
    </row>
    <row r="37" spans="1:13" x14ac:dyDescent="0.25">
      <c r="A37" s="7"/>
      <c r="B37" s="7"/>
      <c r="C37" s="7"/>
      <c r="D37" s="7"/>
      <c r="E37" s="7"/>
      <c r="F37" s="9"/>
      <c r="G37" s="9"/>
      <c r="H37" s="9"/>
      <c r="I37" s="133"/>
      <c r="J37" s="144" t="s">
        <v>14</v>
      </c>
      <c r="K37" s="144">
        <f>J48</f>
        <v>1</v>
      </c>
      <c r="L37" s="144">
        <f>100%-K37</f>
        <v>0</v>
      </c>
      <c r="M37" s="17"/>
    </row>
    <row r="38" spans="1:13" x14ac:dyDescent="0.25">
      <c r="A38" s="7"/>
      <c r="B38" s="7"/>
      <c r="C38" s="7"/>
      <c r="D38" s="7"/>
      <c r="E38" s="7"/>
      <c r="F38" s="9"/>
      <c r="G38" s="9"/>
      <c r="H38" s="9"/>
      <c r="I38" s="133"/>
      <c r="J38" s="144" t="s">
        <v>15</v>
      </c>
      <c r="K38" s="144">
        <f t="shared" ref="K38:K42" si="0">J49</f>
        <v>0.875</v>
      </c>
      <c r="L38" s="144">
        <f t="shared" ref="L38:L43" si="1">100%-K38</f>
        <v>0.125</v>
      </c>
      <c r="M38" s="17"/>
    </row>
    <row r="39" spans="1:13" x14ac:dyDescent="0.25">
      <c r="A39" s="7"/>
      <c r="B39" s="7"/>
      <c r="C39" s="7"/>
      <c r="D39" s="7"/>
      <c r="E39" s="7"/>
      <c r="F39" s="9"/>
      <c r="G39" s="9"/>
      <c r="H39" s="9"/>
      <c r="I39" s="133"/>
      <c r="J39" s="9" t="s">
        <v>16</v>
      </c>
      <c r="K39" s="144">
        <f t="shared" si="0"/>
        <v>1</v>
      </c>
      <c r="L39" s="144">
        <f t="shared" si="1"/>
        <v>0</v>
      </c>
      <c r="M39" s="17"/>
    </row>
    <row r="40" spans="1:13" x14ac:dyDescent="0.25">
      <c r="A40" s="7"/>
      <c r="B40" s="7"/>
      <c r="C40" s="7"/>
      <c r="D40" s="7"/>
      <c r="E40" s="7"/>
      <c r="F40" s="9"/>
      <c r="G40" s="9"/>
      <c r="H40" s="9"/>
      <c r="I40" s="133"/>
      <c r="J40" s="9" t="s">
        <v>17</v>
      </c>
      <c r="K40" s="144">
        <f t="shared" si="0"/>
        <v>0.96923076923076923</v>
      </c>
      <c r="L40" s="144">
        <f t="shared" si="1"/>
        <v>3.0769230769230771E-2</v>
      </c>
      <c r="M40" s="17"/>
    </row>
    <row r="41" spans="1:13" x14ac:dyDescent="0.25">
      <c r="A41" s="7"/>
      <c r="B41" s="7"/>
      <c r="C41" s="7"/>
      <c r="D41" s="7"/>
      <c r="E41" s="7"/>
      <c r="F41" s="9"/>
      <c r="G41" s="9"/>
      <c r="H41" s="9"/>
      <c r="I41" s="133"/>
      <c r="J41" s="9" t="s">
        <v>18</v>
      </c>
      <c r="K41" s="144">
        <f t="shared" si="0"/>
        <v>0.96687500000000004</v>
      </c>
      <c r="L41" s="144">
        <f t="shared" si="1"/>
        <v>3.312499999999996E-2</v>
      </c>
      <c r="M41" s="17"/>
    </row>
    <row r="42" spans="1:13" x14ac:dyDescent="0.25">
      <c r="A42" s="7"/>
      <c r="B42" s="7"/>
      <c r="C42" s="7"/>
      <c r="D42" s="7"/>
      <c r="E42" s="7"/>
      <c r="F42" s="9"/>
      <c r="G42" s="9"/>
      <c r="H42" s="9"/>
      <c r="I42" s="133"/>
      <c r="J42" s="9" t="s">
        <v>19</v>
      </c>
      <c r="K42" s="144">
        <f t="shared" si="0"/>
        <v>0.98750000000000004</v>
      </c>
      <c r="L42" s="144">
        <f t="shared" si="1"/>
        <v>1.2499999999999956E-2</v>
      </c>
      <c r="M42" s="17"/>
    </row>
    <row r="43" spans="1:13" x14ac:dyDescent="0.25">
      <c r="A43" s="7"/>
      <c r="B43" s="7"/>
      <c r="C43" s="7"/>
      <c r="D43" s="7"/>
      <c r="E43" s="7"/>
      <c r="F43" s="9"/>
      <c r="G43" s="9"/>
      <c r="H43" s="9"/>
      <c r="I43" s="133"/>
      <c r="J43" s="17"/>
      <c r="K43" s="127">
        <f>AVERAGE(K37:K42)</f>
        <v>0.96643429487179489</v>
      </c>
      <c r="L43" s="17">
        <f t="shared" si="1"/>
        <v>3.3565705128205114E-2</v>
      </c>
      <c r="M43" s="17"/>
    </row>
    <row r="44" spans="1:13" ht="18.75" x14ac:dyDescent="0.3">
      <c r="A44" s="241" t="s">
        <v>20</v>
      </c>
      <c r="B44" s="241"/>
      <c r="C44" s="241"/>
      <c r="D44" s="241"/>
      <c r="E44" s="241"/>
      <c r="F44" s="241"/>
      <c r="G44" s="241"/>
      <c r="H44" s="241"/>
      <c r="J44" s="17"/>
      <c r="K44" s="17"/>
      <c r="L44" s="17"/>
      <c r="M44" s="17"/>
    </row>
    <row r="45" spans="1:13" x14ac:dyDescent="0.25">
      <c r="A45" s="7"/>
      <c r="B45" s="7"/>
      <c r="C45" s="10"/>
      <c r="D45" s="10"/>
      <c r="E45" s="10"/>
      <c r="F45" s="10"/>
      <c r="G45" s="10"/>
      <c r="H45" s="10"/>
      <c r="I45" s="17"/>
      <c r="J45" s="17"/>
      <c r="K45" s="17"/>
      <c r="L45" s="17"/>
    </row>
    <row r="46" spans="1:13" ht="15.75" customHeight="1" x14ac:dyDescent="0.25">
      <c r="A46" s="10"/>
      <c r="B46" s="9"/>
      <c r="C46" s="243" t="s">
        <v>21</v>
      </c>
      <c r="D46" s="243"/>
      <c r="E46" s="243"/>
      <c r="F46" s="243"/>
      <c r="G46" s="244" t="s">
        <v>22</v>
      </c>
      <c r="H46" s="244"/>
      <c r="I46" s="244"/>
      <c r="J46" s="244"/>
      <c r="K46" s="17"/>
      <c r="L46" s="17"/>
    </row>
    <row r="47" spans="1:13" x14ac:dyDescent="0.25">
      <c r="A47" s="10"/>
      <c r="B47" s="144"/>
      <c r="C47" s="139" t="s">
        <v>23</v>
      </c>
      <c r="D47" s="139" t="s">
        <v>24</v>
      </c>
      <c r="E47" s="139" t="s">
        <v>25</v>
      </c>
      <c r="F47" s="139" t="s">
        <v>26</v>
      </c>
      <c r="G47" s="139" t="s">
        <v>23</v>
      </c>
      <c r="H47" s="139" t="s">
        <v>24</v>
      </c>
      <c r="I47" s="139" t="s">
        <v>25</v>
      </c>
      <c r="J47" s="139" t="s">
        <v>26</v>
      </c>
      <c r="K47" s="17"/>
      <c r="L47" s="133"/>
    </row>
    <row r="48" spans="1:13" x14ac:dyDescent="0.25">
      <c r="A48" s="10"/>
      <c r="B48" s="144" t="s">
        <v>14</v>
      </c>
      <c r="C48" s="148">
        <f>Semaforos!C13</f>
        <v>0.28125</v>
      </c>
      <c r="D48" s="148">
        <f>Semaforos!D13</f>
        <v>0.44444444444444442</v>
      </c>
      <c r="E48" s="148">
        <f>Semaforos!E13</f>
        <v>0.67592592592592593</v>
      </c>
      <c r="F48" s="148">
        <f>Semaforos!F13</f>
        <v>1</v>
      </c>
      <c r="G48" s="148">
        <f>Semaforos!G13</f>
        <v>1</v>
      </c>
      <c r="H48" s="148">
        <f>Semaforos!H13</f>
        <v>0.88888888888888884</v>
      </c>
      <c r="I48" s="148">
        <f>Semaforos!I13</f>
        <v>0.94444444444444442</v>
      </c>
      <c r="J48" s="148">
        <f>Semaforos!J13</f>
        <v>1</v>
      </c>
      <c r="K48" s="18"/>
      <c r="L48" s="133"/>
    </row>
    <row r="49" spans="1:12" x14ac:dyDescent="0.25">
      <c r="A49" s="10"/>
      <c r="B49" s="144" t="s">
        <v>15</v>
      </c>
      <c r="C49" s="148">
        <f>Semaforos!C14</f>
        <v>0</v>
      </c>
      <c r="D49" s="148">
        <f>Semaforos!D14</f>
        <v>0.125</v>
      </c>
      <c r="E49" s="148">
        <f>Semaforos!E14</f>
        <v>0.25</v>
      </c>
      <c r="F49" s="148">
        <f>Semaforos!F14</f>
        <v>0.875</v>
      </c>
      <c r="G49" s="148">
        <f>Semaforos!G14</f>
        <v>0</v>
      </c>
      <c r="H49" s="148">
        <f>Semaforos!H14</f>
        <v>0.25</v>
      </c>
      <c r="I49" s="148">
        <f>Semaforos!I14</f>
        <v>0.41666666666666663</v>
      </c>
      <c r="J49" s="148">
        <f>Semaforos!J14</f>
        <v>0.875</v>
      </c>
      <c r="K49" s="18"/>
      <c r="L49" s="133"/>
    </row>
    <row r="50" spans="1:12" x14ac:dyDescent="0.25">
      <c r="A50" s="10"/>
      <c r="B50" s="9" t="s">
        <v>16</v>
      </c>
      <c r="C50" s="148">
        <f>Semaforos!C15</f>
        <v>0.16666666666666666</v>
      </c>
      <c r="D50" s="148">
        <f>Semaforos!D15</f>
        <v>0.33333333333333331</v>
      </c>
      <c r="E50" s="148">
        <f>Semaforos!E15</f>
        <v>0.66166666666666663</v>
      </c>
      <c r="F50" s="148">
        <f>Semaforos!F15</f>
        <v>1</v>
      </c>
      <c r="G50" s="148">
        <f>Semaforos!G15</f>
        <v>0.66666666666666663</v>
      </c>
      <c r="H50" s="148">
        <f>Semaforos!H15</f>
        <v>0.66666666666666663</v>
      </c>
      <c r="I50" s="148">
        <f>Semaforos!I15</f>
        <v>0.88222222222222235</v>
      </c>
      <c r="J50" s="148">
        <f>Semaforos!J15</f>
        <v>1</v>
      </c>
      <c r="K50" s="18"/>
      <c r="L50" s="133"/>
    </row>
    <row r="51" spans="1:12" x14ac:dyDescent="0.25">
      <c r="A51" s="10"/>
      <c r="B51" s="9" t="s">
        <v>17</v>
      </c>
      <c r="C51" s="148">
        <f>Semaforos!C16</f>
        <v>0.1875</v>
      </c>
      <c r="D51" s="148">
        <f>Semaforos!D16</f>
        <v>0.36212121212121207</v>
      </c>
      <c r="E51" s="148">
        <f>Semaforos!E16</f>
        <v>0.62916666666666665</v>
      </c>
      <c r="F51" s="148">
        <f>Semaforos!F16</f>
        <v>0.96923076923076923</v>
      </c>
      <c r="G51" s="148">
        <f>Semaforos!G16</f>
        <v>0.75</v>
      </c>
      <c r="H51" s="148">
        <f>Semaforos!H16</f>
        <v>0.75454545454545463</v>
      </c>
      <c r="I51" s="148">
        <f>Semaforos!I16</f>
        <v>0.78589743589743588</v>
      </c>
      <c r="J51" s="148">
        <f>Semaforos!J16</f>
        <v>0.96923076923076923</v>
      </c>
      <c r="K51" s="18"/>
      <c r="L51" s="133"/>
    </row>
    <row r="52" spans="1:12" x14ac:dyDescent="0.25">
      <c r="A52" s="10"/>
      <c r="B52" s="9" t="s">
        <v>18</v>
      </c>
      <c r="C52" s="148">
        <f>Semaforos!C17</f>
        <v>0.125</v>
      </c>
      <c r="D52" s="148">
        <f>Semaforos!D17</f>
        <v>0.37187500000000001</v>
      </c>
      <c r="E52" s="148">
        <f>Semaforos!E17</f>
        <v>0.68125000000000002</v>
      </c>
      <c r="F52" s="148">
        <f>Semaforos!F17</f>
        <v>0.96687500000000004</v>
      </c>
      <c r="G52" s="148">
        <f>Semaforos!G17</f>
        <v>0.53749999999999998</v>
      </c>
      <c r="H52" s="148">
        <f>Semaforos!H17</f>
        <v>0.78541666666666665</v>
      </c>
      <c r="I52" s="148">
        <f>Semaforos!I17</f>
        <v>0.93333333333333335</v>
      </c>
      <c r="J52" s="148">
        <f>Semaforos!J17</f>
        <v>0.96687500000000004</v>
      </c>
      <c r="K52" s="18"/>
      <c r="L52" s="133"/>
    </row>
    <row r="53" spans="1:12" x14ac:dyDescent="0.25">
      <c r="A53" s="10"/>
      <c r="B53" s="9" t="s">
        <v>19</v>
      </c>
      <c r="C53" s="148">
        <f>Semaforos!C18</f>
        <v>0.1322875</v>
      </c>
      <c r="D53" s="148">
        <f>Semaforos!D18</f>
        <v>0.375</v>
      </c>
      <c r="E53" s="148">
        <f>Semaforos!E18</f>
        <v>0.5625</v>
      </c>
      <c r="F53" s="148">
        <f>Semaforos!F18</f>
        <v>0.98750000000000004</v>
      </c>
      <c r="G53" s="148">
        <f>Semaforos!G18</f>
        <v>0.52915000000000001</v>
      </c>
      <c r="H53" s="148">
        <f>Semaforos!H18</f>
        <v>0.75</v>
      </c>
      <c r="I53" s="148">
        <f>Semaforos!I18</f>
        <v>0.75</v>
      </c>
      <c r="J53" s="148">
        <f>Semaforos!J18</f>
        <v>0.98750000000000004</v>
      </c>
      <c r="K53" s="18"/>
      <c r="L53" s="133"/>
    </row>
    <row r="54" spans="1:12" x14ac:dyDescent="0.25">
      <c r="A54" s="10"/>
      <c r="B54" s="9" t="s">
        <v>27</v>
      </c>
      <c r="C54" s="148"/>
      <c r="D54" s="148"/>
      <c r="E54" s="148"/>
      <c r="F54" s="148"/>
      <c r="G54" s="148"/>
      <c r="H54" s="148"/>
      <c r="I54" s="148"/>
      <c r="J54" s="148"/>
      <c r="K54" s="17"/>
      <c r="L54" s="133"/>
    </row>
    <row r="55" spans="1:12" x14ac:dyDescent="0.25">
      <c r="A55" s="10"/>
      <c r="B55" s="9" t="s">
        <v>28</v>
      </c>
      <c r="C55" s="148"/>
      <c r="D55" s="140"/>
      <c r="E55" s="148"/>
      <c r="F55" s="148"/>
      <c r="G55" s="10"/>
      <c r="H55" s="10"/>
      <c r="I55" s="10"/>
      <c r="J55" s="10"/>
      <c r="K55" s="17"/>
      <c r="L55" s="17"/>
    </row>
    <row r="56" spans="1:12" x14ac:dyDescent="0.25">
      <c r="A56" s="10"/>
      <c r="B56" s="8"/>
      <c r="C56" s="10"/>
      <c r="D56" s="10"/>
      <c r="E56" s="138"/>
      <c r="F56" s="10"/>
      <c r="G56" s="10"/>
      <c r="H56" s="10"/>
      <c r="I56" s="17"/>
      <c r="J56" s="17"/>
      <c r="K56" s="17"/>
      <c r="L56" s="17"/>
    </row>
    <row r="57" spans="1:12" x14ac:dyDescent="0.25">
      <c r="A57" s="10"/>
      <c r="B57" s="8"/>
      <c r="C57" s="8"/>
      <c r="D57" s="8"/>
      <c r="E57" s="8"/>
      <c r="F57" s="8"/>
      <c r="G57" s="10"/>
      <c r="H57" s="10"/>
      <c r="I57" s="17"/>
      <c r="J57" s="17"/>
      <c r="K57" s="17"/>
      <c r="L57" s="17"/>
    </row>
    <row r="58" spans="1:12" x14ac:dyDescent="0.25">
      <c r="A58" s="10"/>
      <c r="B58" s="10"/>
      <c r="C58" s="10"/>
      <c r="D58" s="10"/>
      <c r="E58" s="10"/>
      <c r="F58" s="10"/>
      <c r="G58" s="10"/>
      <c r="H58" s="10"/>
      <c r="I58" s="17"/>
      <c r="J58" s="17"/>
      <c r="K58" s="17"/>
      <c r="L58" s="17"/>
    </row>
    <row r="59" spans="1:12" x14ac:dyDescent="0.25">
      <c r="A59" s="10"/>
      <c r="B59" s="10"/>
      <c r="C59" s="10"/>
      <c r="D59" s="10"/>
      <c r="E59" s="10"/>
      <c r="F59" s="10"/>
      <c r="G59" s="10"/>
      <c r="H59" s="10"/>
      <c r="I59" s="17"/>
      <c r="J59" s="17"/>
      <c r="K59" s="17"/>
      <c r="L59" s="17"/>
    </row>
    <row r="60" spans="1:12" x14ac:dyDescent="0.25">
      <c r="A60" s="7"/>
      <c r="B60" s="7"/>
      <c r="C60" s="7"/>
      <c r="D60" s="7"/>
      <c r="E60" s="7"/>
      <c r="F60" s="7"/>
      <c r="G60" s="7"/>
      <c r="H60" s="7"/>
    </row>
    <row r="61" spans="1:12" x14ac:dyDescent="0.25">
      <c r="A61" s="7"/>
      <c r="B61" s="7"/>
      <c r="C61" s="7"/>
      <c r="D61" s="7"/>
      <c r="E61" s="7"/>
      <c r="F61" s="7"/>
      <c r="G61" s="7"/>
      <c r="H61" s="7"/>
    </row>
    <row r="62" spans="1:12" x14ac:dyDescent="0.25">
      <c r="A62" s="7"/>
      <c r="B62" s="7"/>
      <c r="C62" s="7"/>
      <c r="D62" s="7"/>
      <c r="E62" s="7"/>
      <c r="F62" s="7"/>
      <c r="G62" s="7"/>
      <c r="H62" s="7"/>
    </row>
    <row r="63" spans="1:12" ht="18.75" x14ac:dyDescent="0.3">
      <c r="A63" s="241"/>
      <c r="B63" s="241"/>
      <c r="C63" s="241"/>
      <c r="D63" s="241"/>
      <c r="E63" s="241"/>
      <c r="F63" s="241"/>
      <c r="G63" s="241"/>
      <c r="H63" s="241"/>
    </row>
    <row r="64" spans="1:12" ht="15.75" thickBot="1" x14ac:dyDescent="0.3">
      <c r="A64" s="7"/>
      <c r="B64" s="7"/>
      <c r="C64" s="7"/>
      <c r="D64" s="7"/>
      <c r="E64" s="7"/>
      <c r="F64" s="7"/>
      <c r="G64" s="7"/>
      <c r="H64" s="7"/>
    </row>
    <row r="65" spans="1:8" x14ac:dyDescent="0.25">
      <c r="A65" s="7"/>
      <c r="B65" s="245" t="s">
        <v>29</v>
      </c>
      <c r="C65" s="246"/>
      <c r="D65" s="246" t="s">
        <v>30</v>
      </c>
      <c r="E65" s="246"/>
      <c r="F65" s="246"/>
      <c r="G65" s="247"/>
      <c r="H65" s="7"/>
    </row>
    <row r="66" spans="1:8" ht="409.5" customHeight="1" thickBot="1" x14ac:dyDescent="0.3">
      <c r="A66" s="7"/>
      <c r="B66" s="142" t="s">
        <v>31</v>
      </c>
      <c r="C66" s="143"/>
      <c r="D66" s="238" t="s">
        <v>32</v>
      </c>
      <c r="E66" s="239"/>
      <c r="F66" s="239"/>
      <c r="G66" s="240"/>
      <c r="H66" s="7"/>
    </row>
    <row r="67" spans="1:8" x14ac:dyDescent="0.25">
      <c r="A67" s="7"/>
      <c r="B67" s="7"/>
      <c r="C67" s="12"/>
      <c r="D67" s="7" t="s">
        <v>33</v>
      </c>
      <c r="E67" s="7"/>
      <c r="F67" s="7"/>
      <c r="G67" s="7"/>
      <c r="H67" s="7"/>
    </row>
    <row r="68" spans="1:8" x14ac:dyDescent="0.25">
      <c r="A68" s="7"/>
      <c r="B68" s="7"/>
      <c r="C68" s="7"/>
      <c r="D68" s="7"/>
      <c r="E68" s="7"/>
      <c r="F68" s="7"/>
      <c r="G68" s="7"/>
      <c r="H68" s="7"/>
    </row>
    <row r="69" spans="1:8" ht="18.75" x14ac:dyDescent="0.3">
      <c r="A69" s="241" t="s">
        <v>34</v>
      </c>
      <c r="B69" s="241"/>
      <c r="C69" s="241"/>
      <c r="D69" s="241"/>
      <c r="E69" s="241"/>
      <c r="F69" s="241"/>
      <c r="G69" s="241"/>
      <c r="H69" s="241"/>
    </row>
    <row r="70" spans="1:8" x14ac:dyDescent="0.25">
      <c r="A70" s="7"/>
      <c r="B70" s="7"/>
      <c r="C70" s="7"/>
      <c r="D70" s="7"/>
      <c r="E70" s="7"/>
      <c r="F70" s="7"/>
      <c r="G70" s="7"/>
      <c r="H70" s="7"/>
    </row>
    <row r="71" spans="1:8" x14ac:dyDescent="0.25">
      <c r="A71" s="7"/>
      <c r="B71" s="7" t="s">
        <v>35</v>
      </c>
      <c r="C71" s="13">
        <f>AVERAGE('Reporte interactivo'!W13:W14)</f>
        <v>1</v>
      </c>
      <c r="D71" s="7"/>
      <c r="E71" s="7"/>
      <c r="F71" s="7"/>
      <c r="G71" s="7"/>
      <c r="H71" s="7"/>
    </row>
    <row r="72" spans="1:8" x14ac:dyDescent="0.25">
      <c r="A72" s="7"/>
      <c r="B72" s="7" t="s">
        <v>36</v>
      </c>
      <c r="C72" s="13">
        <f>AVERAGE('Reporte interactivo'!W15:W25)</f>
        <v>0.97727272727272729</v>
      </c>
      <c r="D72" s="7"/>
      <c r="E72" s="7"/>
      <c r="F72" s="7"/>
      <c r="G72" s="7"/>
      <c r="H72" s="7"/>
    </row>
    <row r="73" spans="1:8" x14ac:dyDescent="0.25">
      <c r="A73" s="7"/>
      <c r="B73" s="7" t="s">
        <v>37</v>
      </c>
      <c r="C73" s="13">
        <f>AVERAGE('Reporte interactivo'!W16:W17)</f>
        <v>1</v>
      </c>
      <c r="D73" s="7"/>
      <c r="E73" s="7"/>
      <c r="F73" s="7"/>
      <c r="G73" s="7"/>
      <c r="H73" s="7"/>
    </row>
    <row r="74" spans="1:8" x14ac:dyDescent="0.25">
      <c r="A74" s="7"/>
      <c r="B74" s="7" t="s">
        <v>38</v>
      </c>
      <c r="C74" s="13">
        <f>AVERAGE('Reporte interactivo'!W18:W19)</f>
        <v>1</v>
      </c>
      <c r="D74" s="7"/>
      <c r="E74" s="7"/>
      <c r="F74" s="7"/>
      <c r="G74" s="7"/>
      <c r="H74" s="7"/>
    </row>
    <row r="75" spans="1:8" x14ac:dyDescent="0.25">
      <c r="A75" s="7"/>
      <c r="B75" s="7" t="s">
        <v>39</v>
      </c>
      <c r="C75" s="13">
        <f>AVERAGE('Reporte interactivo'!W20:W21)</f>
        <v>1</v>
      </c>
      <c r="D75" s="7"/>
      <c r="E75" s="7"/>
      <c r="F75" s="7"/>
      <c r="G75" s="7"/>
      <c r="H75" s="7"/>
    </row>
    <row r="76" spans="1:8" x14ac:dyDescent="0.25">
      <c r="A76" s="7"/>
      <c r="B76" s="7"/>
      <c r="C76" s="13"/>
      <c r="D76" s="7"/>
      <c r="E76" s="7"/>
      <c r="F76" s="7"/>
      <c r="G76" s="7"/>
      <c r="H76" s="7"/>
    </row>
    <row r="77" spans="1:8" x14ac:dyDescent="0.25">
      <c r="A77" s="7"/>
      <c r="B77" s="7"/>
      <c r="C77" s="7">
        <v>1</v>
      </c>
      <c r="D77" s="7"/>
      <c r="E77" s="7"/>
      <c r="F77" s="7"/>
      <c r="G77" s="7"/>
      <c r="H77" s="7"/>
    </row>
    <row r="78" spans="1:8" x14ac:dyDescent="0.25">
      <c r="A78" s="7"/>
      <c r="B78" s="7"/>
      <c r="C78" s="14">
        <f>C76-C77</f>
        <v>-1</v>
      </c>
      <c r="D78" s="7"/>
      <c r="E78" s="7"/>
      <c r="F78" s="7"/>
      <c r="G78" s="7"/>
      <c r="H78" s="7"/>
    </row>
    <row r="79" spans="1:8" x14ac:dyDescent="0.25">
      <c r="A79" s="7"/>
      <c r="B79" s="7"/>
      <c r="C79" s="7"/>
      <c r="D79" s="7"/>
      <c r="E79" s="7"/>
      <c r="F79" s="7"/>
      <c r="G79" s="7"/>
      <c r="H79" s="7"/>
    </row>
    <row r="80" spans="1:8" x14ac:dyDescent="0.25">
      <c r="A80" s="7"/>
      <c r="B80" s="7"/>
      <c r="C80" s="7"/>
      <c r="D80" s="7"/>
      <c r="E80" s="7"/>
      <c r="F80" s="7"/>
      <c r="G80" s="7"/>
      <c r="H80" s="7"/>
    </row>
    <row r="81" spans="1:8" x14ac:dyDescent="0.25">
      <c r="A81" s="7"/>
      <c r="B81" s="7"/>
      <c r="C81" s="7"/>
      <c r="D81" s="7"/>
      <c r="E81" s="7"/>
      <c r="F81" s="7"/>
      <c r="G81" s="7"/>
      <c r="H81" s="7"/>
    </row>
    <row r="82" spans="1:8" x14ac:dyDescent="0.25">
      <c r="A82" s="7"/>
      <c r="B82" s="7"/>
      <c r="C82" s="7"/>
      <c r="D82" s="7"/>
      <c r="E82" s="7"/>
      <c r="F82" s="7"/>
      <c r="G82" s="7"/>
      <c r="H82" s="7"/>
    </row>
    <row r="83" spans="1:8" x14ac:dyDescent="0.25">
      <c r="A83" s="7"/>
      <c r="B83" s="7"/>
      <c r="C83" s="7"/>
      <c r="D83" s="7"/>
      <c r="E83" s="7"/>
      <c r="F83" s="7"/>
      <c r="G83" s="7"/>
      <c r="H83" s="7"/>
    </row>
    <row r="84" spans="1:8" x14ac:dyDescent="0.25">
      <c r="A84" s="7"/>
      <c r="B84" s="7"/>
      <c r="C84" s="7"/>
      <c r="D84" s="7"/>
      <c r="E84" s="7"/>
      <c r="F84" s="7"/>
      <c r="G84" s="7"/>
      <c r="H84" s="7"/>
    </row>
    <row r="85" spans="1:8" x14ac:dyDescent="0.25">
      <c r="A85" s="7"/>
      <c r="B85" s="7"/>
      <c r="C85" s="7"/>
      <c r="D85" s="7"/>
      <c r="E85" s="7"/>
      <c r="F85" s="7"/>
      <c r="G85" s="7"/>
      <c r="H85" s="7"/>
    </row>
    <row r="86" spans="1:8" ht="14.25" customHeight="1" x14ac:dyDescent="0.25">
      <c r="A86" s="7"/>
      <c r="B86" s="7"/>
      <c r="C86" s="7"/>
      <c r="D86" s="7"/>
      <c r="E86" s="7"/>
      <c r="F86" s="7"/>
      <c r="G86" s="7"/>
      <c r="H86" s="7"/>
    </row>
    <row r="87" spans="1:8" x14ac:dyDescent="0.25">
      <c r="A87" s="7"/>
      <c r="B87" s="7" t="str">
        <f>'Reporte interactivo'!C22</f>
        <v>Desarrollar ejercicios semestrales de participación para la identificación y priorización de mejoras de los trámites</v>
      </c>
      <c r="C87" s="13">
        <f>'Reporte interactivo'!W22</f>
        <v>1</v>
      </c>
      <c r="D87" s="7"/>
      <c r="E87" s="7"/>
      <c r="F87" s="7"/>
      <c r="G87" s="7"/>
      <c r="H87" s="7"/>
    </row>
    <row r="88" spans="1:8" x14ac:dyDescent="0.25">
      <c r="A88" s="7"/>
      <c r="B88" s="7" t="str">
        <f>'Reporte interactivo'!C23</f>
        <v>Cuantificar los costos administrativos de cada trámite e identificar mejoras en los procedimientos internos para reducirlos</v>
      </c>
      <c r="C88" s="13">
        <f>'Reporte interactivo'!W23</f>
        <v>0.75</v>
      </c>
      <c r="D88" s="7"/>
      <c r="E88" s="7"/>
      <c r="F88" s="7"/>
      <c r="G88" s="7"/>
      <c r="H88" s="7"/>
    </row>
    <row r="89" spans="1:8" hidden="1" x14ac:dyDescent="0.25">
      <c r="A89" s="7"/>
      <c r="B89" s="7" t="s">
        <v>40</v>
      </c>
      <c r="C89" s="13">
        <v>0.2</v>
      </c>
      <c r="D89" s="7"/>
      <c r="E89" s="7"/>
      <c r="F89" s="7"/>
      <c r="G89" s="7"/>
      <c r="H89" s="7"/>
    </row>
    <row r="90" spans="1:8" hidden="1" x14ac:dyDescent="0.25">
      <c r="A90" s="7"/>
      <c r="B90" s="7" t="s">
        <v>41</v>
      </c>
      <c r="C90" s="13">
        <v>0</v>
      </c>
      <c r="D90" s="7"/>
      <c r="E90" s="7"/>
      <c r="F90" s="7"/>
      <c r="G90" s="7"/>
      <c r="H90" s="7"/>
    </row>
    <row r="91" spans="1:8" hidden="1" x14ac:dyDescent="0.25">
      <c r="A91" s="7"/>
      <c r="B91" s="7" t="s">
        <v>42</v>
      </c>
      <c r="C91" s="13">
        <v>0</v>
      </c>
      <c r="D91" s="7"/>
      <c r="E91" s="7"/>
      <c r="F91" s="7"/>
      <c r="G91" s="7"/>
      <c r="H91" s="7"/>
    </row>
    <row r="92" spans="1:8" hidden="1" x14ac:dyDescent="0.25">
      <c r="A92" s="7"/>
      <c r="B92" s="7" t="s">
        <v>43</v>
      </c>
      <c r="C92" s="13">
        <v>0.2</v>
      </c>
      <c r="D92" s="7"/>
      <c r="E92" s="7"/>
      <c r="F92" s="7"/>
      <c r="G92" s="7"/>
      <c r="H92" s="7"/>
    </row>
    <row r="93" spans="1:8" x14ac:dyDescent="0.25">
      <c r="A93" s="7"/>
      <c r="B93" s="7" t="s">
        <v>44</v>
      </c>
      <c r="C93" s="13">
        <v>0.2</v>
      </c>
      <c r="D93" s="7"/>
      <c r="E93" s="7"/>
      <c r="F93" s="7"/>
      <c r="G93" s="7"/>
      <c r="H93" s="7"/>
    </row>
    <row r="94" spans="1:8" x14ac:dyDescent="0.25">
      <c r="A94" s="7"/>
      <c r="B94" s="7" t="s">
        <v>45</v>
      </c>
      <c r="C94" s="13">
        <v>0.2</v>
      </c>
      <c r="D94" s="7"/>
      <c r="E94" s="7"/>
      <c r="F94" s="7"/>
      <c r="G94" s="7"/>
      <c r="H94" s="7"/>
    </row>
    <row r="95" spans="1:8" x14ac:dyDescent="0.25">
      <c r="A95" s="7"/>
      <c r="B95" s="7" t="s">
        <v>46</v>
      </c>
      <c r="C95" s="13">
        <v>0.2</v>
      </c>
      <c r="D95" s="7"/>
      <c r="E95" s="7"/>
      <c r="F95" s="7"/>
      <c r="G95" s="7"/>
      <c r="H95" s="7"/>
    </row>
    <row r="96" spans="1:8" x14ac:dyDescent="0.25">
      <c r="A96" s="7"/>
      <c r="B96" s="7" t="s">
        <v>47</v>
      </c>
      <c r="C96" s="13">
        <v>0.2</v>
      </c>
      <c r="D96" s="7"/>
      <c r="E96" s="7"/>
      <c r="F96" s="7"/>
      <c r="G96" s="7"/>
      <c r="H96" s="7"/>
    </row>
    <row r="97" spans="1:8" x14ac:dyDescent="0.25">
      <c r="A97" s="7"/>
      <c r="B97" s="7"/>
      <c r="C97" s="13"/>
      <c r="D97" s="7"/>
      <c r="E97" s="7"/>
      <c r="F97" s="7"/>
      <c r="G97" s="7"/>
      <c r="H97" s="7"/>
    </row>
    <row r="98" spans="1:8" x14ac:dyDescent="0.25">
      <c r="A98" s="7"/>
      <c r="B98" s="7"/>
      <c r="C98" s="13"/>
      <c r="D98" s="7"/>
      <c r="E98" s="7"/>
      <c r="F98" s="7"/>
      <c r="G98" s="7"/>
      <c r="H98" s="7"/>
    </row>
    <row r="99" spans="1:8" x14ac:dyDescent="0.25">
      <c r="A99" s="7"/>
      <c r="B99" s="7"/>
      <c r="C99" s="13"/>
      <c r="D99" s="7"/>
      <c r="E99" s="7"/>
      <c r="F99" s="7"/>
      <c r="G99" s="7"/>
      <c r="H99" s="7"/>
    </row>
    <row r="100" spans="1:8" x14ac:dyDescent="0.25">
      <c r="A100" s="7"/>
      <c r="B100" s="7"/>
      <c r="C100" s="7"/>
      <c r="D100" s="7"/>
      <c r="E100" s="7"/>
      <c r="F100" s="7"/>
      <c r="G100" s="7"/>
      <c r="H100" s="7"/>
    </row>
    <row r="101" spans="1:8" x14ac:dyDescent="0.25">
      <c r="A101" s="7"/>
      <c r="B101" s="7"/>
      <c r="C101" s="7"/>
      <c r="D101" s="7"/>
      <c r="E101" s="7"/>
      <c r="F101" s="7"/>
      <c r="G101" s="7"/>
      <c r="H101" s="7"/>
    </row>
    <row r="102" spans="1:8" x14ac:dyDescent="0.25">
      <c r="A102" s="7"/>
      <c r="B102" s="7"/>
      <c r="C102" s="7"/>
      <c r="D102" s="7"/>
      <c r="E102" s="7"/>
      <c r="F102" s="7"/>
      <c r="G102" s="7"/>
      <c r="H102" s="7"/>
    </row>
    <row r="103" spans="1:8" x14ac:dyDescent="0.25">
      <c r="A103" s="7"/>
      <c r="B103" s="7"/>
      <c r="C103" s="7"/>
      <c r="D103" s="7"/>
      <c r="E103" s="7"/>
      <c r="F103" s="7"/>
      <c r="G103" s="7"/>
      <c r="H103" s="7"/>
    </row>
    <row r="104" spans="1:8" x14ac:dyDescent="0.25">
      <c r="A104" s="7"/>
      <c r="B104" s="7"/>
      <c r="C104" s="7"/>
      <c r="D104" s="7"/>
      <c r="E104" s="7"/>
      <c r="F104" s="7"/>
      <c r="G104" s="7"/>
      <c r="H104" s="7"/>
    </row>
    <row r="105" spans="1:8" x14ac:dyDescent="0.25">
      <c r="A105" s="7"/>
      <c r="B105" s="7"/>
      <c r="C105" s="7"/>
      <c r="D105" s="7"/>
      <c r="E105" s="7"/>
      <c r="F105" s="7"/>
      <c r="G105" s="7"/>
      <c r="H105" s="7"/>
    </row>
    <row r="106" spans="1:8" x14ac:dyDescent="0.25">
      <c r="A106" s="7"/>
      <c r="B106" s="7"/>
      <c r="C106" s="7"/>
      <c r="D106" s="7"/>
      <c r="E106" s="7"/>
      <c r="F106" s="7"/>
      <c r="G106" s="7"/>
      <c r="H106" s="7"/>
    </row>
    <row r="107" spans="1:8" x14ac:dyDescent="0.25">
      <c r="A107" s="7"/>
      <c r="B107" s="7" t="s">
        <v>48</v>
      </c>
      <c r="C107" s="13">
        <f>AVERAGE('Reporte interactivo'!W24:W25)</f>
        <v>1</v>
      </c>
      <c r="D107" s="7"/>
      <c r="E107" s="7"/>
      <c r="F107" s="7"/>
      <c r="G107" s="7"/>
      <c r="H107" s="7"/>
    </row>
    <row r="108" spans="1:8" x14ac:dyDescent="0.25">
      <c r="A108" s="7"/>
      <c r="B108" s="7" t="s">
        <v>49</v>
      </c>
      <c r="C108" s="13">
        <f>AVERAGE('Reporte interactivo'!W26:W27)</f>
        <v>1</v>
      </c>
      <c r="D108" s="7"/>
      <c r="E108" s="7"/>
      <c r="F108" s="7"/>
      <c r="G108" s="7"/>
      <c r="H108" s="7"/>
    </row>
    <row r="109" spans="1:8" x14ac:dyDescent="0.25">
      <c r="A109" s="7"/>
      <c r="B109" s="7" t="s">
        <v>50</v>
      </c>
      <c r="C109" s="13">
        <f>AVERAGE('Reporte interactivo'!W28:W31)</f>
        <v>1</v>
      </c>
      <c r="D109" s="7"/>
      <c r="E109" s="7"/>
      <c r="F109" s="7"/>
      <c r="G109" s="7"/>
      <c r="H109" s="7"/>
    </row>
    <row r="110" spans="1:8" x14ac:dyDescent="0.25">
      <c r="A110" s="7"/>
      <c r="B110" s="7"/>
      <c r="C110" s="13">
        <f>AVERAGE(C107:C109)</f>
        <v>1</v>
      </c>
      <c r="D110" s="7"/>
      <c r="E110" s="7"/>
      <c r="F110" s="7"/>
      <c r="G110" s="7"/>
      <c r="H110" s="7"/>
    </row>
    <row r="111" spans="1:8" x14ac:dyDescent="0.25">
      <c r="A111" s="7"/>
      <c r="B111" s="7"/>
      <c r="C111" s="7"/>
      <c r="D111" s="7"/>
      <c r="E111" s="7"/>
      <c r="F111" s="7"/>
      <c r="G111" s="7"/>
      <c r="H111" s="7"/>
    </row>
    <row r="112" spans="1:8" x14ac:dyDescent="0.25">
      <c r="A112" s="7"/>
      <c r="B112" s="7"/>
      <c r="C112" s="7"/>
      <c r="D112" s="7"/>
      <c r="E112" s="7"/>
      <c r="F112" s="7"/>
      <c r="G112" s="7"/>
      <c r="H112" s="7"/>
    </row>
    <row r="113" spans="1:8" x14ac:dyDescent="0.25">
      <c r="A113" s="7"/>
      <c r="B113" s="7"/>
      <c r="C113" s="7"/>
      <c r="D113" s="7"/>
      <c r="E113" s="7"/>
      <c r="F113" s="7"/>
      <c r="G113" s="7"/>
      <c r="H113" s="7"/>
    </row>
    <row r="114" spans="1:8" x14ac:dyDescent="0.25">
      <c r="A114" s="7"/>
      <c r="B114" s="7"/>
      <c r="C114" s="7"/>
      <c r="D114" s="7"/>
      <c r="E114" s="7"/>
      <c r="F114" s="7"/>
      <c r="G114" s="7"/>
      <c r="H114" s="7"/>
    </row>
    <row r="115" spans="1:8" x14ac:dyDescent="0.25">
      <c r="A115" s="7"/>
      <c r="B115" s="7"/>
      <c r="C115" s="7"/>
      <c r="D115" s="7"/>
      <c r="E115" s="7"/>
      <c r="F115" s="7"/>
      <c r="G115" s="7"/>
      <c r="H115" s="7"/>
    </row>
    <row r="116" spans="1:8" x14ac:dyDescent="0.25">
      <c r="A116" s="7"/>
      <c r="B116" s="7"/>
      <c r="C116" s="7"/>
      <c r="D116" s="7"/>
      <c r="E116" s="7"/>
      <c r="F116" s="7"/>
      <c r="G116" s="7"/>
      <c r="H116" s="7"/>
    </row>
    <row r="117" spans="1:8" x14ac:dyDescent="0.25">
      <c r="A117" s="7"/>
      <c r="B117" s="7"/>
      <c r="C117" s="7"/>
      <c r="D117" s="7"/>
      <c r="E117" s="7"/>
      <c r="F117" s="7"/>
      <c r="G117" s="7"/>
      <c r="H117" s="7"/>
    </row>
    <row r="118" spans="1:8" x14ac:dyDescent="0.25">
      <c r="A118" s="7"/>
      <c r="B118" s="7" t="s">
        <v>51</v>
      </c>
      <c r="C118" s="13">
        <f>AVERAGE('Reporte interactivo'!W32:W34)</f>
        <v>1</v>
      </c>
      <c r="D118" s="7"/>
      <c r="E118" s="7"/>
      <c r="F118" s="7"/>
      <c r="G118" s="7"/>
      <c r="H118" s="7"/>
    </row>
    <row r="119" spans="1:8" x14ac:dyDescent="0.25">
      <c r="A119" s="7"/>
      <c r="B119" s="7" t="s">
        <v>52</v>
      </c>
      <c r="C119" s="13">
        <f>AVERAGE('Reporte interactivo'!W35:W38)</f>
        <v>1</v>
      </c>
      <c r="D119" s="7"/>
      <c r="E119" s="7"/>
      <c r="F119" s="7"/>
      <c r="G119" s="7"/>
      <c r="H119" s="7"/>
    </row>
    <row r="120" spans="1:8" x14ac:dyDescent="0.25">
      <c r="A120" s="7"/>
      <c r="B120" s="7" t="s">
        <v>53</v>
      </c>
      <c r="C120" s="13">
        <f>AVERAGE('Reporte interactivo'!W39:W41)</f>
        <v>0.95000000000000007</v>
      </c>
      <c r="D120" s="7"/>
      <c r="E120" s="7"/>
      <c r="F120" s="7"/>
      <c r="G120" s="7"/>
      <c r="H120" s="7"/>
    </row>
    <row r="121" spans="1:8" x14ac:dyDescent="0.25">
      <c r="A121" s="7"/>
      <c r="B121" s="7" t="s">
        <v>54</v>
      </c>
      <c r="C121" s="13">
        <f>AVERAGE('Reporte interactivo'!W42)</f>
        <v>0.75</v>
      </c>
      <c r="D121" s="7"/>
      <c r="E121" s="7"/>
      <c r="F121" s="7"/>
      <c r="G121" s="7"/>
      <c r="H121" s="7"/>
    </row>
    <row r="122" spans="1:8" x14ac:dyDescent="0.25">
      <c r="A122" s="7"/>
      <c r="B122" s="7" t="s">
        <v>55</v>
      </c>
      <c r="C122" s="13">
        <f>AVERAGE('Reporte interactivo'!W43:W44)</f>
        <v>1</v>
      </c>
      <c r="D122" s="7"/>
      <c r="E122" s="7"/>
      <c r="F122" s="7"/>
      <c r="G122" s="7"/>
      <c r="H122" s="7"/>
    </row>
    <row r="123" spans="1:8" x14ac:dyDescent="0.25">
      <c r="A123" s="7"/>
      <c r="B123" s="7"/>
      <c r="C123" s="13">
        <f>AVERAGE(C118:C122)</f>
        <v>0.94000000000000006</v>
      </c>
      <c r="D123" s="7"/>
      <c r="E123" s="7"/>
      <c r="F123" s="7"/>
      <c r="G123" s="7"/>
      <c r="H123" s="7"/>
    </row>
    <row r="124" spans="1:8" x14ac:dyDescent="0.25">
      <c r="A124" s="7"/>
      <c r="B124" s="7"/>
      <c r="C124" s="7"/>
      <c r="D124" s="7"/>
      <c r="E124" s="7"/>
      <c r="F124" s="7"/>
      <c r="G124" s="7"/>
      <c r="H124" s="7"/>
    </row>
    <row r="125" spans="1:8" x14ac:dyDescent="0.25">
      <c r="A125" s="7"/>
      <c r="B125" s="7"/>
      <c r="C125" s="7"/>
      <c r="D125" s="7"/>
      <c r="E125" s="7"/>
      <c r="F125" s="7"/>
      <c r="G125" s="7"/>
      <c r="H125" s="7"/>
    </row>
    <row r="126" spans="1:8" x14ac:dyDescent="0.25">
      <c r="A126" s="7"/>
      <c r="B126" s="7"/>
      <c r="C126" s="7"/>
      <c r="D126" s="7"/>
      <c r="E126" s="7"/>
      <c r="F126" s="7"/>
      <c r="G126" s="7"/>
      <c r="H126" s="7"/>
    </row>
    <row r="127" spans="1:8" x14ac:dyDescent="0.25">
      <c r="A127" s="7"/>
      <c r="B127" s="7"/>
      <c r="C127" s="7"/>
      <c r="D127" s="7"/>
      <c r="E127" s="7"/>
      <c r="F127" s="7"/>
      <c r="G127" s="7"/>
      <c r="H127" s="7"/>
    </row>
    <row r="128" spans="1:8" x14ac:dyDescent="0.25">
      <c r="A128" s="7"/>
      <c r="B128" s="7"/>
      <c r="C128" s="7"/>
      <c r="D128" s="7"/>
      <c r="E128" s="7"/>
      <c r="F128" s="7"/>
      <c r="G128" s="7"/>
      <c r="H128" s="7"/>
    </row>
    <row r="129" spans="1:8" x14ac:dyDescent="0.25">
      <c r="A129" s="7"/>
      <c r="B129" s="7"/>
      <c r="C129" s="7"/>
      <c r="D129" s="7"/>
      <c r="E129" s="7"/>
      <c r="F129" s="7"/>
      <c r="G129" s="7"/>
      <c r="H129" s="7"/>
    </row>
    <row r="130" spans="1:8" x14ac:dyDescent="0.25">
      <c r="A130" s="7"/>
      <c r="B130" s="7"/>
      <c r="C130" s="7"/>
      <c r="D130" s="7"/>
      <c r="E130" s="7"/>
      <c r="F130" s="7"/>
      <c r="G130" s="7"/>
      <c r="H130" s="7"/>
    </row>
    <row r="131" spans="1:8" x14ac:dyDescent="0.25">
      <c r="A131" s="7"/>
      <c r="B131" s="7"/>
      <c r="C131" s="7"/>
      <c r="D131" s="7"/>
      <c r="E131" s="7"/>
      <c r="F131" s="7"/>
      <c r="G131" s="7"/>
      <c r="H131" s="7"/>
    </row>
    <row r="132" spans="1:8" x14ac:dyDescent="0.25">
      <c r="A132" s="7"/>
      <c r="B132" s="7"/>
      <c r="C132" s="7"/>
      <c r="D132" s="7"/>
      <c r="E132" s="7"/>
      <c r="F132" s="7"/>
      <c r="G132" s="7"/>
      <c r="H132" s="7"/>
    </row>
    <row r="133" spans="1:8" x14ac:dyDescent="0.25">
      <c r="A133" s="7"/>
      <c r="B133" s="7"/>
      <c r="C133" s="7"/>
      <c r="D133" s="7"/>
      <c r="E133" s="7"/>
      <c r="F133" s="7"/>
      <c r="G133" s="7"/>
      <c r="H133" s="7"/>
    </row>
    <row r="134" spans="1:8" x14ac:dyDescent="0.25">
      <c r="A134" s="7"/>
      <c r="B134" s="7"/>
      <c r="C134" s="7"/>
      <c r="D134" s="7"/>
      <c r="E134" s="7"/>
      <c r="F134" s="7"/>
      <c r="G134" s="7"/>
      <c r="H134" s="7"/>
    </row>
    <row r="135" spans="1:8" x14ac:dyDescent="0.25">
      <c r="A135" s="7"/>
      <c r="B135" s="7" t="s">
        <v>56</v>
      </c>
      <c r="C135" s="13">
        <f>AVERAGE('Reporte interactivo'!W45:W47)</f>
        <v>1</v>
      </c>
      <c r="D135" s="7"/>
      <c r="E135" s="7"/>
      <c r="F135" s="7"/>
      <c r="G135" s="7"/>
      <c r="H135" s="7"/>
    </row>
    <row r="136" spans="1:8" x14ac:dyDescent="0.25">
      <c r="A136" s="7"/>
      <c r="B136" s="7" t="s">
        <v>57</v>
      </c>
      <c r="C136" s="13">
        <f>AVERAGE('Reporte interactivo'!W48:W52)</f>
        <v>1</v>
      </c>
      <c r="D136" s="7"/>
      <c r="E136" s="7"/>
      <c r="F136" s="7"/>
      <c r="G136" s="7"/>
      <c r="H136" s="7"/>
    </row>
    <row r="137" spans="1:8" x14ac:dyDescent="0.25">
      <c r="A137" s="7"/>
      <c r="B137" s="7" t="s">
        <v>58</v>
      </c>
      <c r="C137" s="13">
        <f>AVERAGE('Reporte interactivo'!W53)</f>
        <v>0.75</v>
      </c>
      <c r="D137" s="7"/>
      <c r="E137" s="7"/>
      <c r="F137" s="7"/>
      <c r="G137" s="7"/>
      <c r="H137" s="7"/>
    </row>
    <row r="138" spans="1:8" x14ac:dyDescent="0.25">
      <c r="A138" s="7"/>
      <c r="B138" s="7" t="s">
        <v>59</v>
      </c>
      <c r="C138" s="13">
        <f>AVERAGE('Reporte interactivo'!W54:W57)</f>
        <v>0.9375</v>
      </c>
      <c r="D138" s="7"/>
      <c r="E138" s="7"/>
      <c r="F138" s="7"/>
      <c r="G138" s="7"/>
      <c r="H138" s="7"/>
    </row>
    <row r="139" spans="1:8" x14ac:dyDescent="0.25">
      <c r="A139" s="7"/>
      <c r="B139" s="7" t="s">
        <v>60</v>
      </c>
      <c r="C139" s="13">
        <f>AVERAGE('Reporte interactivo'!W58:W60)</f>
        <v>0.98999999999999988</v>
      </c>
      <c r="D139" s="7"/>
      <c r="E139" s="7"/>
      <c r="F139" s="7"/>
      <c r="G139" s="7"/>
      <c r="H139" s="7"/>
    </row>
    <row r="140" spans="1:8" x14ac:dyDescent="0.25">
      <c r="A140" s="7"/>
      <c r="B140" s="7"/>
      <c r="C140" s="13">
        <f>AVERAGE(C135:C139)</f>
        <v>0.9355</v>
      </c>
      <c r="D140" s="7"/>
      <c r="E140" s="7"/>
      <c r="F140" s="7"/>
      <c r="G140" s="7"/>
      <c r="H140" s="7"/>
    </row>
    <row r="141" spans="1:8" x14ac:dyDescent="0.25">
      <c r="A141" s="7"/>
      <c r="B141" s="7"/>
      <c r="C141" s="7"/>
      <c r="D141" s="7"/>
      <c r="E141" s="7"/>
      <c r="F141" s="7"/>
      <c r="G141" s="7"/>
      <c r="H141" s="7"/>
    </row>
    <row r="142" spans="1:8" x14ac:dyDescent="0.25">
      <c r="A142" s="7"/>
      <c r="B142" s="7"/>
      <c r="C142" s="7"/>
      <c r="D142" s="7"/>
      <c r="E142" s="7"/>
      <c r="F142" s="7"/>
      <c r="G142" s="7"/>
      <c r="H142" s="7"/>
    </row>
    <row r="143" spans="1:8" x14ac:dyDescent="0.25">
      <c r="A143" s="7"/>
      <c r="B143" s="7"/>
      <c r="C143" s="7"/>
      <c r="D143" s="7"/>
      <c r="E143" s="7"/>
      <c r="F143" s="7"/>
      <c r="G143" s="7"/>
      <c r="H143" s="7"/>
    </row>
    <row r="144" spans="1:8" x14ac:dyDescent="0.25">
      <c r="A144" s="7"/>
      <c r="B144" s="7"/>
      <c r="C144" s="7"/>
      <c r="D144" s="7"/>
      <c r="E144" s="7"/>
      <c r="F144" s="7"/>
      <c r="G144" s="7"/>
      <c r="H144" s="7"/>
    </row>
    <row r="145" spans="1:8" x14ac:dyDescent="0.25">
      <c r="A145" s="7"/>
      <c r="B145" s="7"/>
      <c r="C145" s="7"/>
      <c r="D145" s="7"/>
      <c r="E145" s="7"/>
      <c r="F145" s="7"/>
      <c r="G145" s="7"/>
      <c r="H145" s="7"/>
    </row>
    <row r="146" spans="1:8" x14ac:dyDescent="0.25">
      <c r="A146" s="7"/>
      <c r="B146" s="7"/>
      <c r="C146" s="7"/>
      <c r="D146" s="7"/>
      <c r="E146" s="7"/>
      <c r="F146" s="7"/>
      <c r="G146" s="7"/>
      <c r="H146" s="7"/>
    </row>
    <row r="147" spans="1:8" x14ac:dyDescent="0.25">
      <c r="A147" s="7"/>
      <c r="B147" s="7"/>
      <c r="C147" s="7"/>
      <c r="D147" s="7"/>
      <c r="E147" s="7"/>
      <c r="F147" s="7"/>
      <c r="G147" s="7"/>
      <c r="H147" s="7"/>
    </row>
    <row r="148" spans="1:8" x14ac:dyDescent="0.25">
      <c r="A148" s="7"/>
      <c r="B148" s="7"/>
      <c r="C148" s="7"/>
      <c r="D148" s="7"/>
      <c r="E148" s="7"/>
      <c r="F148" s="7"/>
      <c r="G148" s="7"/>
      <c r="H148" s="7"/>
    </row>
    <row r="149" spans="1:8" x14ac:dyDescent="0.25">
      <c r="A149" s="7"/>
      <c r="B149" s="7"/>
      <c r="C149" s="7"/>
      <c r="D149" s="7"/>
      <c r="E149" s="7"/>
      <c r="F149" s="7"/>
      <c r="G149" s="7"/>
      <c r="H149" s="7"/>
    </row>
    <row r="150" spans="1:8" x14ac:dyDescent="0.25">
      <c r="A150" s="7"/>
      <c r="B150" s="7"/>
      <c r="C150" s="7"/>
      <c r="D150" s="7"/>
      <c r="E150" s="7"/>
      <c r="F150" s="7"/>
      <c r="G150" s="7"/>
      <c r="H150" s="7"/>
    </row>
    <row r="151" spans="1:8" x14ac:dyDescent="0.25">
      <c r="A151" s="7"/>
      <c r="B151" s="7"/>
      <c r="C151" s="7"/>
      <c r="D151" s="7"/>
      <c r="E151" s="7"/>
      <c r="F151" s="7"/>
      <c r="G151" s="7"/>
      <c r="H151" s="7"/>
    </row>
    <row r="152" spans="1:8" x14ac:dyDescent="0.25">
      <c r="A152" s="7"/>
      <c r="B152" s="7"/>
      <c r="C152" s="7"/>
      <c r="D152" s="7"/>
      <c r="E152" s="7"/>
      <c r="F152" s="7"/>
      <c r="G152" s="7"/>
      <c r="H152" s="7"/>
    </row>
    <row r="153" spans="1:8" x14ac:dyDescent="0.25">
      <c r="A153" s="7"/>
      <c r="B153" s="7"/>
      <c r="C153" s="7"/>
      <c r="D153" s="7"/>
      <c r="E153" s="7"/>
      <c r="F153" s="7"/>
      <c r="G153" s="7"/>
      <c r="H153" s="7"/>
    </row>
    <row r="154" spans="1:8" x14ac:dyDescent="0.25">
      <c r="A154" s="7"/>
      <c r="B154" s="7" t="str">
        <f>'Reporte interactivo'!C61</f>
        <v>Implementar la caja de herramientas del código de integridad</v>
      </c>
      <c r="C154" s="13">
        <f>'Reporte interactivo'!W61</f>
        <v>0.9</v>
      </c>
      <c r="D154" s="7"/>
      <c r="E154" s="7"/>
      <c r="F154" s="7"/>
      <c r="G154" s="7"/>
      <c r="H154" s="7"/>
    </row>
    <row r="155" spans="1:8" x14ac:dyDescent="0.25">
      <c r="A155" s="7"/>
      <c r="B155"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5" s="13" t="str">
        <f>'Reporte interactivo'!W62</f>
        <v>-</v>
      </c>
      <c r="D155" s="7"/>
      <c r="E155" s="7"/>
      <c r="F155" s="7"/>
      <c r="G155" s="7"/>
      <c r="H155" s="7"/>
    </row>
    <row r="156" spans="1:8" x14ac:dyDescent="0.25">
      <c r="A156" s="7"/>
      <c r="B156" s="7" t="str">
        <f>'Reporte interactivo'!C63</f>
        <v>Realizar jornadas de capacitación para divulgar información sobre conflictos de intereses y su respectivo trámite (identificación, canales, implicaciones, etc.)</v>
      </c>
      <c r="C156" s="13">
        <f>'Reporte interactivo'!W63</f>
        <v>1</v>
      </c>
      <c r="D156" s="7"/>
      <c r="E156" s="7"/>
      <c r="F156" s="7"/>
      <c r="G156" s="7"/>
      <c r="H156" s="7"/>
    </row>
    <row r="157" spans="1:8" x14ac:dyDescent="0.25">
      <c r="A157" s="7"/>
      <c r="B157" s="7" t="str">
        <f>'Reporte interactivo'!C64</f>
        <v>Analizar y gestionar las declaraciones de conflictos de intereses, impedimentos y recusaciones según el procedimiento establecido</v>
      </c>
      <c r="C157" s="13">
        <f>'Reporte interactivo'!W64</f>
        <v>1</v>
      </c>
      <c r="D157" s="7"/>
      <c r="E157" s="7"/>
      <c r="F157" s="7"/>
      <c r="G157" s="7"/>
      <c r="H157" s="7"/>
    </row>
    <row r="158" spans="1:8" x14ac:dyDescent="0.25">
      <c r="A158" s="7"/>
      <c r="B158" s="7" t="str">
        <f>'Reporte interactivo'!C65</f>
        <v>Realizar seguimiento al proceso de socializaciones de proyectos, con el fin de garantizar la comunicación efectiva con las comunidades.</v>
      </c>
      <c r="C158" s="13">
        <f>'Reporte interactivo'!W65</f>
        <v>1</v>
      </c>
      <c r="D158" s="7"/>
      <c r="E158" s="7"/>
      <c r="F158" s="7"/>
      <c r="G158" s="7"/>
      <c r="H158" s="7"/>
    </row>
    <row r="159" spans="1:8" x14ac:dyDescent="0.25">
      <c r="A159" s="7"/>
      <c r="B159" s="7" t="str">
        <f>'Reporte interactivo'!C66</f>
        <v xml:space="preserve">Realizar Obras con Participación Comunitaria, como principal propuesta de reactivación de las regiones. </v>
      </c>
      <c r="C159" s="13">
        <f>'Reporte interactivo'!W66</f>
        <v>1</v>
      </c>
      <c r="D159" s="7"/>
      <c r="E159" s="7"/>
      <c r="F159" s="7"/>
      <c r="G159" s="7"/>
      <c r="H159" s="7"/>
    </row>
    <row r="160" spans="1:8" x14ac:dyDescent="0.25">
      <c r="A160" s="7"/>
      <c r="B160" s="7" t="str">
        <f>'Reporte interactivo'!C67</f>
        <v>Generar confianza en la comunidad a través de la siembra y reforestación de árboles</v>
      </c>
      <c r="C160" s="13">
        <f>'Reporte interactivo'!W67</f>
        <v>1</v>
      </c>
      <c r="D160" s="7"/>
      <c r="E160" s="7"/>
      <c r="F160" s="7"/>
      <c r="G160" s="7"/>
      <c r="H160" s="7"/>
    </row>
    <row r="161" spans="1:8" x14ac:dyDescent="0.25">
      <c r="A161" s="7"/>
      <c r="B161" s="7" t="str">
        <f>'Reporte interactivo'!C68</f>
        <v>Atender el 100% de los requerimientos dando respuesta a la comunidad para el reporte y protección de fauna vulnerable a atropellamiento en las vías administradas por el INVIAS</v>
      </c>
      <c r="C161" s="13">
        <f>'Reporte interactivo'!W68</f>
        <v>1</v>
      </c>
      <c r="D161" s="7"/>
      <c r="E161" s="7"/>
      <c r="F161" s="7"/>
      <c r="G161" s="7"/>
      <c r="H161" s="7"/>
    </row>
    <row r="162" spans="1:8" x14ac:dyDescent="0.25">
      <c r="A162" s="7"/>
      <c r="B162" s="7" t="str">
        <f>'Reporte interactivo'!C69</f>
        <v>Realizar reuniones de sensibilización o capacitaciones en temas de sostenibilidad dirigidas a grupos de interés</v>
      </c>
      <c r="C162" s="13">
        <f>'Reporte interactivo'!W69</f>
        <v>1</v>
      </c>
      <c r="D162" s="7"/>
      <c r="E162" s="7"/>
      <c r="F162" s="7"/>
      <c r="G162" s="7"/>
      <c r="H162" s="7"/>
    </row>
    <row r="163" spans="1:8" x14ac:dyDescent="0.25">
      <c r="A163" s="7"/>
      <c r="B163" s="7"/>
      <c r="C163" s="13">
        <f>AVERAGE(C154:C162)</f>
        <v>0.98750000000000004</v>
      </c>
      <c r="D163" s="7"/>
      <c r="E163" s="7"/>
      <c r="F163" s="7"/>
      <c r="G163" s="7"/>
      <c r="H163" s="7"/>
    </row>
    <row r="164" spans="1:8" x14ac:dyDescent="0.25">
      <c r="A164" s="7"/>
      <c r="B164" s="7"/>
      <c r="C164" s="13"/>
      <c r="D164" s="7"/>
      <c r="E164" s="7"/>
      <c r="F164" s="7"/>
      <c r="G164" s="7"/>
      <c r="H164" s="7"/>
    </row>
    <row r="165" spans="1:8" x14ac:dyDescent="0.25">
      <c r="A165" s="7"/>
      <c r="B165" s="7"/>
      <c r="C165" s="13"/>
      <c r="D165" s="7"/>
      <c r="E165" s="7"/>
      <c r="F165" s="7"/>
      <c r="G165" s="7"/>
      <c r="H165" s="7"/>
    </row>
    <row r="166" spans="1:8" x14ac:dyDescent="0.25">
      <c r="A166" s="7"/>
      <c r="B166" s="7"/>
      <c r="C166" s="13"/>
      <c r="D166" s="7"/>
      <c r="E166" s="7"/>
      <c r="F166" s="7"/>
      <c r="G166" s="7"/>
      <c r="H166" s="7"/>
    </row>
    <row r="167" spans="1:8" x14ac:dyDescent="0.25">
      <c r="A167" s="7"/>
      <c r="B167" s="7"/>
      <c r="C167" s="13"/>
      <c r="D167" s="7"/>
      <c r="E167" s="7"/>
      <c r="F167" s="7"/>
      <c r="G167" s="7"/>
      <c r="H167" s="7"/>
    </row>
    <row r="168" spans="1:8" x14ac:dyDescent="0.25">
      <c r="A168" s="7"/>
      <c r="B168" s="7"/>
      <c r="C168" s="13"/>
      <c r="D168" s="7"/>
      <c r="E168" s="7"/>
      <c r="F168" s="7"/>
      <c r="G168" s="7"/>
      <c r="H168" s="7"/>
    </row>
    <row r="169" spans="1:8" x14ac:dyDescent="0.25">
      <c r="A169" s="7"/>
      <c r="B169" s="7"/>
      <c r="C169" s="13"/>
      <c r="D169" s="7"/>
      <c r="E169" s="7"/>
      <c r="F169" s="7"/>
      <c r="G169" s="7"/>
      <c r="H169" s="7"/>
    </row>
    <row r="170" spans="1:8" x14ac:dyDescent="0.25">
      <c r="A170" s="7"/>
      <c r="B170" s="7"/>
      <c r="C170" s="13"/>
      <c r="D170" s="7"/>
      <c r="E170" s="7"/>
      <c r="F170" s="7"/>
      <c r="G170" s="7"/>
      <c r="H170" s="7"/>
    </row>
    <row r="171" spans="1:8" x14ac:dyDescent="0.25">
      <c r="A171" s="7"/>
      <c r="B171" s="7"/>
      <c r="C171" s="13"/>
      <c r="D171" s="7"/>
      <c r="E171" s="7"/>
      <c r="F171" s="7"/>
      <c r="G171" s="7"/>
      <c r="H171" s="7"/>
    </row>
    <row r="172" spans="1:8" x14ac:dyDescent="0.25">
      <c r="A172" s="7"/>
      <c r="B172" s="7"/>
      <c r="C172" s="13"/>
      <c r="D172" s="7"/>
      <c r="E172" s="7"/>
      <c r="F172" s="7"/>
      <c r="G172" s="7"/>
      <c r="H172" s="7"/>
    </row>
    <row r="173" spans="1:8" x14ac:dyDescent="0.25">
      <c r="A173" s="7"/>
      <c r="B173" s="7"/>
      <c r="C173" s="13"/>
      <c r="D173" s="7"/>
      <c r="E173" s="7"/>
      <c r="F173" s="7"/>
      <c r="G173" s="7"/>
      <c r="H173" s="7"/>
    </row>
    <row r="174" spans="1:8" x14ac:dyDescent="0.25">
      <c r="A174" s="7"/>
      <c r="B174" s="7"/>
      <c r="C174" s="13"/>
      <c r="D174" s="7"/>
      <c r="E174" s="7"/>
      <c r="F174" s="7"/>
      <c r="G174" s="7"/>
      <c r="H174" s="7"/>
    </row>
    <row r="175" spans="1:8" x14ac:dyDescent="0.25">
      <c r="A175" s="7"/>
      <c r="B175" s="7"/>
      <c r="C175" s="13"/>
      <c r="D175" s="7"/>
      <c r="E175" s="7"/>
      <c r="F175" s="7"/>
      <c r="G175" s="7"/>
      <c r="H175" s="7"/>
    </row>
    <row r="176" spans="1:8" x14ac:dyDescent="0.25">
      <c r="A176" s="7"/>
      <c r="B176" s="7"/>
      <c r="C176" s="13"/>
      <c r="D176" s="7"/>
      <c r="E176" s="7"/>
      <c r="F176" s="7"/>
      <c r="G176" s="7"/>
      <c r="H176" s="7"/>
    </row>
    <row r="177" spans="1:8" x14ac:dyDescent="0.25">
      <c r="A177" s="7"/>
      <c r="B177" s="7"/>
      <c r="C177" s="13"/>
      <c r="D177" s="7"/>
      <c r="E177" s="7"/>
      <c r="F177" s="7"/>
      <c r="G177" s="7"/>
      <c r="H177" s="7"/>
    </row>
    <row r="178" spans="1:8" x14ac:dyDescent="0.25">
      <c r="A178" s="7"/>
      <c r="B178" s="7"/>
      <c r="C178" s="13"/>
      <c r="D178" s="7"/>
      <c r="E178" s="7"/>
      <c r="F178" s="7"/>
      <c r="G178" s="7"/>
      <c r="H178" s="7"/>
    </row>
    <row r="179" spans="1:8" x14ac:dyDescent="0.25">
      <c r="A179" s="7"/>
      <c r="B179" s="7"/>
      <c r="C179" s="13"/>
      <c r="D179" s="7"/>
      <c r="E179" s="7"/>
      <c r="F179" s="7"/>
      <c r="G179" s="7"/>
      <c r="H179" s="7"/>
    </row>
    <row r="180" spans="1:8" x14ac:dyDescent="0.25">
      <c r="A180" s="7"/>
      <c r="B180" s="7"/>
      <c r="C180" s="13"/>
      <c r="D180" s="7"/>
      <c r="E180" s="7"/>
      <c r="F180" s="7"/>
      <c r="G180" s="7"/>
      <c r="H180" s="7"/>
    </row>
    <row r="181" spans="1:8" x14ac:dyDescent="0.25">
      <c r="A181" s="7"/>
      <c r="B181" s="7"/>
      <c r="C181" s="13"/>
      <c r="D181" s="7"/>
      <c r="E181" s="7"/>
      <c r="F181" s="7"/>
      <c r="G181" s="7"/>
      <c r="H181" s="7"/>
    </row>
    <row r="182" spans="1:8" x14ac:dyDescent="0.25">
      <c r="A182" s="7"/>
      <c r="B182" s="7"/>
      <c r="C182" s="7"/>
      <c r="D182" s="7"/>
      <c r="E182" s="7"/>
      <c r="F182" s="7"/>
      <c r="G182" s="7"/>
      <c r="H182" s="7"/>
    </row>
  </sheetData>
  <sheetProtection algorithmName="SHA-512" hashValue="HGTsV1Z1sdhq+JgUI3eBpBqq6G9WVCL/gfGCB/OzEf+hgOU5DdQIFdYEQvbAqeDdT1ZEt0wo468yMPwqdM65DA==" saltValue="9a7W2RUmlSnIKkjAdhRwbw==" spinCount="100000" sheet="1" objects="1" scenarios="1"/>
  <mergeCells count="9">
    <mergeCell ref="D66:G66"/>
    <mergeCell ref="A69:H69"/>
    <mergeCell ref="A1:H1"/>
    <mergeCell ref="A44:H44"/>
    <mergeCell ref="C46:F46"/>
    <mergeCell ref="G46:J46"/>
    <mergeCell ref="A63:H63"/>
    <mergeCell ref="B65:C65"/>
    <mergeCell ref="D65:G65"/>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66"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24586-A2F0-41D0-AAFE-9FAE62D42A03}">
  <sheetPr>
    <tabColor theme="8"/>
    <outlinePr applyStyles="1"/>
  </sheetPr>
  <dimension ref="A1:M180"/>
  <sheetViews>
    <sheetView topLeftCell="A12" zoomScale="115" zoomScaleNormal="115" zoomScaleSheetLayoutView="70" workbookViewId="0">
      <selection activeCell="G30" sqref="G30"/>
    </sheetView>
  </sheetViews>
  <sheetFormatPr baseColWidth="10" defaultColWidth="11.42578125" defaultRowHeight="15" x14ac:dyDescent="0.25"/>
  <cols>
    <col min="1" max="1" width="5" customWidth="1"/>
    <col min="2" max="2" width="65"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x14ac:dyDescent="0.3">
      <c r="A1" s="241" t="s">
        <v>0</v>
      </c>
      <c r="B1" s="241"/>
      <c r="C1" s="241"/>
      <c r="D1" s="241"/>
      <c r="E1" s="241"/>
      <c r="F1" s="241"/>
      <c r="G1" s="241"/>
      <c r="H1" s="241"/>
    </row>
    <row r="2" spans="1:13" x14ac:dyDescent="0.25">
      <c r="A2" s="7"/>
      <c r="B2" s="7"/>
      <c r="C2" s="7"/>
      <c r="D2" s="7"/>
      <c r="E2" s="7"/>
      <c r="F2" s="7"/>
      <c r="G2" s="9"/>
      <c r="H2" s="9"/>
      <c r="I2" s="133"/>
      <c r="J2" s="133"/>
      <c r="K2" s="133"/>
      <c r="L2" s="133"/>
    </row>
    <row r="3" spans="1:13" x14ac:dyDescent="0.25">
      <c r="A3" s="7"/>
      <c r="B3" s="7"/>
      <c r="C3" s="7"/>
      <c r="D3" s="7"/>
      <c r="E3" s="7"/>
      <c r="F3" s="7"/>
      <c r="G3" s="9"/>
      <c r="H3" s="9"/>
      <c r="I3" s="133"/>
      <c r="J3" s="133"/>
      <c r="K3" s="133"/>
      <c r="L3" s="133"/>
    </row>
    <row r="4" spans="1:13" x14ac:dyDescent="0.25">
      <c r="A4" s="7"/>
      <c r="B4" s="7"/>
      <c r="C4" s="7"/>
      <c r="D4" s="7"/>
      <c r="E4" s="7"/>
      <c r="F4" s="7"/>
      <c r="G4" s="9"/>
      <c r="H4" s="9"/>
      <c r="I4" s="133"/>
      <c r="J4" s="133"/>
      <c r="K4" s="133"/>
      <c r="L4" s="133"/>
    </row>
    <row r="5" spans="1:13" x14ac:dyDescent="0.25">
      <c r="A5" s="7"/>
      <c r="B5" s="7"/>
      <c r="C5" s="7"/>
      <c r="D5" s="7"/>
      <c r="E5" s="7"/>
      <c r="F5" s="8"/>
      <c r="G5" s="9"/>
      <c r="H5" s="9"/>
      <c r="I5" s="133"/>
      <c r="J5" s="133"/>
      <c r="K5" s="133"/>
      <c r="L5" s="133"/>
    </row>
    <row r="6" spans="1:13" x14ac:dyDescent="0.25">
      <c r="A6" s="7"/>
      <c r="B6" s="7"/>
      <c r="C6" s="7"/>
      <c r="D6" s="7"/>
      <c r="E6" s="7"/>
      <c r="F6" s="8"/>
      <c r="G6" s="9"/>
      <c r="H6" s="9"/>
      <c r="I6" s="133"/>
      <c r="J6" s="133"/>
      <c r="K6" s="17"/>
      <c r="L6" s="17"/>
      <c r="M6" s="17"/>
    </row>
    <row r="7" spans="1:13" ht="15" customHeight="1" x14ac:dyDescent="0.25">
      <c r="A7" s="65"/>
      <c r="B7" s="7"/>
      <c r="C7" s="7"/>
      <c r="D7" s="7"/>
      <c r="E7" s="7"/>
      <c r="F7" s="8"/>
      <c r="G7" s="141"/>
      <c r="H7" s="9"/>
      <c r="I7" s="9"/>
      <c r="J7" s="133"/>
      <c r="K7" s="17"/>
      <c r="L7" s="17"/>
      <c r="M7" s="17"/>
    </row>
    <row r="8" spans="1:13" x14ac:dyDescent="0.25">
      <c r="A8" s="65"/>
      <c r="B8" s="7"/>
      <c r="C8" s="7"/>
      <c r="D8" s="7"/>
      <c r="E8" s="7"/>
      <c r="F8" s="8"/>
      <c r="G8" s="9"/>
      <c r="H8" s="9"/>
      <c r="I8" s="9"/>
      <c r="J8" s="10"/>
      <c r="K8" s="10"/>
      <c r="L8" s="17"/>
      <c r="M8" s="17"/>
    </row>
    <row r="9" spans="1:13" x14ac:dyDescent="0.25">
      <c r="A9" s="65"/>
      <c r="B9" s="7"/>
      <c r="C9" s="7"/>
      <c r="D9" s="7"/>
      <c r="E9" s="7"/>
      <c r="F9" s="8"/>
      <c r="G9" s="9"/>
      <c r="H9" s="9"/>
      <c r="I9" s="9"/>
      <c r="J9" s="10" t="s">
        <v>1</v>
      </c>
      <c r="K9" s="18">
        <v>0.97699999999999998</v>
      </c>
      <c r="L9" s="17"/>
      <c r="M9" s="17"/>
    </row>
    <row r="10" spans="1:13" x14ac:dyDescent="0.25">
      <c r="A10" s="65"/>
      <c r="B10" s="7"/>
      <c r="C10" s="7"/>
      <c r="D10" s="7"/>
      <c r="E10" s="7"/>
      <c r="F10" s="8"/>
      <c r="G10" s="9"/>
      <c r="H10" s="9"/>
      <c r="I10" s="133"/>
      <c r="J10" s="10"/>
      <c r="K10" s="153"/>
      <c r="L10" s="17"/>
      <c r="M10" s="17"/>
    </row>
    <row r="11" spans="1:13" x14ac:dyDescent="0.25">
      <c r="A11" s="65"/>
      <c r="B11" s="8"/>
      <c r="C11" s="8"/>
      <c r="D11" s="8"/>
      <c r="E11" s="8"/>
      <c r="F11" s="8"/>
      <c r="G11" s="9"/>
      <c r="H11" s="9"/>
      <c r="I11" s="133"/>
      <c r="J11" s="10" t="s">
        <v>2</v>
      </c>
      <c r="K11" s="153"/>
      <c r="L11" s="17"/>
      <c r="M11" s="17"/>
    </row>
    <row r="12" spans="1:13" x14ac:dyDescent="0.25">
      <c r="A12" s="65"/>
      <c r="B12" s="8"/>
      <c r="C12" s="8"/>
      <c r="D12" s="8"/>
      <c r="E12" s="8"/>
      <c r="F12" s="8"/>
      <c r="G12" s="9"/>
      <c r="H12" s="9"/>
      <c r="I12" s="133"/>
      <c r="J12" s="10" t="s">
        <v>3</v>
      </c>
      <c r="K12" s="153">
        <v>1</v>
      </c>
      <c r="L12" s="17"/>
      <c r="M12" s="17"/>
    </row>
    <row r="13" spans="1:13" x14ac:dyDescent="0.25">
      <c r="A13" s="7"/>
      <c r="B13" s="8"/>
      <c r="C13" s="8"/>
      <c r="D13" s="8"/>
      <c r="E13" s="8"/>
      <c r="F13" s="8"/>
      <c r="G13" s="9"/>
      <c r="H13" s="9"/>
      <c r="I13" s="133"/>
      <c r="J13" s="10" t="s">
        <v>4</v>
      </c>
      <c r="K13" s="153">
        <v>1</v>
      </c>
      <c r="L13" s="17"/>
      <c r="M13" s="17"/>
    </row>
    <row r="14" spans="1:13" x14ac:dyDescent="0.25">
      <c r="A14" s="7"/>
      <c r="B14" s="8"/>
      <c r="C14" s="8"/>
      <c r="D14" s="8"/>
      <c r="E14" s="8"/>
      <c r="F14" s="8"/>
      <c r="G14" s="9"/>
      <c r="H14" s="9"/>
      <c r="I14" s="133"/>
      <c r="J14" s="10"/>
      <c r="K14" s="153"/>
      <c r="L14" s="17"/>
      <c r="M14" s="17"/>
    </row>
    <row r="15" spans="1:13" x14ac:dyDescent="0.25">
      <c r="A15" s="7"/>
      <c r="B15" s="8"/>
      <c r="C15" s="8"/>
      <c r="D15" s="8"/>
      <c r="E15" s="8"/>
      <c r="F15" s="8"/>
      <c r="G15" s="9"/>
      <c r="H15" s="9"/>
      <c r="I15" s="133"/>
      <c r="J15" s="10"/>
      <c r="K15" s="153"/>
      <c r="L15" s="17"/>
      <c r="M15" s="17"/>
    </row>
    <row r="16" spans="1:13" x14ac:dyDescent="0.25">
      <c r="A16" s="7"/>
      <c r="B16" s="8"/>
      <c r="C16" s="8"/>
      <c r="D16" s="8"/>
      <c r="E16" s="8"/>
      <c r="F16" s="8"/>
      <c r="G16" s="9"/>
      <c r="H16" s="9"/>
      <c r="I16" s="133"/>
      <c r="J16" s="10" t="s">
        <v>5</v>
      </c>
      <c r="K16" s="153">
        <v>0.25</v>
      </c>
      <c r="L16" s="17"/>
      <c r="M16" s="17"/>
    </row>
    <row r="17" spans="1:13" x14ac:dyDescent="0.25">
      <c r="A17" s="7"/>
      <c r="B17" s="8"/>
      <c r="C17" s="8"/>
      <c r="D17" s="8"/>
      <c r="E17" s="8"/>
      <c r="F17" s="8"/>
      <c r="G17" s="9"/>
      <c r="H17" s="9"/>
      <c r="I17" s="133"/>
      <c r="J17" s="10" t="s">
        <v>1</v>
      </c>
      <c r="K17" s="153">
        <f>IF(K9&lt;=K16,K9,0)</f>
        <v>0</v>
      </c>
      <c r="L17" s="17"/>
      <c r="M17" s="17"/>
    </row>
    <row r="18" spans="1:13" x14ac:dyDescent="0.25">
      <c r="A18" s="7"/>
      <c r="B18" s="8"/>
      <c r="C18" s="8"/>
      <c r="D18" s="8"/>
      <c r="E18" s="8"/>
      <c r="F18" s="8"/>
      <c r="G18" s="9"/>
      <c r="H18" s="9"/>
      <c r="I18" s="133"/>
      <c r="J18" s="10" t="s">
        <v>6</v>
      </c>
      <c r="K18" s="153">
        <f>2-K17</f>
        <v>2</v>
      </c>
      <c r="L18" s="17"/>
      <c r="M18" s="17"/>
    </row>
    <row r="19" spans="1:13" x14ac:dyDescent="0.25">
      <c r="A19" s="7"/>
      <c r="B19" s="8"/>
      <c r="C19" s="8"/>
      <c r="D19" s="8"/>
      <c r="E19" s="8"/>
      <c r="F19" s="8"/>
      <c r="G19" s="9"/>
      <c r="H19" s="9"/>
      <c r="I19" s="133"/>
      <c r="J19" s="10"/>
      <c r="K19" s="153"/>
      <c r="L19" s="17"/>
      <c r="M19" s="17"/>
    </row>
    <row r="20" spans="1:13" x14ac:dyDescent="0.25">
      <c r="A20" s="7"/>
      <c r="B20" s="7"/>
      <c r="C20" s="7"/>
      <c r="D20" s="7"/>
      <c r="E20" s="7"/>
      <c r="F20" s="7"/>
      <c r="G20" s="9"/>
      <c r="H20" s="9"/>
      <c r="I20" s="133"/>
      <c r="J20" s="10" t="s">
        <v>7</v>
      </c>
      <c r="K20" s="153">
        <v>0.5</v>
      </c>
      <c r="L20" s="17"/>
      <c r="M20" s="17"/>
    </row>
    <row r="21" spans="1:13" x14ac:dyDescent="0.25">
      <c r="A21" s="7"/>
      <c r="B21" s="7"/>
      <c r="C21" s="7"/>
      <c r="D21" s="7"/>
      <c r="E21" s="7"/>
      <c r="F21" s="7"/>
      <c r="G21" s="9"/>
      <c r="H21" s="9"/>
      <c r="I21" s="133"/>
      <c r="J21" s="10" t="s">
        <v>1</v>
      </c>
      <c r="K21" s="153">
        <f>IF(AND(K9&gt;K16,K9&lt;=K20),K9,0)</f>
        <v>0</v>
      </c>
      <c r="L21" s="17"/>
      <c r="M21" s="17"/>
    </row>
    <row r="22" spans="1:13" x14ac:dyDescent="0.25">
      <c r="A22" s="7"/>
      <c r="B22" s="7"/>
      <c r="C22" s="7"/>
      <c r="D22" s="7"/>
      <c r="E22" s="7"/>
      <c r="F22" s="7"/>
      <c r="G22" s="9"/>
      <c r="H22" s="9"/>
      <c r="I22" s="133"/>
      <c r="J22" s="10" t="s">
        <v>6</v>
      </c>
      <c r="K22" s="153">
        <f>2-K21</f>
        <v>2</v>
      </c>
      <c r="L22" s="17"/>
      <c r="M22" s="17"/>
    </row>
    <row r="23" spans="1:13" x14ac:dyDescent="0.25">
      <c r="A23" s="7"/>
      <c r="B23" s="7"/>
      <c r="C23" s="7"/>
      <c r="D23" s="7"/>
      <c r="E23" s="7"/>
      <c r="F23" s="7"/>
      <c r="G23" s="9"/>
      <c r="H23" s="9"/>
      <c r="I23" s="133"/>
      <c r="J23" s="10"/>
      <c r="K23" s="153"/>
      <c r="L23" s="17"/>
      <c r="M23" s="17"/>
    </row>
    <row r="24" spans="1:13" x14ac:dyDescent="0.25">
      <c r="A24" s="7"/>
      <c r="B24" s="7"/>
      <c r="C24" s="7"/>
      <c r="D24" s="7"/>
      <c r="E24" s="7"/>
      <c r="F24" s="7"/>
      <c r="G24" s="9"/>
      <c r="H24" s="9"/>
      <c r="I24" s="133"/>
      <c r="J24" s="10" t="s">
        <v>8</v>
      </c>
      <c r="K24" s="153">
        <v>0.75</v>
      </c>
      <c r="L24" s="17"/>
      <c r="M24" s="17"/>
    </row>
    <row r="25" spans="1:13" x14ac:dyDescent="0.25">
      <c r="A25" s="7"/>
      <c r="B25" s="7"/>
      <c r="C25" s="7"/>
      <c r="D25" s="7"/>
      <c r="E25" s="7"/>
      <c r="F25" s="7"/>
      <c r="G25" s="9"/>
      <c r="H25" s="9"/>
      <c r="I25" s="133"/>
      <c r="J25" s="10" t="s">
        <v>1</v>
      </c>
      <c r="K25" s="153">
        <f>IF(AND(K9&gt;K20,K9&lt;=K24),K9,0)</f>
        <v>0</v>
      </c>
      <c r="L25" s="17"/>
      <c r="M25" s="17"/>
    </row>
    <row r="26" spans="1:13" x14ac:dyDescent="0.25">
      <c r="A26" s="7"/>
      <c r="B26" s="7"/>
      <c r="C26" s="7"/>
      <c r="D26" s="7"/>
      <c r="E26" s="7"/>
      <c r="F26" s="7"/>
      <c r="G26" s="9"/>
      <c r="H26" s="9"/>
      <c r="I26" s="133"/>
      <c r="J26" s="10" t="s">
        <v>6</v>
      </c>
      <c r="K26" s="153">
        <f>2-K25</f>
        <v>2</v>
      </c>
      <c r="L26" s="17"/>
      <c r="M26" s="17"/>
    </row>
    <row r="27" spans="1:13" x14ac:dyDescent="0.25">
      <c r="A27" s="7"/>
      <c r="B27" s="7"/>
      <c r="C27" s="7"/>
      <c r="D27" s="7"/>
      <c r="E27" s="7"/>
      <c r="F27" s="7"/>
      <c r="G27" s="9"/>
      <c r="H27" s="9"/>
      <c r="I27" s="133"/>
      <c r="J27" s="10"/>
      <c r="K27" s="10"/>
      <c r="L27" s="17"/>
      <c r="M27" s="17"/>
    </row>
    <row r="28" spans="1:13" x14ac:dyDescent="0.25">
      <c r="A28" s="7"/>
      <c r="B28" s="7"/>
      <c r="C28" s="7"/>
      <c r="D28" s="7"/>
      <c r="E28" s="7"/>
      <c r="F28" s="7"/>
      <c r="G28" s="9"/>
      <c r="H28" s="9"/>
      <c r="I28" s="133"/>
      <c r="J28" s="10" t="s">
        <v>9</v>
      </c>
      <c r="K28" s="153">
        <v>0.9</v>
      </c>
      <c r="L28" s="17"/>
      <c r="M28" s="17"/>
    </row>
    <row r="29" spans="1:13" x14ac:dyDescent="0.25">
      <c r="A29" s="7"/>
      <c r="B29" s="7"/>
      <c r="C29" s="7"/>
      <c r="D29" s="7"/>
      <c r="E29" s="7"/>
      <c r="F29" s="7"/>
      <c r="G29" s="9"/>
      <c r="H29" s="9"/>
      <c r="I29" s="133"/>
      <c r="J29" s="10" t="s">
        <v>1</v>
      </c>
      <c r="K29" s="153">
        <f>IF(AND(K9&gt;K24,K9&lt;=K28),K24,0)</f>
        <v>0</v>
      </c>
      <c r="L29" s="17"/>
      <c r="M29" s="17"/>
    </row>
    <row r="30" spans="1:13" x14ac:dyDescent="0.25">
      <c r="A30" s="7"/>
      <c r="B30" s="7"/>
      <c r="C30" s="7"/>
      <c r="D30" s="7"/>
      <c r="E30" s="7"/>
      <c r="F30" s="9"/>
      <c r="G30" s="9"/>
      <c r="H30" s="9"/>
      <c r="I30" s="133"/>
      <c r="J30" s="10" t="s">
        <v>6</v>
      </c>
      <c r="K30" s="153">
        <f>2-K29</f>
        <v>2</v>
      </c>
      <c r="L30" s="17"/>
      <c r="M30" s="17"/>
    </row>
    <row r="31" spans="1:13" x14ac:dyDescent="0.25">
      <c r="A31" s="10"/>
      <c r="B31" s="10"/>
      <c r="C31" s="10"/>
      <c r="D31" s="10"/>
      <c r="E31" s="10"/>
      <c r="F31" s="10"/>
      <c r="G31" s="10"/>
      <c r="H31" s="10"/>
      <c r="I31" s="17"/>
      <c r="J31" s="10"/>
      <c r="K31" s="10"/>
      <c r="L31" s="17"/>
      <c r="M31" s="17"/>
    </row>
    <row r="32" spans="1:13" x14ac:dyDescent="0.25">
      <c r="A32" s="10"/>
      <c r="B32" s="10"/>
      <c r="C32" s="10"/>
      <c r="D32" s="10"/>
      <c r="E32" s="10"/>
      <c r="F32" s="10"/>
      <c r="G32" s="10"/>
      <c r="H32" s="10"/>
      <c r="I32" s="17"/>
      <c r="J32" s="17" t="s">
        <v>10</v>
      </c>
      <c r="K32" s="17"/>
      <c r="L32" s="17"/>
      <c r="M32" s="17"/>
    </row>
    <row r="33" spans="1:13" x14ac:dyDescent="0.25">
      <c r="A33" s="10"/>
      <c r="B33" s="10"/>
      <c r="C33" s="10"/>
      <c r="D33" s="10"/>
      <c r="E33" s="10"/>
      <c r="F33" s="10"/>
      <c r="G33" s="10"/>
      <c r="H33" s="10"/>
      <c r="I33" s="17"/>
      <c r="J33" s="17" t="s">
        <v>11</v>
      </c>
      <c r="K33" s="137">
        <f>K9-K34</f>
        <v>0.94699999999999995</v>
      </c>
      <c r="L33" s="17"/>
      <c r="M33" s="133"/>
    </row>
    <row r="34" spans="1:13" x14ac:dyDescent="0.25">
      <c r="A34" s="10"/>
      <c r="B34" s="10"/>
      <c r="C34" s="10"/>
      <c r="D34" s="10"/>
      <c r="E34" s="10"/>
      <c r="F34" s="10"/>
      <c r="G34" s="10"/>
      <c r="H34" s="10"/>
      <c r="I34" s="17"/>
      <c r="J34" s="17" t="s">
        <v>12</v>
      </c>
      <c r="K34" s="137">
        <v>0.03</v>
      </c>
      <c r="L34" s="17"/>
      <c r="M34" s="133"/>
    </row>
    <row r="35" spans="1:13" x14ac:dyDescent="0.25">
      <c r="A35" s="10"/>
      <c r="B35" s="10"/>
      <c r="C35" s="10"/>
      <c r="D35" s="10"/>
      <c r="E35" s="10"/>
      <c r="F35" s="10"/>
      <c r="G35" s="10"/>
      <c r="H35" s="10"/>
      <c r="I35" s="17"/>
      <c r="J35" s="17" t="s">
        <v>13</v>
      </c>
      <c r="K35" s="137">
        <f>2-K34-K33</f>
        <v>1.0230000000000001</v>
      </c>
      <c r="L35" s="17"/>
      <c r="M35" s="133"/>
    </row>
    <row r="36" spans="1:13" x14ac:dyDescent="0.25">
      <c r="A36" s="10"/>
      <c r="B36" s="10"/>
      <c r="C36" s="10"/>
      <c r="D36" s="10"/>
      <c r="E36" s="10"/>
      <c r="F36" s="10"/>
      <c r="G36" s="10"/>
      <c r="H36" s="10"/>
      <c r="I36" s="17"/>
      <c r="J36" s="17"/>
      <c r="K36" s="17"/>
      <c r="L36" s="17"/>
      <c r="M36" s="133"/>
    </row>
    <row r="37" spans="1:13" x14ac:dyDescent="0.25">
      <c r="A37" s="10"/>
      <c r="B37" s="10"/>
      <c r="C37" s="10"/>
      <c r="D37" s="10"/>
      <c r="E37" s="10"/>
      <c r="F37" s="10"/>
      <c r="G37" s="10"/>
      <c r="H37" s="10"/>
      <c r="I37" s="17"/>
      <c r="J37" s="138" t="s">
        <v>14</v>
      </c>
      <c r="K37" s="138">
        <f>J48</f>
        <v>1</v>
      </c>
      <c r="L37" s="138">
        <f>100%-K37</f>
        <v>0</v>
      </c>
      <c r="M37" s="133"/>
    </row>
    <row r="38" spans="1:13" x14ac:dyDescent="0.25">
      <c r="A38" s="10"/>
      <c r="B38" s="10"/>
      <c r="C38" s="10"/>
      <c r="D38" s="10"/>
      <c r="E38" s="10"/>
      <c r="F38" s="10"/>
      <c r="G38" s="10"/>
      <c r="H38" s="10"/>
      <c r="I38" s="17"/>
      <c r="J38" s="138" t="s">
        <v>15</v>
      </c>
      <c r="K38" s="138">
        <f t="shared" ref="K38:K42" si="0">J49</f>
        <v>0.875</v>
      </c>
      <c r="L38" s="138">
        <f t="shared" ref="L38:L43" si="1">100%-K38</f>
        <v>0.125</v>
      </c>
      <c r="M38" s="133"/>
    </row>
    <row r="39" spans="1:13" x14ac:dyDescent="0.25">
      <c r="A39" s="10"/>
      <c r="B39" s="10"/>
      <c r="C39" s="10"/>
      <c r="D39" s="10"/>
      <c r="E39" s="10"/>
      <c r="F39" s="10"/>
      <c r="G39" s="10"/>
      <c r="H39" s="10"/>
      <c r="I39" s="17"/>
      <c r="J39" s="10" t="s">
        <v>16</v>
      </c>
      <c r="K39" s="138">
        <f t="shared" si="0"/>
        <v>1</v>
      </c>
      <c r="L39" s="138">
        <f t="shared" si="1"/>
        <v>0</v>
      </c>
      <c r="M39" s="133"/>
    </row>
    <row r="40" spans="1:13" x14ac:dyDescent="0.25">
      <c r="A40" s="10"/>
      <c r="B40" s="10"/>
      <c r="C40" s="10"/>
      <c r="D40" s="10"/>
      <c r="E40" s="10"/>
      <c r="F40" s="10"/>
      <c r="G40" s="10"/>
      <c r="H40" s="10"/>
      <c r="I40" s="17"/>
      <c r="J40" s="10" t="s">
        <v>17</v>
      </c>
      <c r="K40" s="138">
        <f t="shared" si="0"/>
        <v>0.96923076923076923</v>
      </c>
      <c r="L40" s="138">
        <f t="shared" si="1"/>
        <v>3.0769230769230771E-2</v>
      </c>
      <c r="M40" s="133"/>
    </row>
    <row r="41" spans="1:13" x14ac:dyDescent="0.25">
      <c r="A41" s="10"/>
      <c r="B41" s="10"/>
      <c r="C41" s="10"/>
      <c r="D41" s="10"/>
      <c r="E41" s="10"/>
      <c r="F41" s="10"/>
      <c r="G41" s="10"/>
      <c r="H41" s="10"/>
      <c r="I41" s="17"/>
      <c r="J41" s="10" t="s">
        <v>18</v>
      </c>
      <c r="K41" s="138">
        <f t="shared" si="0"/>
        <v>0.96687500000000004</v>
      </c>
      <c r="L41" s="138">
        <f t="shared" si="1"/>
        <v>3.312499999999996E-2</v>
      </c>
      <c r="M41" s="133"/>
    </row>
    <row r="42" spans="1:13" x14ac:dyDescent="0.25">
      <c r="A42" s="10"/>
      <c r="B42" s="10"/>
      <c r="C42" s="10"/>
      <c r="D42" s="10"/>
      <c r="E42" s="10"/>
      <c r="F42" s="10"/>
      <c r="G42" s="10"/>
      <c r="H42" s="10"/>
      <c r="I42" s="17"/>
      <c r="J42" s="10" t="s">
        <v>19</v>
      </c>
      <c r="K42" s="138">
        <f t="shared" si="0"/>
        <v>0.98750000000000004</v>
      </c>
      <c r="L42" s="138">
        <f t="shared" si="1"/>
        <v>1.2499999999999956E-2</v>
      </c>
      <c r="M42" s="133"/>
    </row>
    <row r="43" spans="1:13" x14ac:dyDescent="0.25">
      <c r="A43" s="10"/>
      <c r="B43" s="10"/>
      <c r="C43" s="10"/>
      <c r="D43" s="10"/>
      <c r="E43" s="10"/>
      <c r="F43" s="10"/>
      <c r="G43" s="10"/>
      <c r="H43" s="10"/>
      <c r="I43" s="17"/>
      <c r="J43" s="17"/>
      <c r="K43" s="127">
        <f>AVERAGE(K37:K42)</f>
        <v>0.96643429487179489</v>
      </c>
      <c r="L43" s="17">
        <f t="shared" si="1"/>
        <v>3.3565705128205114E-2</v>
      </c>
      <c r="M43" s="133"/>
    </row>
    <row r="44" spans="1:13" ht="18.75" x14ac:dyDescent="0.3">
      <c r="A44" s="251" t="s">
        <v>20</v>
      </c>
      <c r="B44" s="251"/>
      <c r="C44" s="251"/>
      <c r="D44" s="251"/>
      <c r="E44" s="251"/>
      <c r="F44" s="251"/>
      <c r="G44" s="251"/>
      <c r="H44" s="251"/>
      <c r="I44" s="10"/>
      <c r="J44" s="10"/>
      <c r="K44" s="133"/>
      <c r="L44" s="17"/>
      <c r="M44" s="133"/>
    </row>
    <row r="45" spans="1:13" x14ac:dyDescent="0.25">
      <c r="A45" s="10"/>
      <c r="B45" s="10"/>
      <c r="C45" s="10"/>
      <c r="D45" s="10"/>
      <c r="E45" s="10"/>
      <c r="F45" s="10"/>
      <c r="G45" s="10"/>
      <c r="H45" s="10"/>
      <c r="I45" s="10"/>
      <c r="J45" s="10"/>
      <c r="K45" s="133"/>
      <c r="L45" s="17"/>
      <c r="M45" s="133"/>
    </row>
    <row r="46" spans="1:13" ht="15.75" customHeight="1" thickBot="1" x14ac:dyDescent="0.3">
      <c r="A46" s="10"/>
      <c r="B46" s="10"/>
      <c r="C46" s="243" t="s">
        <v>21</v>
      </c>
      <c r="D46" s="243"/>
      <c r="E46" s="243"/>
      <c r="F46" s="252"/>
      <c r="G46" s="253" t="s">
        <v>22</v>
      </c>
      <c r="H46" s="254"/>
      <c r="I46" s="254"/>
      <c r="J46" s="255"/>
      <c r="K46" s="133"/>
      <c r="L46" s="17"/>
    </row>
    <row r="47" spans="1:13" x14ac:dyDescent="0.25">
      <c r="A47" s="10"/>
      <c r="B47" s="138"/>
      <c r="C47" s="139" t="s">
        <v>23</v>
      </c>
      <c r="D47" s="139" t="s">
        <v>24</v>
      </c>
      <c r="E47" s="139" t="s">
        <v>25</v>
      </c>
      <c r="F47" s="139" t="s">
        <v>26</v>
      </c>
      <c r="G47" s="139" t="s">
        <v>23</v>
      </c>
      <c r="H47" s="139" t="s">
        <v>24</v>
      </c>
      <c r="I47" s="139" t="s">
        <v>25</v>
      </c>
      <c r="J47" s="139" t="s">
        <v>26</v>
      </c>
      <c r="K47" s="133"/>
      <c r="L47" s="17"/>
    </row>
    <row r="48" spans="1:13" x14ac:dyDescent="0.25">
      <c r="A48" s="10"/>
      <c r="B48" s="138" t="s">
        <v>14</v>
      </c>
      <c r="C48" s="18">
        <f>Semaforos!C13</f>
        <v>0.28125</v>
      </c>
      <c r="D48" s="18">
        <f>Semaforos!D13</f>
        <v>0.44444444444444442</v>
      </c>
      <c r="E48" s="18">
        <f>Semaforos!E13</f>
        <v>0.67592592592592593</v>
      </c>
      <c r="F48" s="18">
        <f>Semaforos!F13</f>
        <v>1</v>
      </c>
      <c r="G48" s="18">
        <f>Semaforos!G13</f>
        <v>1</v>
      </c>
      <c r="H48" s="18">
        <f>Semaforos!H13</f>
        <v>0.88888888888888884</v>
      </c>
      <c r="I48" s="18">
        <f>Semaforos!I13</f>
        <v>0.94444444444444442</v>
      </c>
      <c r="J48" s="18">
        <f>Semaforos!J13</f>
        <v>1</v>
      </c>
      <c r="K48" s="152"/>
      <c r="L48" s="17"/>
    </row>
    <row r="49" spans="1:12" x14ac:dyDescent="0.25">
      <c r="A49" s="10"/>
      <c r="B49" s="138" t="s">
        <v>15</v>
      </c>
      <c r="C49" s="18">
        <f>Semaforos!C14</f>
        <v>0</v>
      </c>
      <c r="D49" s="18">
        <f>Semaforos!D14</f>
        <v>0.125</v>
      </c>
      <c r="E49" s="18">
        <f>Semaforos!E14</f>
        <v>0.25</v>
      </c>
      <c r="F49" s="18">
        <f>Semaforos!F14</f>
        <v>0.875</v>
      </c>
      <c r="G49" s="18">
        <f>Semaforos!G14</f>
        <v>0</v>
      </c>
      <c r="H49" s="18">
        <f>Semaforos!H14</f>
        <v>0.25</v>
      </c>
      <c r="I49" s="18">
        <f>Semaforos!I14</f>
        <v>0.41666666666666663</v>
      </c>
      <c r="J49" s="18">
        <f>Semaforos!J14</f>
        <v>0.875</v>
      </c>
      <c r="K49" s="152"/>
      <c r="L49" s="17"/>
    </row>
    <row r="50" spans="1:12" x14ac:dyDescent="0.25">
      <c r="A50" s="10"/>
      <c r="B50" s="10" t="s">
        <v>16</v>
      </c>
      <c r="C50" s="18">
        <f>Semaforos!C15</f>
        <v>0.16666666666666666</v>
      </c>
      <c r="D50" s="18">
        <f>Semaforos!D15</f>
        <v>0.33333333333333331</v>
      </c>
      <c r="E50" s="18">
        <f>Semaforos!E15</f>
        <v>0.66166666666666663</v>
      </c>
      <c r="F50" s="18">
        <f>Semaforos!F15</f>
        <v>1</v>
      </c>
      <c r="G50" s="18">
        <f>Semaforos!G15</f>
        <v>0.66666666666666663</v>
      </c>
      <c r="H50" s="18">
        <f>Semaforos!H15</f>
        <v>0.66666666666666663</v>
      </c>
      <c r="I50" s="18">
        <f>Semaforos!I15</f>
        <v>0.88222222222222235</v>
      </c>
      <c r="J50" s="18">
        <f>Semaforos!J15</f>
        <v>1</v>
      </c>
      <c r="K50" s="152"/>
      <c r="L50" s="17"/>
    </row>
    <row r="51" spans="1:12" x14ac:dyDescent="0.25">
      <c r="A51" s="10"/>
      <c r="B51" s="10" t="s">
        <v>17</v>
      </c>
      <c r="C51" s="18">
        <f>Semaforos!C16</f>
        <v>0.1875</v>
      </c>
      <c r="D51" s="18">
        <f>Semaforos!D16</f>
        <v>0.36212121212121207</v>
      </c>
      <c r="E51" s="18">
        <f>Semaforos!E16</f>
        <v>0.62916666666666665</v>
      </c>
      <c r="F51" s="18">
        <f>Semaforos!F16</f>
        <v>0.96923076923076923</v>
      </c>
      <c r="G51" s="18">
        <f>Semaforos!G16</f>
        <v>0.75</v>
      </c>
      <c r="H51" s="18">
        <f>Semaforos!H16</f>
        <v>0.75454545454545463</v>
      </c>
      <c r="I51" s="18">
        <f>Semaforos!I16</f>
        <v>0.78589743589743588</v>
      </c>
      <c r="J51" s="18">
        <f>Semaforos!J16</f>
        <v>0.96923076923076923</v>
      </c>
      <c r="K51" s="152"/>
      <c r="L51" s="17"/>
    </row>
    <row r="52" spans="1:12" x14ac:dyDescent="0.25">
      <c r="A52" s="10"/>
      <c r="B52" s="10" t="s">
        <v>18</v>
      </c>
      <c r="C52" s="18">
        <f>Semaforos!C17</f>
        <v>0.125</v>
      </c>
      <c r="D52" s="18">
        <f>Semaforos!D17</f>
        <v>0.37187500000000001</v>
      </c>
      <c r="E52" s="18">
        <f>Semaforos!E17</f>
        <v>0.68125000000000002</v>
      </c>
      <c r="F52" s="18">
        <f>Semaforos!F17</f>
        <v>0.96687500000000004</v>
      </c>
      <c r="G52" s="18">
        <f>Semaforos!G17</f>
        <v>0.53749999999999998</v>
      </c>
      <c r="H52" s="18">
        <f>Semaforos!H17</f>
        <v>0.78541666666666665</v>
      </c>
      <c r="I52" s="18">
        <f>Semaforos!I17</f>
        <v>0.93333333333333335</v>
      </c>
      <c r="J52" s="18">
        <f>Semaforos!J17</f>
        <v>0.96687500000000004</v>
      </c>
      <c r="K52" s="152"/>
      <c r="L52" s="17"/>
    </row>
    <row r="53" spans="1:12" x14ac:dyDescent="0.25">
      <c r="A53" s="10"/>
      <c r="B53" s="10" t="s">
        <v>19</v>
      </c>
      <c r="C53" s="18">
        <f>Semaforos!C18</f>
        <v>0.1322875</v>
      </c>
      <c r="D53" s="18">
        <f>Semaforos!D18</f>
        <v>0.375</v>
      </c>
      <c r="E53" s="18">
        <f>Semaforos!E18</f>
        <v>0.5625</v>
      </c>
      <c r="F53" s="18">
        <f>Semaforos!F18</f>
        <v>0.98750000000000004</v>
      </c>
      <c r="G53" s="18">
        <f>Semaforos!G18</f>
        <v>0.52915000000000001</v>
      </c>
      <c r="H53" s="18">
        <f>Semaforos!H18</f>
        <v>0.75</v>
      </c>
      <c r="I53" s="18">
        <f>Semaforos!I18</f>
        <v>0.75</v>
      </c>
      <c r="J53" s="18">
        <f>Semaforos!J18</f>
        <v>0.98750000000000004</v>
      </c>
      <c r="K53" s="152"/>
      <c r="L53" s="17"/>
    </row>
    <row r="54" spans="1:12" x14ac:dyDescent="0.25">
      <c r="A54" s="10"/>
      <c r="B54" s="10"/>
      <c r="C54" s="10"/>
      <c r="D54" s="10"/>
      <c r="E54" s="138"/>
      <c r="F54" s="154">
        <f>AVERAGE(F48:F53)</f>
        <v>0.96643429487179489</v>
      </c>
      <c r="G54" s="10"/>
      <c r="H54" s="10"/>
      <c r="I54" s="10"/>
      <c r="J54" s="10"/>
      <c r="K54" s="133"/>
      <c r="L54" s="17"/>
    </row>
    <row r="55" spans="1:12" x14ac:dyDescent="0.25">
      <c r="A55" s="10"/>
      <c r="B55" s="10"/>
      <c r="C55" s="10"/>
      <c r="D55" s="10"/>
      <c r="E55" s="10"/>
      <c r="F55" s="10"/>
      <c r="G55" s="10"/>
      <c r="H55" s="10"/>
      <c r="I55" s="10"/>
      <c r="J55" s="10"/>
      <c r="K55" s="133"/>
      <c r="L55" s="17"/>
    </row>
    <row r="56" spans="1:12" x14ac:dyDescent="0.25">
      <c r="A56" s="10"/>
      <c r="B56" s="10"/>
      <c r="C56" s="9"/>
      <c r="D56" s="9"/>
      <c r="E56" s="9"/>
      <c r="F56" s="9"/>
      <c r="G56" s="9"/>
      <c r="H56" s="9"/>
      <c r="I56" s="9"/>
      <c r="J56" s="9"/>
      <c r="K56" s="133"/>
      <c r="L56" s="17"/>
    </row>
    <row r="57" spans="1:12" x14ac:dyDescent="0.25">
      <c r="A57" s="10"/>
      <c r="B57" s="10"/>
      <c r="C57" s="10"/>
      <c r="D57" s="10"/>
      <c r="E57" s="10"/>
      <c r="F57" s="10"/>
      <c r="G57" s="10"/>
      <c r="H57" s="10"/>
      <c r="I57" s="17"/>
      <c r="J57" s="17"/>
      <c r="K57" s="17"/>
      <c r="L57" s="17"/>
    </row>
    <row r="58" spans="1:12" x14ac:dyDescent="0.25">
      <c r="A58" s="10"/>
      <c r="B58" s="10"/>
      <c r="C58" s="10"/>
      <c r="D58" s="10"/>
      <c r="E58" s="10"/>
      <c r="F58" s="10"/>
      <c r="G58" s="10"/>
      <c r="H58" s="10"/>
      <c r="I58" s="17"/>
      <c r="J58" s="17"/>
      <c r="K58" s="17"/>
      <c r="L58" s="17"/>
    </row>
    <row r="59" spans="1:12" x14ac:dyDescent="0.25">
      <c r="A59" s="10"/>
      <c r="B59" s="10"/>
      <c r="C59" s="10"/>
      <c r="D59" s="10"/>
      <c r="E59" s="10"/>
      <c r="F59" s="10"/>
      <c r="G59" s="10"/>
      <c r="H59" s="10"/>
      <c r="I59" s="17"/>
      <c r="J59" s="17"/>
      <c r="K59" s="17"/>
      <c r="L59" s="17"/>
    </row>
    <row r="60" spans="1:12" x14ac:dyDescent="0.25">
      <c r="A60" s="7"/>
      <c r="B60" s="7"/>
      <c r="C60" s="7"/>
      <c r="D60" s="7"/>
      <c r="E60" s="7"/>
      <c r="F60" s="7"/>
      <c r="G60" s="7"/>
      <c r="H60" s="7"/>
    </row>
    <row r="61" spans="1:12" ht="18.75" x14ac:dyDescent="0.3">
      <c r="A61" s="241"/>
      <c r="B61" s="241"/>
      <c r="C61" s="241"/>
      <c r="D61" s="241"/>
      <c r="E61" s="241"/>
      <c r="F61" s="241"/>
      <c r="G61" s="241"/>
      <c r="H61" s="241"/>
    </row>
    <row r="62" spans="1:12" ht="15.75" thickBot="1" x14ac:dyDescent="0.3">
      <c r="A62" s="7"/>
      <c r="B62" s="7"/>
      <c r="C62" s="7"/>
      <c r="D62" s="7"/>
      <c r="E62" s="7"/>
      <c r="F62" s="7"/>
      <c r="G62" s="7"/>
      <c r="H62" s="7"/>
    </row>
    <row r="63" spans="1:12" x14ac:dyDescent="0.25">
      <c r="A63" s="7"/>
      <c r="B63" s="245" t="s">
        <v>29</v>
      </c>
      <c r="C63" s="246"/>
      <c r="D63" s="246" t="s">
        <v>30</v>
      </c>
      <c r="E63" s="246"/>
      <c r="F63" s="246"/>
      <c r="G63" s="247"/>
      <c r="H63" s="7"/>
    </row>
    <row r="64" spans="1:12" ht="263.25" customHeight="1" thickBot="1" x14ac:dyDescent="0.3">
      <c r="A64" s="7"/>
      <c r="B64" s="150" t="s">
        <v>61</v>
      </c>
      <c r="C64" s="151"/>
      <c r="D64" s="248" t="s">
        <v>62</v>
      </c>
      <c r="E64" s="249"/>
      <c r="F64" s="249"/>
      <c r="G64" s="250"/>
      <c r="H64" s="7"/>
    </row>
    <row r="65" spans="1:8" x14ac:dyDescent="0.25">
      <c r="A65" s="7"/>
      <c r="B65" s="7"/>
      <c r="C65" s="12"/>
      <c r="D65" s="7" t="s">
        <v>33</v>
      </c>
      <c r="E65" s="7"/>
      <c r="F65" s="7"/>
      <c r="G65" s="7"/>
      <c r="H65" s="7"/>
    </row>
    <row r="66" spans="1:8" x14ac:dyDescent="0.25">
      <c r="A66" s="7"/>
      <c r="B66" s="7"/>
      <c r="C66" s="7"/>
      <c r="D66" s="7"/>
      <c r="E66" s="7"/>
      <c r="F66" s="7"/>
      <c r="G66" s="7"/>
      <c r="H66" s="7"/>
    </row>
    <row r="67" spans="1:8" ht="18.75" x14ac:dyDescent="0.3">
      <c r="A67" s="241" t="s">
        <v>34</v>
      </c>
      <c r="B67" s="241"/>
      <c r="C67" s="241"/>
      <c r="D67" s="241"/>
      <c r="E67" s="241"/>
      <c r="F67" s="241"/>
      <c r="G67" s="241"/>
      <c r="H67" s="241"/>
    </row>
    <row r="68" spans="1:8" x14ac:dyDescent="0.25">
      <c r="A68" s="7"/>
      <c r="B68" s="7"/>
      <c r="C68" s="7"/>
      <c r="D68" s="7"/>
      <c r="E68" s="7"/>
      <c r="F68" s="7"/>
      <c r="G68" s="7"/>
      <c r="H68" s="7"/>
    </row>
    <row r="69" spans="1:8" x14ac:dyDescent="0.25">
      <c r="A69" s="7"/>
      <c r="B69" s="7" t="s">
        <v>35</v>
      </c>
      <c r="C69" s="13">
        <f>AVERAGE('Reporte interactivo'!W13:W14)</f>
        <v>1</v>
      </c>
      <c r="D69" s="7"/>
      <c r="E69" s="7"/>
      <c r="F69" s="7"/>
      <c r="G69" s="7"/>
      <c r="H69" s="7"/>
    </row>
    <row r="70" spans="1:8" x14ac:dyDescent="0.25">
      <c r="A70" s="7"/>
      <c r="B70" s="7" t="s">
        <v>36</v>
      </c>
      <c r="C70" s="13">
        <f>AVERAGE('Reporte interactivo'!W15:W25)</f>
        <v>0.97727272727272729</v>
      </c>
      <c r="D70" s="7"/>
      <c r="E70" s="7"/>
      <c r="F70" s="7"/>
      <c r="G70" s="7"/>
      <c r="H70" s="7"/>
    </row>
    <row r="71" spans="1:8" x14ac:dyDescent="0.25">
      <c r="A71" s="7"/>
      <c r="B71" s="7" t="s">
        <v>37</v>
      </c>
      <c r="C71" s="13">
        <f>AVERAGE('Reporte interactivo'!W16:W17)</f>
        <v>1</v>
      </c>
      <c r="D71" s="7"/>
      <c r="E71" s="7"/>
      <c r="F71" s="7"/>
      <c r="G71" s="7"/>
      <c r="H71" s="7"/>
    </row>
    <row r="72" spans="1:8" x14ac:dyDescent="0.25">
      <c r="A72" s="7"/>
      <c r="B72" s="7" t="s">
        <v>38</v>
      </c>
      <c r="C72" s="13">
        <f>AVERAGE('Reporte interactivo'!W18:W19)</f>
        <v>1</v>
      </c>
      <c r="D72" s="7"/>
      <c r="E72" s="7"/>
      <c r="F72" s="7"/>
      <c r="G72" s="7"/>
      <c r="H72" s="7"/>
    </row>
    <row r="73" spans="1:8" x14ac:dyDescent="0.25">
      <c r="A73" s="7"/>
      <c r="B73" s="7" t="s">
        <v>39</v>
      </c>
      <c r="C73" s="13">
        <f>AVERAGE('Reporte interactivo'!W20:W21)</f>
        <v>1</v>
      </c>
      <c r="D73" s="7"/>
      <c r="E73" s="7"/>
      <c r="F73" s="7"/>
      <c r="G73" s="7"/>
      <c r="H73" s="7"/>
    </row>
    <row r="74" spans="1:8" x14ac:dyDescent="0.25">
      <c r="A74" s="7"/>
      <c r="B74" s="7"/>
      <c r="C74" s="13"/>
      <c r="D74" s="7"/>
      <c r="E74" s="7"/>
      <c r="F74" s="7"/>
      <c r="G74" s="7"/>
      <c r="H74" s="7"/>
    </row>
    <row r="75" spans="1:8" x14ac:dyDescent="0.25">
      <c r="A75" s="7"/>
      <c r="B75" s="7"/>
      <c r="C75" s="7">
        <v>1</v>
      </c>
      <c r="D75" s="7"/>
      <c r="E75" s="7"/>
      <c r="F75" s="7"/>
      <c r="G75" s="7"/>
      <c r="H75" s="7"/>
    </row>
    <row r="76" spans="1:8" x14ac:dyDescent="0.25">
      <c r="A76" s="7"/>
      <c r="B76" s="7"/>
      <c r="C76" s="14">
        <f>C74-C75</f>
        <v>-1</v>
      </c>
      <c r="D76" s="7"/>
      <c r="E76" s="7"/>
      <c r="F76" s="7"/>
      <c r="G76" s="7"/>
      <c r="H76" s="7"/>
    </row>
    <row r="77" spans="1:8" x14ac:dyDescent="0.25">
      <c r="A77" s="7"/>
      <c r="B77" s="7"/>
      <c r="C77" s="7"/>
      <c r="D77" s="7"/>
      <c r="E77" s="7"/>
      <c r="F77" s="7"/>
      <c r="G77" s="7"/>
      <c r="H77" s="7"/>
    </row>
    <row r="78" spans="1:8" x14ac:dyDescent="0.25">
      <c r="A78" s="7"/>
      <c r="B78" s="7"/>
      <c r="C78" s="7"/>
      <c r="D78" s="7"/>
      <c r="E78" s="7"/>
      <c r="F78" s="7"/>
      <c r="G78" s="7"/>
      <c r="H78" s="7"/>
    </row>
    <row r="79" spans="1:8" x14ac:dyDescent="0.25">
      <c r="A79" s="7"/>
      <c r="B79" s="7"/>
      <c r="C79" s="7"/>
      <c r="D79" s="7"/>
      <c r="E79" s="7"/>
      <c r="F79" s="7"/>
      <c r="G79" s="7"/>
      <c r="H79" s="7"/>
    </row>
    <row r="80" spans="1:8" x14ac:dyDescent="0.25">
      <c r="A80" s="7"/>
      <c r="B80" s="7"/>
      <c r="C80" s="7"/>
      <c r="D80" s="7"/>
      <c r="E80" s="7"/>
      <c r="F80" s="7"/>
      <c r="G80" s="7"/>
      <c r="H80" s="7"/>
    </row>
    <row r="81" spans="1:8" x14ac:dyDescent="0.25">
      <c r="A81" s="7"/>
      <c r="B81" s="7"/>
      <c r="C81" s="7"/>
      <c r="D81" s="7"/>
      <c r="E81" s="7"/>
      <c r="F81" s="7"/>
      <c r="G81" s="7"/>
      <c r="H81" s="7"/>
    </row>
    <row r="82" spans="1:8" x14ac:dyDescent="0.25">
      <c r="A82" s="7"/>
      <c r="B82" s="7"/>
      <c r="C82" s="7"/>
      <c r="D82" s="7"/>
      <c r="E82" s="7"/>
      <c r="F82" s="7"/>
      <c r="G82" s="7"/>
      <c r="H82" s="7"/>
    </row>
    <row r="83" spans="1:8" x14ac:dyDescent="0.25">
      <c r="A83" s="7"/>
      <c r="B83" s="7"/>
      <c r="C83" s="7"/>
      <c r="D83" s="7"/>
      <c r="E83" s="7"/>
      <c r="F83" s="7"/>
      <c r="G83" s="7"/>
      <c r="H83" s="7"/>
    </row>
    <row r="84" spans="1:8" ht="14.25" customHeight="1" x14ac:dyDescent="0.25">
      <c r="A84" s="7"/>
      <c r="B84" s="7"/>
      <c r="C84" s="7"/>
      <c r="D84" s="7"/>
      <c r="E84" s="7"/>
      <c r="F84" s="7"/>
      <c r="G84" s="7"/>
      <c r="H84" s="7"/>
    </row>
    <row r="85" spans="1:8" x14ac:dyDescent="0.25">
      <c r="A85" s="7"/>
      <c r="B85" s="7" t="str">
        <f>'Reporte interactivo'!C22</f>
        <v>Desarrollar ejercicios semestrales de participación para la identificación y priorización de mejoras de los trámites</v>
      </c>
      <c r="C85" s="13">
        <f>'Reporte interactivo'!W22</f>
        <v>1</v>
      </c>
      <c r="D85" s="7"/>
      <c r="E85" s="7"/>
      <c r="F85" s="7"/>
      <c r="G85" s="7"/>
      <c r="H85" s="7"/>
    </row>
    <row r="86" spans="1:8" x14ac:dyDescent="0.25">
      <c r="A86" s="7"/>
      <c r="B86" s="7" t="str">
        <f>'Reporte interactivo'!C23</f>
        <v>Cuantificar los costos administrativos de cada trámite e identificar mejoras en los procedimientos internos para reducirlos</v>
      </c>
      <c r="C86" s="13">
        <f>'Reporte interactivo'!W23</f>
        <v>0.75</v>
      </c>
      <c r="D86" s="7"/>
      <c r="E86" s="7"/>
      <c r="F86" s="7"/>
      <c r="G86" s="7"/>
      <c r="H86" s="7"/>
    </row>
    <row r="87" spans="1:8" hidden="1" x14ac:dyDescent="0.25">
      <c r="A87" s="7"/>
      <c r="B87" s="7" t="s">
        <v>40</v>
      </c>
      <c r="C87" s="13">
        <v>0.2</v>
      </c>
      <c r="D87" s="7"/>
      <c r="E87" s="7"/>
      <c r="F87" s="7"/>
      <c r="G87" s="7"/>
      <c r="H87" s="7"/>
    </row>
    <row r="88" spans="1:8" hidden="1" x14ac:dyDescent="0.25">
      <c r="A88" s="7"/>
      <c r="B88" s="7" t="s">
        <v>41</v>
      </c>
      <c r="C88" s="13">
        <v>0</v>
      </c>
      <c r="D88" s="7"/>
      <c r="E88" s="7"/>
      <c r="F88" s="7"/>
      <c r="G88" s="7"/>
      <c r="H88" s="7"/>
    </row>
    <row r="89" spans="1:8" hidden="1" x14ac:dyDescent="0.25">
      <c r="A89" s="7"/>
      <c r="B89" s="7" t="s">
        <v>42</v>
      </c>
      <c r="C89" s="13">
        <v>0</v>
      </c>
      <c r="D89" s="7"/>
      <c r="E89" s="7"/>
      <c r="F89" s="7"/>
      <c r="G89" s="7"/>
      <c r="H89" s="7"/>
    </row>
    <row r="90" spans="1:8" hidden="1" x14ac:dyDescent="0.25">
      <c r="A90" s="7"/>
      <c r="B90" s="7" t="s">
        <v>43</v>
      </c>
      <c r="C90" s="13">
        <v>0.2</v>
      </c>
      <c r="D90" s="7"/>
      <c r="E90" s="7"/>
      <c r="F90" s="7"/>
      <c r="G90" s="7"/>
      <c r="H90" s="7"/>
    </row>
    <row r="91" spans="1:8" x14ac:dyDescent="0.25">
      <c r="A91" s="7"/>
      <c r="B91" s="7" t="s">
        <v>63</v>
      </c>
      <c r="C91" s="13">
        <v>1</v>
      </c>
      <c r="D91" s="7"/>
      <c r="E91" s="7"/>
      <c r="F91" s="7"/>
      <c r="G91" s="7"/>
      <c r="H91" s="7"/>
    </row>
    <row r="92" spans="1:8" ht="30" x14ac:dyDescent="0.25">
      <c r="A92" s="7"/>
      <c r="B92" s="149" t="s">
        <v>64</v>
      </c>
      <c r="C92" s="13">
        <v>1</v>
      </c>
      <c r="D92" s="7"/>
      <c r="E92" s="7"/>
      <c r="F92" s="7"/>
      <c r="G92" s="7"/>
      <c r="H92" s="7"/>
    </row>
    <row r="93" spans="1:8" x14ac:dyDescent="0.25">
      <c r="A93" s="7"/>
      <c r="B93" s="7" t="s">
        <v>65</v>
      </c>
      <c r="C93" s="13">
        <v>1</v>
      </c>
      <c r="D93" s="7"/>
      <c r="E93" s="7"/>
      <c r="F93" s="7"/>
      <c r="G93" s="7"/>
      <c r="H93" s="7"/>
    </row>
    <row r="94" spans="1:8" x14ac:dyDescent="0.25">
      <c r="A94" s="7"/>
      <c r="B94" s="7" t="s">
        <v>66</v>
      </c>
      <c r="C94" s="13">
        <v>0.2</v>
      </c>
      <c r="D94" s="7"/>
      <c r="E94" s="7"/>
      <c r="F94" s="7"/>
      <c r="G94" s="7"/>
      <c r="H94" s="7"/>
    </row>
    <row r="95" spans="1:8" x14ac:dyDescent="0.25">
      <c r="A95" s="7"/>
      <c r="B95" s="7"/>
      <c r="C95" s="13"/>
      <c r="D95" s="7"/>
      <c r="E95" s="7"/>
      <c r="F95" s="7"/>
      <c r="G95" s="7"/>
      <c r="H95" s="7"/>
    </row>
    <row r="96" spans="1:8" x14ac:dyDescent="0.25">
      <c r="A96" s="7"/>
      <c r="B96" s="7"/>
      <c r="C96" s="13"/>
      <c r="D96" s="7"/>
      <c r="E96" s="7"/>
      <c r="F96" s="7"/>
      <c r="G96" s="7"/>
      <c r="H96" s="7"/>
    </row>
    <row r="97" spans="1:8" x14ac:dyDescent="0.25">
      <c r="A97" s="7"/>
      <c r="B97" s="7"/>
      <c r="C97" s="13"/>
      <c r="D97" s="7"/>
      <c r="E97" s="7"/>
      <c r="F97" s="7"/>
      <c r="G97" s="7"/>
      <c r="H97" s="7"/>
    </row>
    <row r="98" spans="1:8" x14ac:dyDescent="0.25">
      <c r="A98" s="7"/>
      <c r="B98" s="7"/>
      <c r="C98" s="7"/>
      <c r="D98" s="7"/>
      <c r="E98" s="7"/>
      <c r="F98" s="7"/>
      <c r="G98" s="7"/>
      <c r="H98" s="7"/>
    </row>
    <row r="99" spans="1:8" x14ac:dyDescent="0.25">
      <c r="A99" s="7"/>
      <c r="B99" s="7"/>
      <c r="C99" s="7"/>
      <c r="D99" s="7"/>
      <c r="E99" s="7"/>
      <c r="F99" s="7"/>
      <c r="G99" s="7"/>
      <c r="H99" s="7"/>
    </row>
    <row r="100" spans="1:8" x14ac:dyDescent="0.25">
      <c r="A100" s="7"/>
      <c r="B100" s="7"/>
      <c r="C100" s="7"/>
      <c r="D100" s="7"/>
      <c r="E100" s="7"/>
      <c r="F100" s="7"/>
      <c r="G100" s="7"/>
      <c r="H100" s="7"/>
    </row>
    <row r="101" spans="1:8" x14ac:dyDescent="0.25">
      <c r="A101" s="7"/>
      <c r="B101" s="7"/>
      <c r="C101" s="7"/>
      <c r="D101" s="7"/>
      <c r="E101" s="7"/>
      <c r="F101" s="7"/>
      <c r="G101" s="7"/>
      <c r="H101" s="7"/>
    </row>
    <row r="102" spans="1:8" x14ac:dyDescent="0.25">
      <c r="A102" s="7"/>
      <c r="B102" s="7"/>
      <c r="C102" s="7"/>
      <c r="D102" s="7"/>
      <c r="E102" s="7"/>
      <c r="F102" s="7"/>
      <c r="G102" s="7"/>
      <c r="H102" s="7"/>
    </row>
    <row r="103" spans="1:8" x14ac:dyDescent="0.25">
      <c r="A103" s="7"/>
      <c r="B103" s="7"/>
      <c r="C103" s="7"/>
      <c r="D103" s="7"/>
      <c r="E103" s="7"/>
      <c r="F103" s="7"/>
      <c r="G103" s="7"/>
      <c r="H103" s="7"/>
    </row>
    <row r="104" spans="1:8" x14ac:dyDescent="0.25">
      <c r="A104" s="7"/>
      <c r="B104" s="7"/>
      <c r="C104" s="7"/>
      <c r="D104" s="7"/>
      <c r="E104" s="7"/>
      <c r="F104" s="7"/>
      <c r="G104" s="7"/>
      <c r="H104" s="7"/>
    </row>
    <row r="105" spans="1:8" x14ac:dyDescent="0.25">
      <c r="A105" s="7"/>
      <c r="B105" s="7" t="s">
        <v>48</v>
      </c>
      <c r="C105" s="13">
        <f>AVERAGE('Reporte interactivo'!W24:W25)</f>
        <v>1</v>
      </c>
      <c r="D105" s="7"/>
      <c r="E105" s="7"/>
      <c r="F105" s="7"/>
      <c r="G105" s="7"/>
      <c r="H105" s="7"/>
    </row>
    <row r="106" spans="1:8" x14ac:dyDescent="0.25">
      <c r="A106" s="7"/>
      <c r="B106" s="7" t="s">
        <v>49</v>
      </c>
      <c r="C106" s="13">
        <f>AVERAGE('Reporte interactivo'!W26:W27)</f>
        <v>1</v>
      </c>
      <c r="D106" s="7"/>
      <c r="E106" s="7"/>
      <c r="F106" s="7"/>
      <c r="G106" s="7"/>
      <c r="H106" s="7"/>
    </row>
    <row r="107" spans="1:8" x14ac:dyDescent="0.25">
      <c r="A107" s="7"/>
      <c r="B107" s="7" t="s">
        <v>50</v>
      </c>
      <c r="C107" s="13">
        <f>AVERAGE('Reporte interactivo'!W28:W31)</f>
        <v>1</v>
      </c>
      <c r="D107" s="7"/>
      <c r="E107" s="7"/>
      <c r="F107" s="7"/>
      <c r="G107" s="7"/>
      <c r="H107" s="7"/>
    </row>
    <row r="108" spans="1:8" x14ac:dyDescent="0.25">
      <c r="A108" s="7"/>
      <c r="B108" s="7"/>
      <c r="C108" s="13">
        <f>AVERAGE(C105:C107)</f>
        <v>1</v>
      </c>
      <c r="D108" s="7"/>
      <c r="E108" s="7"/>
      <c r="F108" s="7"/>
      <c r="G108" s="7"/>
      <c r="H108" s="7"/>
    </row>
    <row r="109" spans="1:8" x14ac:dyDescent="0.25">
      <c r="A109" s="7"/>
      <c r="B109" s="7"/>
      <c r="C109" s="7"/>
      <c r="D109" s="7"/>
      <c r="E109" s="7"/>
      <c r="F109" s="7"/>
      <c r="G109" s="7"/>
      <c r="H109" s="7"/>
    </row>
    <row r="110" spans="1:8" x14ac:dyDescent="0.25">
      <c r="A110" s="7"/>
      <c r="B110" s="7"/>
      <c r="C110" s="7"/>
      <c r="D110" s="7"/>
      <c r="E110" s="7"/>
      <c r="F110" s="7"/>
      <c r="G110" s="7"/>
      <c r="H110" s="7"/>
    </row>
    <row r="111" spans="1:8" x14ac:dyDescent="0.25">
      <c r="A111" s="7"/>
      <c r="B111" s="7"/>
      <c r="C111" s="7"/>
      <c r="D111" s="7"/>
      <c r="E111" s="7"/>
      <c r="F111" s="7"/>
      <c r="G111" s="7"/>
      <c r="H111" s="7"/>
    </row>
    <row r="112" spans="1:8" x14ac:dyDescent="0.25">
      <c r="A112" s="7"/>
      <c r="B112" s="7"/>
      <c r="C112" s="7"/>
      <c r="D112" s="7"/>
      <c r="E112" s="7"/>
      <c r="F112" s="7"/>
      <c r="G112" s="7"/>
      <c r="H112" s="7"/>
    </row>
    <row r="113" spans="1:8" x14ac:dyDescent="0.25">
      <c r="A113" s="7"/>
      <c r="B113" s="7"/>
      <c r="C113" s="7"/>
      <c r="D113" s="7"/>
      <c r="E113" s="7"/>
      <c r="F113" s="7"/>
      <c r="G113" s="7"/>
      <c r="H113" s="7"/>
    </row>
    <row r="114" spans="1:8" x14ac:dyDescent="0.25">
      <c r="A114" s="7"/>
      <c r="B114" s="7"/>
      <c r="C114" s="7"/>
      <c r="D114" s="7"/>
      <c r="E114" s="7"/>
      <c r="F114" s="7"/>
      <c r="G114" s="7"/>
      <c r="H114" s="7"/>
    </row>
    <row r="115" spans="1:8" x14ac:dyDescent="0.25">
      <c r="A115" s="7"/>
      <c r="B115" s="7"/>
      <c r="C115" s="7"/>
      <c r="D115" s="7"/>
      <c r="E115" s="7"/>
      <c r="F115" s="7"/>
      <c r="G115" s="7"/>
      <c r="H115" s="7"/>
    </row>
    <row r="116" spans="1:8" x14ac:dyDescent="0.25">
      <c r="A116" s="7"/>
      <c r="B116" s="7" t="s">
        <v>51</v>
      </c>
      <c r="C116" s="13">
        <f>AVERAGE('Reporte interactivo'!W32:W34)</f>
        <v>1</v>
      </c>
      <c r="D116" s="7"/>
      <c r="E116" s="7"/>
      <c r="F116" s="7"/>
      <c r="G116" s="7"/>
      <c r="H116" s="7"/>
    </row>
    <row r="117" spans="1:8" x14ac:dyDescent="0.25">
      <c r="A117" s="7"/>
      <c r="B117" s="7" t="s">
        <v>52</v>
      </c>
      <c r="C117" s="13">
        <f>AVERAGE('Reporte interactivo'!W35:W38)</f>
        <v>1</v>
      </c>
      <c r="D117" s="7"/>
      <c r="E117" s="7"/>
      <c r="F117" s="7"/>
      <c r="G117" s="7"/>
      <c r="H117" s="7"/>
    </row>
    <row r="118" spans="1:8" x14ac:dyDescent="0.25">
      <c r="A118" s="7"/>
      <c r="B118" s="7" t="s">
        <v>53</v>
      </c>
      <c r="C118" s="13">
        <f>AVERAGE('Reporte interactivo'!W39:W41)</f>
        <v>0.95000000000000007</v>
      </c>
      <c r="D118" s="7"/>
      <c r="E118" s="7"/>
      <c r="F118" s="7"/>
      <c r="G118" s="7"/>
      <c r="H118" s="7"/>
    </row>
    <row r="119" spans="1:8" x14ac:dyDescent="0.25">
      <c r="A119" s="7"/>
      <c r="B119" s="7" t="s">
        <v>54</v>
      </c>
      <c r="C119" s="13">
        <f>AVERAGE('Reporte interactivo'!W42)</f>
        <v>0.75</v>
      </c>
      <c r="D119" s="7"/>
      <c r="E119" s="7"/>
      <c r="F119" s="7"/>
      <c r="G119" s="7"/>
      <c r="H119" s="7"/>
    </row>
    <row r="120" spans="1:8" x14ac:dyDescent="0.25">
      <c r="A120" s="7"/>
      <c r="B120" s="7" t="s">
        <v>55</v>
      </c>
      <c r="C120" s="13">
        <f>AVERAGE('Reporte interactivo'!W43:W44)</f>
        <v>1</v>
      </c>
      <c r="D120" s="7"/>
      <c r="E120" s="7"/>
      <c r="F120" s="7"/>
      <c r="G120" s="7"/>
      <c r="H120" s="7"/>
    </row>
    <row r="121" spans="1:8" x14ac:dyDescent="0.25">
      <c r="A121" s="7"/>
      <c r="B121" s="7"/>
      <c r="C121" s="13">
        <f>AVERAGE(C116:C120)</f>
        <v>0.94000000000000006</v>
      </c>
      <c r="D121" s="7"/>
      <c r="E121" s="7"/>
      <c r="F121" s="7"/>
      <c r="G121" s="7"/>
      <c r="H121" s="7"/>
    </row>
    <row r="122" spans="1:8" x14ac:dyDescent="0.25">
      <c r="A122" s="7"/>
      <c r="B122" s="7"/>
      <c r="C122" s="7"/>
      <c r="D122" s="7"/>
      <c r="E122" s="7"/>
      <c r="F122" s="7"/>
      <c r="G122" s="7"/>
      <c r="H122" s="7"/>
    </row>
    <row r="123" spans="1:8" x14ac:dyDescent="0.25">
      <c r="A123" s="7"/>
      <c r="B123" s="7"/>
      <c r="C123" s="7"/>
      <c r="D123" s="7"/>
      <c r="E123" s="7"/>
      <c r="F123" s="7"/>
      <c r="G123" s="7"/>
      <c r="H123" s="7"/>
    </row>
    <row r="124" spans="1:8" x14ac:dyDescent="0.25">
      <c r="A124" s="7"/>
      <c r="B124" s="7"/>
      <c r="C124" s="7"/>
      <c r="D124" s="7"/>
      <c r="E124" s="7"/>
      <c r="F124" s="7"/>
      <c r="G124" s="7"/>
      <c r="H124" s="7"/>
    </row>
    <row r="125" spans="1:8" x14ac:dyDescent="0.25">
      <c r="A125" s="7"/>
      <c r="B125" s="7"/>
      <c r="C125" s="7"/>
      <c r="D125" s="7"/>
      <c r="E125" s="7"/>
      <c r="F125" s="7"/>
      <c r="G125" s="7"/>
      <c r="H125" s="7"/>
    </row>
    <row r="126" spans="1:8" x14ac:dyDescent="0.25">
      <c r="A126" s="7"/>
      <c r="B126" s="7"/>
      <c r="C126" s="7"/>
      <c r="D126" s="7"/>
      <c r="E126" s="7"/>
      <c r="F126" s="7"/>
      <c r="G126" s="7"/>
      <c r="H126" s="7"/>
    </row>
    <row r="127" spans="1:8" x14ac:dyDescent="0.25">
      <c r="A127" s="7"/>
      <c r="B127" s="7"/>
      <c r="C127" s="7"/>
      <c r="D127" s="7"/>
      <c r="E127" s="7"/>
      <c r="F127" s="7"/>
      <c r="G127" s="7"/>
      <c r="H127" s="7"/>
    </row>
    <row r="128" spans="1:8" x14ac:dyDescent="0.25">
      <c r="A128" s="7"/>
      <c r="B128" s="7"/>
      <c r="C128" s="7"/>
      <c r="D128" s="7"/>
      <c r="E128" s="7"/>
      <c r="F128" s="7"/>
      <c r="G128" s="7"/>
      <c r="H128" s="7"/>
    </row>
    <row r="129" spans="1:8" x14ac:dyDescent="0.25">
      <c r="A129" s="7"/>
      <c r="B129" s="7"/>
      <c r="C129" s="7"/>
      <c r="D129" s="7"/>
      <c r="E129" s="7"/>
      <c r="F129" s="7"/>
      <c r="G129" s="7"/>
      <c r="H129" s="7"/>
    </row>
    <row r="130" spans="1:8" x14ac:dyDescent="0.25">
      <c r="A130" s="7"/>
      <c r="B130" s="7"/>
      <c r="C130" s="7"/>
      <c r="D130" s="7"/>
      <c r="E130" s="7"/>
      <c r="F130" s="7"/>
      <c r="G130" s="7"/>
      <c r="H130" s="7"/>
    </row>
    <row r="131" spans="1:8" x14ac:dyDescent="0.25">
      <c r="A131" s="7"/>
      <c r="B131" s="7"/>
      <c r="C131" s="7"/>
      <c r="D131" s="7"/>
      <c r="E131" s="7"/>
      <c r="F131" s="7"/>
      <c r="G131" s="7"/>
      <c r="H131" s="7"/>
    </row>
    <row r="132" spans="1:8" x14ac:dyDescent="0.25">
      <c r="A132" s="7"/>
      <c r="B132" s="7"/>
      <c r="C132" s="7"/>
      <c r="D132" s="7"/>
      <c r="E132" s="7"/>
      <c r="F132" s="7"/>
      <c r="G132" s="7"/>
      <c r="H132" s="7"/>
    </row>
    <row r="133" spans="1:8" x14ac:dyDescent="0.25">
      <c r="A133" s="7"/>
      <c r="B133" s="7" t="s">
        <v>56</v>
      </c>
      <c r="C133" s="13">
        <f>AVERAGE('Reporte interactivo'!W45:W47)</f>
        <v>1</v>
      </c>
      <c r="D133" s="7"/>
      <c r="E133" s="7"/>
      <c r="F133" s="7"/>
      <c r="G133" s="7"/>
      <c r="H133" s="7"/>
    </row>
    <row r="134" spans="1:8" x14ac:dyDescent="0.25">
      <c r="A134" s="7"/>
      <c r="B134" s="7" t="s">
        <v>57</v>
      </c>
      <c r="C134" s="13">
        <f>AVERAGE('Reporte interactivo'!W48:W52)</f>
        <v>1</v>
      </c>
      <c r="D134" s="7"/>
      <c r="E134" s="7"/>
      <c r="F134" s="7"/>
      <c r="G134" s="7"/>
      <c r="H134" s="7"/>
    </row>
    <row r="135" spans="1:8" x14ac:dyDescent="0.25">
      <c r="A135" s="7"/>
      <c r="B135" s="7" t="s">
        <v>58</v>
      </c>
      <c r="C135" s="13">
        <f>AVERAGE('Reporte interactivo'!W53)</f>
        <v>0.75</v>
      </c>
      <c r="D135" s="7"/>
      <c r="E135" s="7"/>
      <c r="F135" s="7"/>
      <c r="G135" s="7"/>
      <c r="H135" s="7"/>
    </row>
    <row r="136" spans="1:8" x14ac:dyDescent="0.25">
      <c r="A136" s="7"/>
      <c r="B136" s="7" t="s">
        <v>59</v>
      </c>
      <c r="C136" s="13">
        <f>AVERAGE('Reporte interactivo'!W54:W57)</f>
        <v>0.9375</v>
      </c>
      <c r="D136" s="7"/>
      <c r="E136" s="7"/>
      <c r="F136" s="7"/>
      <c r="G136" s="7"/>
      <c r="H136" s="7"/>
    </row>
    <row r="137" spans="1:8" x14ac:dyDescent="0.25">
      <c r="A137" s="7"/>
      <c r="B137" s="7" t="s">
        <v>60</v>
      </c>
      <c r="C137" s="13">
        <f>AVERAGE('Reporte interactivo'!W58:W60)</f>
        <v>0.98999999999999988</v>
      </c>
      <c r="D137" s="7"/>
      <c r="E137" s="7"/>
      <c r="F137" s="7"/>
      <c r="G137" s="7"/>
      <c r="H137" s="7"/>
    </row>
    <row r="138" spans="1:8" x14ac:dyDescent="0.25">
      <c r="A138" s="7"/>
      <c r="B138" s="7"/>
      <c r="C138" s="13">
        <f>AVERAGE(C133:C137)</f>
        <v>0.9355</v>
      </c>
      <c r="D138" s="7"/>
      <c r="E138" s="7"/>
      <c r="F138" s="7"/>
      <c r="G138" s="7"/>
      <c r="H138" s="7"/>
    </row>
    <row r="139" spans="1:8" x14ac:dyDescent="0.25">
      <c r="A139" s="7"/>
      <c r="B139" s="7"/>
      <c r="C139" s="7"/>
      <c r="D139" s="7"/>
      <c r="E139" s="7"/>
      <c r="F139" s="7"/>
      <c r="G139" s="7"/>
      <c r="H139" s="7"/>
    </row>
    <row r="140" spans="1:8" x14ac:dyDescent="0.25">
      <c r="A140" s="7"/>
      <c r="B140" s="7"/>
      <c r="C140" s="7"/>
      <c r="D140" s="7"/>
      <c r="E140" s="7"/>
      <c r="F140" s="7"/>
      <c r="G140" s="7"/>
      <c r="H140" s="7"/>
    </row>
    <row r="141" spans="1:8" x14ac:dyDescent="0.25">
      <c r="A141" s="7"/>
      <c r="B141" s="7"/>
      <c r="C141" s="7"/>
      <c r="D141" s="7"/>
      <c r="E141" s="7"/>
      <c r="F141" s="7"/>
      <c r="G141" s="7"/>
      <c r="H141" s="7"/>
    </row>
    <row r="142" spans="1:8" x14ac:dyDescent="0.25">
      <c r="A142" s="7"/>
      <c r="B142" s="7"/>
      <c r="C142" s="7"/>
      <c r="D142" s="7"/>
      <c r="E142" s="7"/>
      <c r="F142" s="7"/>
      <c r="G142" s="7"/>
      <c r="H142" s="7"/>
    </row>
    <row r="143" spans="1:8" x14ac:dyDescent="0.25">
      <c r="A143" s="7"/>
      <c r="B143" s="7"/>
      <c r="C143" s="7"/>
      <c r="D143" s="7"/>
      <c r="E143" s="7"/>
      <c r="F143" s="7"/>
      <c r="G143" s="7"/>
      <c r="H143" s="7"/>
    </row>
    <row r="144" spans="1:8" x14ac:dyDescent="0.25">
      <c r="A144" s="7"/>
      <c r="B144" s="7"/>
      <c r="C144" s="7"/>
      <c r="D144" s="7"/>
      <c r="E144" s="7"/>
      <c r="F144" s="7"/>
      <c r="G144" s="7"/>
      <c r="H144" s="7"/>
    </row>
    <row r="145" spans="1:8" x14ac:dyDescent="0.25">
      <c r="A145" s="7"/>
      <c r="B145" s="7"/>
      <c r="C145" s="7"/>
      <c r="D145" s="7"/>
      <c r="E145" s="7"/>
      <c r="F145" s="7"/>
      <c r="G145" s="7"/>
      <c r="H145" s="7"/>
    </row>
    <row r="146" spans="1:8" x14ac:dyDescent="0.25">
      <c r="A146" s="7"/>
      <c r="B146" s="7"/>
      <c r="C146" s="7"/>
      <c r="D146" s="7"/>
      <c r="E146" s="7"/>
      <c r="F146" s="7"/>
      <c r="G146" s="7"/>
      <c r="H146" s="7"/>
    </row>
    <row r="147" spans="1:8" x14ac:dyDescent="0.25">
      <c r="A147" s="7"/>
      <c r="B147" s="7"/>
      <c r="C147" s="7"/>
      <c r="D147" s="7"/>
      <c r="E147" s="7"/>
      <c r="F147" s="7"/>
      <c r="G147" s="7"/>
      <c r="H147" s="7"/>
    </row>
    <row r="148" spans="1:8" x14ac:dyDescent="0.25">
      <c r="A148" s="7"/>
      <c r="B148" s="7"/>
      <c r="C148" s="7"/>
      <c r="D148" s="7"/>
      <c r="E148" s="7"/>
      <c r="F148" s="7"/>
      <c r="G148" s="7"/>
      <c r="H148" s="7"/>
    </row>
    <row r="149" spans="1:8" x14ac:dyDescent="0.25">
      <c r="A149" s="7"/>
      <c r="B149" s="7"/>
      <c r="C149" s="7"/>
      <c r="D149" s="7"/>
      <c r="E149" s="7"/>
      <c r="F149" s="7"/>
      <c r="G149" s="7"/>
      <c r="H149" s="7"/>
    </row>
    <row r="150" spans="1:8" x14ac:dyDescent="0.25">
      <c r="A150" s="7"/>
      <c r="B150" s="7"/>
      <c r="C150" s="7"/>
      <c r="D150" s="7"/>
      <c r="E150" s="7"/>
      <c r="F150" s="7"/>
      <c r="G150" s="7"/>
      <c r="H150" s="7"/>
    </row>
    <row r="151" spans="1:8" x14ac:dyDescent="0.25">
      <c r="A151" s="7"/>
      <c r="B151" s="7"/>
      <c r="C151" s="7"/>
      <c r="D151" s="7"/>
      <c r="E151" s="7"/>
      <c r="F151" s="7"/>
      <c r="G151" s="7"/>
      <c r="H151" s="7"/>
    </row>
    <row r="152" spans="1:8" x14ac:dyDescent="0.25">
      <c r="A152" s="7"/>
      <c r="B152" s="7" t="str">
        <f>'Reporte interactivo'!C61</f>
        <v>Implementar la caja de herramientas del código de integridad</v>
      </c>
      <c r="C152" s="13">
        <f>'Reporte interactivo'!W61</f>
        <v>0.9</v>
      </c>
      <c r="D152" s="7"/>
      <c r="E152" s="7"/>
      <c r="F152" s="7"/>
      <c r="G152" s="7"/>
      <c r="H152" s="7"/>
    </row>
    <row r="153" spans="1:8" hidden="1" x14ac:dyDescent="0.25">
      <c r="A153" s="7"/>
      <c r="B153"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3" s="13" t="str">
        <f>'Reporte interactivo'!W62</f>
        <v>-</v>
      </c>
      <c r="D153" s="7"/>
      <c r="E153" s="7"/>
      <c r="F153" s="7"/>
      <c r="G153" s="7"/>
      <c r="H153" s="7"/>
    </row>
    <row r="154" spans="1:8" x14ac:dyDescent="0.25">
      <c r="A154" s="7"/>
      <c r="B154" s="7" t="str">
        <f>'Reporte interactivo'!C63</f>
        <v>Realizar jornadas de capacitación para divulgar información sobre conflictos de intereses y su respectivo trámite (identificación, canales, implicaciones, etc.)</v>
      </c>
      <c r="C154" s="13">
        <f>'Reporte interactivo'!W63</f>
        <v>1</v>
      </c>
      <c r="D154" s="7"/>
      <c r="E154" s="7"/>
      <c r="F154" s="7"/>
      <c r="G154" s="7"/>
      <c r="H154" s="7"/>
    </row>
    <row r="155" spans="1:8" x14ac:dyDescent="0.25">
      <c r="A155" s="7"/>
      <c r="B155" s="7" t="str">
        <f>'Reporte interactivo'!C64</f>
        <v>Analizar y gestionar las declaraciones de conflictos de intereses, impedimentos y recusaciones según el procedimiento establecido</v>
      </c>
      <c r="C155" s="13">
        <f>'Reporte interactivo'!W64</f>
        <v>1</v>
      </c>
      <c r="D155" s="7"/>
      <c r="E155" s="7"/>
      <c r="F155" s="7"/>
      <c r="G155" s="7"/>
      <c r="H155" s="7"/>
    </row>
    <row r="156" spans="1:8" x14ac:dyDescent="0.25">
      <c r="A156" s="7"/>
      <c r="B156" s="7" t="str">
        <f>'Reporte interactivo'!C65</f>
        <v>Realizar seguimiento al proceso de socializaciones de proyectos, con el fin de garantizar la comunicación efectiva con las comunidades.</v>
      </c>
      <c r="C156" s="13">
        <f>'Reporte interactivo'!W65</f>
        <v>1</v>
      </c>
      <c r="D156" s="7"/>
      <c r="E156" s="7"/>
      <c r="F156" s="7"/>
      <c r="G156" s="7"/>
      <c r="H156" s="7"/>
    </row>
    <row r="157" spans="1:8" x14ac:dyDescent="0.25">
      <c r="A157" s="7"/>
      <c r="B157" s="7" t="str">
        <f>'Reporte interactivo'!C66</f>
        <v xml:space="preserve">Realizar Obras con Participación Comunitaria, como principal propuesta de reactivación de las regiones. </v>
      </c>
      <c r="C157" s="13">
        <f>'Reporte interactivo'!W66</f>
        <v>1</v>
      </c>
      <c r="D157" s="7"/>
      <c r="E157" s="7"/>
      <c r="F157" s="7"/>
      <c r="G157" s="7"/>
      <c r="H157" s="7"/>
    </row>
    <row r="158" spans="1:8" x14ac:dyDescent="0.25">
      <c r="A158" s="7"/>
      <c r="B158" s="7" t="str">
        <f>'Reporte interactivo'!C67</f>
        <v>Generar confianza en la comunidad a través de la siembra y reforestación de árboles</v>
      </c>
      <c r="C158" s="13">
        <f>'Reporte interactivo'!W67</f>
        <v>1</v>
      </c>
      <c r="D158" s="7"/>
      <c r="E158" s="7"/>
      <c r="F158" s="7"/>
      <c r="G158" s="7"/>
      <c r="H158" s="7"/>
    </row>
    <row r="159" spans="1:8" x14ac:dyDescent="0.25">
      <c r="A159" s="7"/>
      <c r="B159" s="7" t="str">
        <f>'Reporte interactivo'!C68</f>
        <v>Atender el 100% de los requerimientos dando respuesta a la comunidad para el reporte y protección de fauna vulnerable a atropellamiento en las vías administradas por el INVIAS</v>
      </c>
      <c r="C159" s="13">
        <f>'Reporte interactivo'!W68</f>
        <v>1</v>
      </c>
      <c r="D159" s="7"/>
      <c r="E159" s="7"/>
      <c r="F159" s="7"/>
      <c r="G159" s="7"/>
      <c r="H159" s="7"/>
    </row>
    <row r="160" spans="1:8" x14ac:dyDescent="0.25">
      <c r="A160" s="7"/>
      <c r="B160" s="7" t="str">
        <f>'Reporte interactivo'!C69</f>
        <v>Realizar reuniones de sensibilización o capacitaciones en temas de sostenibilidad dirigidas a grupos de interés</v>
      </c>
      <c r="C160" s="13">
        <f>'Reporte interactivo'!W69</f>
        <v>1</v>
      </c>
      <c r="D160" s="7"/>
      <c r="E160" s="7"/>
      <c r="F160" s="7"/>
      <c r="G160" s="7"/>
      <c r="H160" s="7"/>
    </row>
    <row r="161" spans="1:8" x14ac:dyDescent="0.25">
      <c r="A161" s="7"/>
      <c r="B161" s="7"/>
      <c r="C161" s="13">
        <f>AVERAGE(C152:C160)</f>
        <v>0.98750000000000004</v>
      </c>
      <c r="D161" s="7"/>
      <c r="E161" s="7"/>
      <c r="F161" s="7"/>
      <c r="G161" s="7"/>
      <c r="H161" s="7"/>
    </row>
    <row r="162" spans="1:8" x14ac:dyDescent="0.25">
      <c r="A162" s="7"/>
      <c r="B162" s="7"/>
      <c r="C162" s="13"/>
      <c r="D162" s="7"/>
      <c r="E162" s="7"/>
      <c r="F162" s="7"/>
      <c r="G162" s="7"/>
      <c r="H162" s="7"/>
    </row>
    <row r="163" spans="1:8" x14ac:dyDescent="0.25">
      <c r="A163" s="7"/>
      <c r="B163" s="7"/>
      <c r="C163" s="13"/>
      <c r="D163" s="7"/>
      <c r="E163" s="7"/>
      <c r="F163" s="7"/>
      <c r="G163" s="7"/>
      <c r="H163" s="7"/>
    </row>
    <row r="164" spans="1:8" x14ac:dyDescent="0.25">
      <c r="A164" s="7"/>
      <c r="B164" s="7"/>
      <c r="C164" s="13"/>
      <c r="D164" s="7"/>
      <c r="E164" s="7"/>
      <c r="F164" s="7"/>
      <c r="G164" s="7"/>
      <c r="H164" s="7"/>
    </row>
    <row r="165" spans="1:8" x14ac:dyDescent="0.25">
      <c r="A165" s="7"/>
      <c r="B165" s="7"/>
      <c r="C165" s="13"/>
      <c r="D165" s="7"/>
      <c r="E165" s="7"/>
      <c r="F165" s="7"/>
      <c r="G165" s="7"/>
      <c r="H165" s="7"/>
    </row>
    <row r="166" spans="1:8" x14ac:dyDescent="0.25">
      <c r="A166" s="7"/>
      <c r="B166" s="7"/>
      <c r="C166" s="13"/>
      <c r="D166" s="7"/>
      <c r="E166" s="7"/>
      <c r="F166" s="7"/>
      <c r="G166" s="7"/>
      <c r="H166" s="7"/>
    </row>
    <row r="167" spans="1:8" x14ac:dyDescent="0.25">
      <c r="A167" s="7"/>
      <c r="B167" s="7"/>
      <c r="C167" s="13"/>
      <c r="D167" s="7"/>
      <c r="E167" s="7"/>
      <c r="F167" s="7"/>
      <c r="G167" s="7"/>
      <c r="H167" s="7"/>
    </row>
    <row r="168" spans="1:8" x14ac:dyDescent="0.25">
      <c r="A168" s="7"/>
      <c r="B168" s="7"/>
      <c r="C168" s="13"/>
      <c r="D168" s="7"/>
      <c r="E168" s="7"/>
      <c r="F168" s="7"/>
      <c r="G168" s="7"/>
      <c r="H168" s="7"/>
    </row>
    <row r="169" spans="1:8" x14ac:dyDescent="0.25">
      <c r="A169" s="7"/>
      <c r="B169" s="7"/>
      <c r="C169" s="13"/>
      <c r="D169" s="7"/>
      <c r="E169" s="7"/>
      <c r="F169" s="7"/>
      <c r="G169" s="7"/>
      <c r="H169" s="7"/>
    </row>
    <row r="170" spans="1:8" x14ac:dyDescent="0.25">
      <c r="A170" s="7"/>
      <c r="B170" s="7"/>
      <c r="C170" s="13"/>
      <c r="D170" s="7"/>
      <c r="E170" s="7"/>
      <c r="F170" s="7"/>
      <c r="G170" s="7"/>
      <c r="H170" s="7"/>
    </row>
    <row r="171" spans="1:8" x14ac:dyDescent="0.25">
      <c r="A171" s="7"/>
      <c r="B171" s="7"/>
      <c r="C171" s="13"/>
      <c r="D171" s="7"/>
      <c r="E171" s="7"/>
      <c r="F171" s="7"/>
      <c r="G171" s="7"/>
      <c r="H171" s="7"/>
    </row>
    <row r="172" spans="1:8" x14ac:dyDescent="0.25">
      <c r="A172" s="7"/>
      <c r="B172" s="7"/>
      <c r="C172" s="13"/>
      <c r="D172" s="7"/>
      <c r="E172" s="7"/>
      <c r="F172" s="7"/>
      <c r="G172" s="7"/>
      <c r="H172" s="7"/>
    </row>
    <row r="173" spans="1:8" x14ac:dyDescent="0.25">
      <c r="A173" s="7"/>
      <c r="B173" s="7"/>
      <c r="C173" s="13"/>
      <c r="D173" s="7"/>
      <c r="E173" s="7"/>
      <c r="F173" s="7"/>
      <c r="G173" s="7"/>
      <c r="H173" s="7"/>
    </row>
    <row r="174" spans="1:8" x14ac:dyDescent="0.25">
      <c r="A174" s="7"/>
      <c r="B174" s="7"/>
      <c r="C174" s="13"/>
      <c r="D174" s="7"/>
      <c r="E174" s="7"/>
      <c r="F174" s="7"/>
      <c r="G174" s="7"/>
      <c r="H174" s="7"/>
    </row>
    <row r="175" spans="1:8" x14ac:dyDescent="0.25">
      <c r="A175" s="7"/>
      <c r="B175" s="7"/>
      <c r="C175" s="13"/>
      <c r="D175" s="7"/>
      <c r="E175" s="7"/>
      <c r="F175" s="7"/>
      <c r="G175" s="7"/>
      <c r="H175" s="7"/>
    </row>
    <row r="176" spans="1:8" x14ac:dyDescent="0.25">
      <c r="A176" s="7"/>
      <c r="B176" s="7"/>
      <c r="C176" s="13"/>
      <c r="D176" s="7"/>
      <c r="E176" s="7"/>
      <c r="F176" s="7"/>
      <c r="G176" s="7"/>
      <c r="H176" s="7"/>
    </row>
    <row r="177" spans="1:8" x14ac:dyDescent="0.25">
      <c r="A177" s="7"/>
      <c r="B177" s="7"/>
      <c r="C177" s="13"/>
      <c r="D177" s="7"/>
      <c r="E177" s="7"/>
      <c r="F177" s="7"/>
      <c r="G177" s="7"/>
      <c r="H177" s="7"/>
    </row>
    <row r="178" spans="1:8" x14ac:dyDescent="0.25">
      <c r="A178" s="7"/>
      <c r="B178" s="7"/>
      <c r="C178" s="13"/>
      <c r="D178" s="7"/>
      <c r="E178" s="7"/>
      <c r="F178" s="7"/>
      <c r="G178" s="7"/>
      <c r="H178" s="7"/>
    </row>
    <row r="179" spans="1:8" x14ac:dyDescent="0.25">
      <c r="A179" s="7"/>
      <c r="B179" s="7"/>
      <c r="C179" s="13"/>
      <c r="D179" s="7"/>
      <c r="E179" s="7"/>
      <c r="F179" s="7"/>
      <c r="G179" s="7"/>
      <c r="H179" s="7"/>
    </row>
    <row r="180" spans="1:8" x14ac:dyDescent="0.25">
      <c r="A180" s="7"/>
      <c r="B180" s="7"/>
      <c r="C180" s="7"/>
      <c r="D180" s="7"/>
      <c r="E180" s="7"/>
      <c r="F180" s="7"/>
      <c r="G180" s="7"/>
      <c r="H180" s="7"/>
    </row>
  </sheetData>
  <mergeCells count="9">
    <mergeCell ref="D64:G64"/>
    <mergeCell ref="A67:H67"/>
    <mergeCell ref="A1:H1"/>
    <mergeCell ref="A44:H44"/>
    <mergeCell ref="C46:F46"/>
    <mergeCell ref="G46:J46"/>
    <mergeCell ref="A61:H61"/>
    <mergeCell ref="B63:C63"/>
    <mergeCell ref="D63:G63"/>
  </mergeCells>
  <printOptions horizontalCentered="1" verticalCentered="1"/>
  <pageMargins left="0.70866141732283472" right="0.70866141732283472" top="0.74803149606299213" bottom="0.74803149606299213" header="0.31496062992125984" footer="0.31496062992125984"/>
  <pageSetup scale="47" fitToHeight="2" orientation="portrait" r:id="rId1"/>
  <headerFooter>
    <oddHeader>&amp;LPágina &amp;P de &amp;N&amp;CInforme de Monitoreo Plan Anticorrupción y de Atención al Ciudadano 2024&amp;RCorte 4° trimestre de 2024
Oficina Asesora de Planeación</oddHeader>
  </headerFooter>
  <rowBreaks count="1" manualBreakCount="1">
    <brk id="83"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M182"/>
  <sheetViews>
    <sheetView topLeftCell="A24" zoomScale="85" zoomScaleNormal="85" zoomScaleSheetLayoutView="70" workbookViewId="0">
      <selection activeCell="D65" sqref="D65:G66"/>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x14ac:dyDescent="0.3">
      <c r="A1" s="241" t="s">
        <v>67</v>
      </c>
      <c r="B1" s="241"/>
      <c r="C1" s="241"/>
      <c r="D1" s="241"/>
      <c r="E1" s="241"/>
      <c r="F1" s="241"/>
      <c r="G1" s="241"/>
      <c r="H1" s="241"/>
    </row>
    <row r="2" spans="1:13" x14ac:dyDescent="0.25">
      <c r="A2" s="7"/>
      <c r="B2" s="7"/>
      <c r="C2" s="7"/>
      <c r="D2" s="7"/>
      <c r="E2" s="7"/>
      <c r="F2" s="7"/>
      <c r="G2" s="9"/>
      <c r="H2" s="9"/>
      <c r="I2" s="133"/>
      <c r="J2" s="133"/>
      <c r="K2" s="133"/>
      <c r="L2" s="133"/>
    </row>
    <row r="3" spans="1:13" x14ac:dyDescent="0.25">
      <c r="A3" s="7"/>
      <c r="B3" s="7"/>
      <c r="C3" s="7"/>
      <c r="D3" s="7"/>
      <c r="E3" s="7"/>
      <c r="F3" s="7"/>
      <c r="G3" s="9"/>
      <c r="H3" s="9"/>
      <c r="I3" s="133"/>
      <c r="J3" s="133"/>
      <c r="K3" s="133"/>
      <c r="L3" s="133"/>
    </row>
    <row r="4" spans="1:13" x14ac:dyDescent="0.25">
      <c r="A4" s="7"/>
      <c r="B4" s="7"/>
      <c r="C4" s="7"/>
      <c r="D4" s="7"/>
      <c r="E4" s="7"/>
      <c r="F4" s="7"/>
      <c r="G4" s="9"/>
      <c r="H4" s="9"/>
      <c r="I4" s="133"/>
      <c r="J4" s="133"/>
      <c r="K4" s="133"/>
      <c r="L4" s="133"/>
    </row>
    <row r="5" spans="1:13" x14ac:dyDescent="0.25">
      <c r="A5" s="7"/>
      <c r="B5" s="7"/>
      <c r="C5" s="7"/>
      <c r="D5" s="7"/>
      <c r="E5" s="7"/>
      <c r="F5" s="8"/>
      <c r="G5" s="9"/>
      <c r="H5" s="9"/>
      <c r="I5" s="133"/>
      <c r="J5" s="133"/>
      <c r="K5" s="133"/>
      <c r="L5" s="133"/>
    </row>
    <row r="6" spans="1:13" x14ac:dyDescent="0.25">
      <c r="A6" s="7"/>
      <c r="B6" s="7"/>
      <c r="C6" s="7"/>
      <c r="D6" s="7"/>
      <c r="E6" s="7"/>
      <c r="F6" s="8"/>
      <c r="G6" s="9"/>
      <c r="H6" s="9"/>
      <c r="I6" s="133"/>
      <c r="J6" s="17"/>
      <c r="K6" s="17"/>
      <c r="L6" s="17"/>
      <c r="M6" s="17"/>
    </row>
    <row r="7" spans="1:13" ht="15" customHeight="1" x14ac:dyDescent="0.25">
      <c r="A7" s="65"/>
      <c r="B7" s="7"/>
      <c r="C7" s="7"/>
      <c r="D7" s="7"/>
      <c r="E7" s="7"/>
      <c r="F7" s="8"/>
      <c r="G7" s="141"/>
      <c r="H7" s="9"/>
      <c r="I7" s="9"/>
      <c r="J7" s="17"/>
      <c r="K7" s="17"/>
      <c r="L7" s="17"/>
      <c r="M7" s="17"/>
    </row>
    <row r="8" spans="1:13" x14ac:dyDescent="0.25">
      <c r="A8" s="65"/>
      <c r="B8" s="7"/>
      <c r="C8" s="7"/>
      <c r="D8" s="7"/>
      <c r="E8" s="7"/>
      <c r="F8" s="8"/>
      <c r="G8" s="9"/>
      <c r="H8" s="9"/>
      <c r="I8" s="9"/>
      <c r="J8" s="17"/>
      <c r="K8" s="17"/>
      <c r="L8" s="17"/>
      <c r="M8" s="17"/>
    </row>
    <row r="9" spans="1:13" x14ac:dyDescent="0.25">
      <c r="A9" s="65"/>
      <c r="B9" s="7"/>
      <c r="C9" s="7"/>
      <c r="D9" s="7"/>
      <c r="E9" s="7"/>
      <c r="F9" s="8"/>
      <c r="G9" s="9"/>
      <c r="H9" s="9"/>
      <c r="I9" s="9"/>
      <c r="J9" s="17" t="s">
        <v>1</v>
      </c>
      <c r="K9" s="135">
        <v>0.78500000000000003</v>
      </c>
      <c r="L9" s="17"/>
      <c r="M9" s="17"/>
    </row>
    <row r="10" spans="1:13" x14ac:dyDescent="0.25">
      <c r="A10" s="65"/>
      <c r="B10" s="7"/>
      <c r="C10" s="7"/>
      <c r="D10" s="7"/>
      <c r="E10" s="7"/>
      <c r="F10" s="8"/>
      <c r="G10" s="9"/>
      <c r="H10" s="9"/>
      <c r="I10" s="133"/>
      <c r="J10" s="17"/>
      <c r="K10" s="136"/>
      <c r="L10" s="17"/>
      <c r="M10" s="17"/>
    </row>
    <row r="11" spans="1:13" x14ac:dyDescent="0.25">
      <c r="A11" s="65"/>
      <c r="B11" s="8"/>
      <c r="C11" s="8"/>
      <c r="D11" s="8"/>
      <c r="E11" s="8"/>
      <c r="F11" s="8"/>
      <c r="G11" s="9"/>
      <c r="H11" s="9"/>
      <c r="I11" s="133"/>
      <c r="J11" s="17" t="s">
        <v>2</v>
      </c>
      <c r="K11" s="136"/>
      <c r="L11" s="17"/>
      <c r="M11" s="17"/>
    </row>
    <row r="12" spans="1:13" x14ac:dyDescent="0.25">
      <c r="A12" s="65"/>
      <c r="B12" s="8"/>
      <c r="C12" s="8"/>
      <c r="D12" s="8"/>
      <c r="E12" s="8"/>
      <c r="F12" s="8"/>
      <c r="G12" s="9"/>
      <c r="H12" s="9"/>
      <c r="I12" s="133"/>
      <c r="J12" s="17" t="s">
        <v>3</v>
      </c>
      <c r="K12" s="136">
        <v>1</v>
      </c>
      <c r="L12" s="17"/>
      <c r="M12" s="17"/>
    </row>
    <row r="13" spans="1:13" x14ac:dyDescent="0.25">
      <c r="A13" s="7"/>
      <c r="B13" s="8"/>
      <c r="C13" s="8"/>
      <c r="D13" s="8"/>
      <c r="E13" s="8"/>
      <c r="F13" s="8"/>
      <c r="G13" s="9"/>
      <c r="H13" s="9"/>
      <c r="I13" s="133"/>
      <c r="J13" s="17" t="s">
        <v>4</v>
      </c>
      <c r="K13" s="136">
        <v>1</v>
      </c>
      <c r="L13" s="17"/>
      <c r="M13" s="17"/>
    </row>
    <row r="14" spans="1:13" x14ac:dyDescent="0.25">
      <c r="A14" s="7"/>
      <c r="B14" s="8"/>
      <c r="C14" s="8"/>
      <c r="D14" s="8"/>
      <c r="E14" s="8"/>
      <c r="F14" s="8"/>
      <c r="G14" s="9"/>
      <c r="H14" s="9"/>
      <c r="I14" s="133"/>
      <c r="J14" s="17"/>
      <c r="K14" s="136"/>
      <c r="L14" s="17"/>
      <c r="M14" s="17"/>
    </row>
    <row r="15" spans="1:13" x14ac:dyDescent="0.25">
      <c r="A15" s="7"/>
      <c r="B15" s="8"/>
      <c r="C15" s="8"/>
      <c r="D15" s="8"/>
      <c r="E15" s="8"/>
      <c r="F15" s="8"/>
      <c r="G15" s="9"/>
      <c r="H15" s="9"/>
      <c r="I15" s="133"/>
      <c r="J15" s="17"/>
      <c r="K15" s="136"/>
      <c r="L15" s="17"/>
      <c r="M15" s="17"/>
    </row>
    <row r="16" spans="1:13" x14ac:dyDescent="0.25">
      <c r="A16" s="7"/>
      <c r="B16" s="8"/>
      <c r="C16" s="8"/>
      <c r="D16" s="8"/>
      <c r="E16" s="8"/>
      <c r="F16" s="8"/>
      <c r="G16" s="9"/>
      <c r="H16" s="9"/>
      <c r="I16" s="133"/>
      <c r="J16" s="17" t="s">
        <v>5</v>
      </c>
      <c r="K16" s="136">
        <v>0.25</v>
      </c>
      <c r="L16" s="17"/>
      <c r="M16" s="17"/>
    </row>
    <row r="17" spans="1:13" x14ac:dyDescent="0.25">
      <c r="A17" s="7"/>
      <c r="B17" s="8"/>
      <c r="C17" s="8"/>
      <c r="D17" s="8"/>
      <c r="E17" s="8"/>
      <c r="F17" s="8"/>
      <c r="G17" s="9"/>
      <c r="H17" s="9"/>
      <c r="I17" s="133"/>
      <c r="J17" s="17" t="s">
        <v>1</v>
      </c>
      <c r="K17" s="136">
        <f>IF(K9&lt;=K16,K9,0)</f>
        <v>0</v>
      </c>
      <c r="L17" s="17"/>
      <c r="M17" s="17"/>
    </row>
    <row r="18" spans="1:13" x14ac:dyDescent="0.25">
      <c r="A18" s="7"/>
      <c r="B18" s="8"/>
      <c r="C18" s="8"/>
      <c r="D18" s="8"/>
      <c r="E18" s="8"/>
      <c r="F18" s="8"/>
      <c r="G18" s="9"/>
      <c r="H18" s="9"/>
      <c r="I18" s="133"/>
      <c r="J18" s="17" t="s">
        <v>6</v>
      </c>
      <c r="K18" s="136">
        <f>2-K17</f>
        <v>2</v>
      </c>
      <c r="L18" s="17"/>
      <c r="M18" s="17"/>
    </row>
    <row r="19" spans="1:13" x14ac:dyDescent="0.25">
      <c r="A19" s="7"/>
      <c r="B19" s="8"/>
      <c r="C19" s="8"/>
      <c r="D19" s="8"/>
      <c r="E19" s="8"/>
      <c r="F19" s="8"/>
      <c r="G19" s="9"/>
      <c r="H19" s="9"/>
      <c r="I19" s="133"/>
      <c r="J19" s="17"/>
      <c r="K19" s="136"/>
      <c r="L19" s="17"/>
      <c r="M19" s="17"/>
    </row>
    <row r="20" spans="1:13" x14ac:dyDescent="0.25">
      <c r="A20" s="7"/>
      <c r="B20" s="7"/>
      <c r="C20" s="7"/>
      <c r="D20" s="7"/>
      <c r="E20" s="7"/>
      <c r="F20" s="7"/>
      <c r="G20" s="9"/>
      <c r="H20" s="9"/>
      <c r="I20" s="133"/>
      <c r="J20" s="17" t="s">
        <v>7</v>
      </c>
      <c r="K20" s="136">
        <v>0.5</v>
      </c>
      <c r="L20" s="17"/>
      <c r="M20" s="17"/>
    </row>
    <row r="21" spans="1:13" x14ac:dyDescent="0.25">
      <c r="A21" s="7"/>
      <c r="B21" s="7"/>
      <c r="C21" s="7"/>
      <c r="D21" s="7"/>
      <c r="E21" s="7"/>
      <c r="F21" s="7"/>
      <c r="G21" s="9"/>
      <c r="H21" s="9"/>
      <c r="I21" s="133"/>
      <c r="J21" s="17" t="s">
        <v>1</v>
      </c>
      <c r="K21" s="136">
        <f>IF(AND(K9&gt;K16,K9&lt;=K20),K9,0)</f>
        <v>0</v>
      </c>
      <c r="L21" s="17"/>
      <c r="M21" s="17"/>
    </row>
    <row r="22" spans="1:13" x14ac:dyDescent="0.25">
      <c r="A22" s="7"/>
      <c r="B22" s="7"/>
      <c r="C22" s="7"/>
      <c r="D22" s="7"/>
      <c r="E22" s="7"/>
      <c r="F22" s="7"/>
      <c r="G22" s="9"/>
      <c r="H22" s="9"/>
      <c r="I22" s="133"/>
      <c r="J22" s="17" t="s">
        <v>6</v>
      </c>
      <c r="K22" s="136">
        <f>2-K21</f>
        <v>2</v>
      </c>
      <c r="L22" s="17"/>
      <c r="M22" s="17"/>
    </row>
    <row r="23" spans="1:13" x14ac:dyDescent="0.25">
      <c r="A23" s="7"/>
      <c r="B23" s="7"/>
      <c r="C23" s="7"/>
      <c r="D23" s="7"/>
      <c r="E23" s="7"/>
      <c r="F23" s="7"/>
      <c r="G23" s="9"/>
      <c r="H23" s="9"/>
      <c r="I23" s="133"/>
      <c r="J23" s="17"/>
      <c r="K23" s="136"/>
      <c r="L23" s="17"/>
      <c r="M23" s="17"/>
    </row>
    <row r="24" spans="1:13" x14ac:dyDescent="0.25">
      <c r="A24" s="7"/>
      <c r="B24" s="7"/>
      <c r="C24" s="7"/>
      <c r="D24" s="7"/>
      <c r="E24" s="7"/>
      <c r="F24" s="7"/>
      <c r="G24" s="9"/>
      <c r="H24" s="9"/>
      <c r="I24" s="133"/>
      <c r="J24" s="17" t="s">
        <v>8</v>
      </c>
      <c r="K24" s="136">
        <v>0.75</v>
      </c>
      <c r="L24" s="17"/>
      <c r="M24" s="17"/>
    </row>
    <row r="25" spans="1:13" x14ac:dyDescent="0.25">
      <c r="A25" s="7"/>
      <c r="B25" s="7"/>
      <c r="C25" s="7"/>
      <c r="D25" s="7"/>
      <c r="E25" s="7"/>
      <c r="F25" s="7"/>
      <c r="G25" s="9"/>
      <c r="H25" s="9"/>
      <c r="I25" s="133"/>
      <c r="J25" s="17" t="s">
        <v>1</v>
      </c>
      <c r="K25" s="136">
        <f>IF(AND(K9&gt;K20,K9&lt;=K24),K9,0)</f>
        <v>0</v>
      </c>
      <c r="L25" s="17"/>
      <c r="M25" s="17"/>
    </row>
    <row r="26" spans="1:13" x14ac:dyDescent="0.25">
      <c r="A26" s="7"/>
      <c r="B26" s="7"/>
      <c r="C26" s="7"/>
      <c r="D26" s="7"/>
      <c r="E26" s="7"/>
      <c r="F26" s="7"/>
      <c r="G26" s="9"/>
      <c r="H26" s="9"/>
      <c r="I26" s="133"/>
      <c r="J26" s="17" t="s">
        <v>6</v>
      </c>
      <c r="K26" s="136">
        <f>2-K25</f>
        <v>2</v>
      </c>
      <c r="L26" s="17"/>
      <c r="M26" s="17"/>
    </row>
    <row r="27" spans="1:13" x14ac:dyDescent="0.25">
      <c r="A27" s="7"/>
      <c r="B27" s="7"/>
      <c r="C27" s="7"/>
      <c r="D27" s="7"/>
      <c r="E27" s="7"/>
      <c r="F27" s="7"/>
      <c r="G27" s="9"/>
      <c r="H27" s="9"/>
      <c r="I27" s="133"/>
      <c r="J27" s="17"/>
      <c r="K27" s="17"/>
      <c r="L27" s="17"/>
      <c r="M27" s="17"/>
    </row>
    <row r="28" spans="1:13" x14ac:dyDescent="0.25">
      <c r="A28" s="7"/>
      <c r="B28" s="7"/>
      <c r="C28" s="7"/>
      <c r="D28" s="7"/>
      <c r="E28" s="7"/>
      <c r="F28" s="7"/>
      <c r="G28" s="9"/>
      <c r="H28" s="9"/>
      <c r="I28" s="133"/>
      <c r="J28" s="17" t="s">
        <v>9</v>
      </c>
      <c r="K28" s="136">
        <v>0.9</v>
      </c>
      <c r="L28" s="17"/>
      <c r="M28" s="17"/>
    </row>
    <row r="29" spans="1:13" x14ac:dyDescent="0.25">
      <c r="A29" s="7"/>
      <c r="B29" s="7"/>
      <c r="C29" s="7"/>
      <c r="D29" s="7"/>
      <c r="E29" s="7"/>
      <c r="F29" s="7"/>
      <c r="G29" s="9"/>
      <c r="H29" s="9"/>
      <c r="I29" s="133"/>
      <c r="J29" s="17" t="s">
        <v>1</v>
      </c>
      <c r="K29" s="136">
        <f>IF(AND(K9&gt;K24,K9&lt;=K28),K24,0)</f>
        <v>0.75</v>
      </c>
      <c r="L29" s="17"/>
      <c r="M29" s="17"/>
    </row>
    <row r="30" spans="1:13" x14ac:dyDescent="0.25">
      <c r="A30" s="7"/>
      <c r="B30" s="7"/>
      <c r="C30" s="7"/>
      <c r="D30" s="7"/>
      <c r="E30" s="7"/>
      <c r="F30" s="9"/>
      <c r="G30" s="9"/>
      <c r="H30" s="9"/>
      <c r="I30" s="133"/>
      <c r="J30" s="17" t="s">
        <v>6</v>
      </c>
      <c r="K30" s="136">
        <f>2-K29</f>
        <v>1.25</v>
      </c>
      <c r="L30" s="17"/>
      <c r="M30" s="17"/>
    </row>
    <row r="31" spans="1:13" x14ac:dyDescent="0.25">
      <c r="A31" s="7"/>
      <c r="B31" s="7"/>
      <c r="C31" s="7"/>
      <c r="D31" s="7"/>
      <c r="E31" s="7"/>
      <c r="F31" s="9"/>
      <c r="G31" s="9"/>
      <c r="H31" s="9"/>
      <c r="I31" s="133"/>
      <c r="J31" s="17"/>
      <c r="K31" s="17"/>
      <c r="L31" s="17"/>
      <c r="M31" s="17"/>
    </row>
    <row r="32" spans="1:13" x14ac:dyDescent="0.25">
      <c r="A32" s="7"/>
      <c r="B32" s="7"/>
      <c r="C32" s="7"/>
      <c r="D32" s="7"/>
      <c r="E32" s="7"/>
      <c r="F32" s="9"/>
      <c r="G32" s="9"/>
      <c r="H32" s="9"/>
      <c r="I32" s="133"/>
      <c r="J32" s="17" t="s">
        <v>10</v>
      </c>
      <c r="K32" s="17"/>
      <c r="L32" s="17"/>
      <c r="M32" s="17"/>
    </row>
    <row r="33" spans="1:13" x14ac:dyDescent="0.25">
      <c r="A33" s="7"/>
      <c r="B33" s="7"/>
      <c r="C33" s="7"/>
      <c r="D33" s="7"/>
      <c r="E33" s="7"/>
      <c r="F33" s="9"/>
      <c r="G33" s="9"/>
      <c r="H33" s="9"/>
      <c r="I33" s="133"/>
      <c r="J33" s="17" t="s">
        <v>11</v>
      </c>
      <c r="K33" s="137">
        <f>K9-K34</f>
        <v>0.755</v>
      </c>
      <c r="L33" s="17"/>
      <c r="M33" s="17"/>
    </row>
    <row r="34" spans="1:13" x14ac:dyDescent="0.25">
      <c r="A34" s="7"/>
      <c r="B34" s="7"/>
      <c r="C34" s="7"/>
      <c r="D34" s="7"/>
      <c r="E34" s="7"/>
      <c r="F34" s="9"/>
      <c r="G34" s="9"/>
      <c r="H34" s="9"/>
      <c r="I34" s="133"/>
      <c r="J34" s="17" t="s">
        <v>12</v>
      </c>
      <c r="K34" s="137">
        <v>0.03</v>
      </c>
      <c r="L34" s="17"/>
      <c r="M34" s="17"/>
    </row>
    <row r="35" spans="1:13" x14ac:dyDescent="0.25">
      <c r="A35" s="7"/>
      <c r="B35" s="7"/>
      <c r="C35" s="7"/>
      <c r="D35" s="7"/>
      <c r="E35" s="7"/>
      <c r="F35" s="9"/>
      <c r="G35" s="9"/>
      <c r="H35" s="9"/>
      <c r="I35" s="133"/>
      <c r="J35" s="17" t="s">
        <v>13</v>
      </c>
      <c r="K35" s="137">
        <f>2-K34-K33</f>
        <v>1.2149999999999999</v>
      </c>
      <c r="L35" s="17"/>
      <c r="M35" s="17"/>
    </row>
    <row r="36" spans="1:13" x14ac:dyDescent="0.25">
      <c r="A36" s="7"/>
      <c r="B36" s="7"/>
      <c r="C36" s="7"/>
      <c r="D36" s="7"/>
      <c r="E36" s="7"/>
      <c r="F36" s="9"/>
      <c r="G36" s="9"/>
      <c r="H36" s="9"/>
      <c r="I36" s="133"/>
      <c r="J36" s="17"/>
      <c r="K36" s="17"/>
      <c r="L36" s="17"/>
      <c r="M36" s="17"/>
    </row>
    <row r="37" spans="1:13" x14ac:dyDescent="0.25">
      <c r="A37" s="7"/>
      <c r="B37" s="7"/>
      <c r="C37" s="7"/>
      <c r="D37" s="7"/>
      <c r="E37" s="7"/>
      <c r="F37" s="9"/>
      <c r="G37" s="9"/>
      <c r="H37" s="9"/>
      <c r="I37" s="133"/>
      <c r="J37" s="138" t="s">
        <v>14</v>
      </c>
      <c r="K37" s="138">
        <f>I48</f>
        <v>0.94444444444444442</v>
      </c>
      <c r="L37" s="138">
        <f>100%-K37</f>
        <v>5.555555555555558E-2</v>
      </c>
      <c r="M37" s="17"/>
    </row>
    <row r="38" spans="1:13" x14ac:dyDescent="0.25">
      <c r="A38" s="7"/>
      <c r="B38" s="7"/>
      <c r="C38" s="7"/>
      <c r="D38" s="7"/>
      <c r="E38" s="7"/>
      <c r="F38" s="9"/>
      <c r="G38" s="9"/>
      <c r="H38" s="9"/>
      <c r="I38" s="133"/>
      <c r="J38" s="138" t="s">
        <v>15</v>
      </c>
      <c r="K38" s="138">
        <f t="shared" ref="K38:K42" si="0">I49</f>
        <v>0.41666666666666663</v>
      </c>
      <c r="L38" s="138">
        <f t="shared" ref="L38:L43" si="1">100%-K38</f>
        <v>0.58333333333333337</v>
      </c>
      <c r="M38" s="17"/>
    </row>
    <row r="39" spans="1:13" x14ac:dyDescent="0.25">
      <c r="A39" s="7"/>
      <c r="B39" s="7"/>
      <c r="C39" s="7"/>
      <c r="D39" s="7"/>
      <c r="E39" s="7"/>
      <c r="F39" s="9"/>
      <c r="G39" s="9"/>
      <c r="H39" s="9"/>
      <c r="I39" s="133"/>
      <c r="J39" s="10" t="s">
        <v>16</v>
      </c>
      <c r="K39" s="138">
        <f t="shared" si="0"/>
        <v>0.88222222222222235</v>
      </c>
      <c r="L39" s="138">
        <f t="shared" si="1"/>
        <v>0.11777777777777765</v>
      </c>
      <c r="M39" s="17"/>
    </row>
    <row r="40" spans="1:13" x14ac:dyDescent="0.25">
      <c r="A40" s="7"/>
      <c r="B40" s="7"/>
      <c r="C40" s="7"/>
      <c r="D40" s="7"/>
      <c r="E40" s="7"/>
      <c r="F40" s="9"/>
      <c r="G40" s="9"/>
      <c r="H40" s="9"/>
      <c r="I40" s="133"/>
      <c r="J40" s="10" t="s">
        <v>17</v>
      </c>
      <c r="K40" s="138">
        <f t="shared" si="0"/>
        <v>0.78589743589743588</v>
      </c>
      <c r="L40" s="138">
        <f t="shared" si="1"/>
        <v>0.21410256410256412</v>
      </c>
      <c r="M40" s="17"/>
    </row>
    <row r="41" spans="1:13" x14ac:dyDescent="0.25">
      <c r="A41" s="7"/>
      <c r="B41" s="7"/>
      <c r="C41" s="7"/>
      <c r="D41" s="7"/>
      <c r="E41" s="7"/>
      <c r="F41" s="9"/>
      <c r="G41" s="9"/>
      <c r="H41" s="9"/>
      <c r="I41" s="133"/>
      <c r="J41" s="10" t="s">
        <v>18</v>
      </c>
      <c r="K41" s="138">
        <f t="shared" si="0"/>
        <v>0.93333333333333335</v>
      </c>
      <c r="L41" s="138">
        <f t="shared" si="1"/>
        <v>6.6666666666666652E-2</v>
      </c>
      <c r="M41" s="17"/>
    </row>
    <row r="42" spans="1:13" x14ac:dyDescent="0.25">
      <c r="A42" s="7"/>
      <c r="B42" s="7"/>
      <c r="C42" s="7"/>
      <c r="D42" s="7"/>
      <c r="E42" s="7"/>
      <c r="F42" s="9"/>
      <c r="G42" s="9"/>
      <c r="H42" s="9"/>
      <c r="I42" s="133"/>
      <c r="J42" s="10" t="s">
        <v>19</v>
      </c>
      <c r="K42" s="138">
        <f t="shared" si="0"/>
        <v>0.75</v>
      </c>
      <c r="L42" s="138">
        <f t="shared" si="1"/>
        <v>0.25</v>
      </c>
      <c r="M42" s="17"/>
    </row>
    <row r="43" spans="1:13" x14ac:dyDescent="0.25">
      <c r="A43" s="7"/>
      <c r="B43" s="7"/>
      <c r="C43" s="7"/>
      <c r="D43" s="7"/>
      <c r="E43" s="7"/>
      <c r="F43" s="9"/>
      <c r="G43" s="9"/>
      <c r="H43" s="9"/>
      <c r="I43" s="133"/>
      <c r="J43" s="17"/>
      <c r="K43" s="127">
        <f>AVERAGE(K37:K42)</f>
        <v>0.78542735042735046</v>
      </c>
      <c r="L43" s="17">
        <f t="shared" si="1"/>
        <v>0.21457264957264954</v>
      </c>
      <c r="M43" s="17"/>
    </row>
    <row r="44" spans="1:13" ht="18.75" x14ac:dyDescent="0.3">
      <c r="A44" s="241" t="s">
        <v>68</v>
      </c>
      <c r="B44" s="241"/>
      <c r="C44" s="241"/>
      <c r="D44" s="241"/>
      <c r="E44" s="241"/>
      <c r="F44" s="241"/>
      <c r="G44" s="241"/>
      <c r="H44" s="241"/>
      <c r="J44" s="17"/>
      <c r="K44" s="17"/>
      <c r="L44" s="17"/>
      <c r="M44" s="17"/>
    </row>
    <row r="45" spans="1:13" ht="15.75" thickBot="1" x14ac:dyDescent="0.3">
      <c r="A45" s="7"/>
      <c r="B45" s="7"/>
      <c r="C45" s="10"/>
      <c r="D45" s="10"/>
      <c r="E45" s="10"/>
      <c r="F45" s="10"/>
      <c r="G45" s="10"/>
      <c r="H45" s="10"/>
      <c r="I45" s="17"/>
      <c r="J45" s="17"/>
      <c r="K45" s="17"/>
      <c r="L45" s="17"/>
    </row>
    <row r="46" spans="1:13" ht="15.75" customHeight="1" thickBot="1" x14ac:dyDescent="0.3">
      <c r="A46" s="10"/>
      <c r="B46" s="10"/>
      <c r="C46" s="243" t="s">
        <v>21</v>
      </c>
      <c r="D46" s="243"/>
      <c r="E46" s="243"/>
      <c r="F46" s="252"/>
      <c r="G46" s="253" t="s">
        <v>22</v>
      </c>
      <c r="H46" s="254"/>
      <c r="I46" s="254"/>
      <c r="J46" s="255"/>
      <c r="K46" s="17"/>
      <c r="L46" s="17"/>
    </row>
    <row r="47" spans="1:13" x14ac:dyDescent="0.25">
      <c r="A47" s="10"/>
      <c r="B47" s="138"/>
      <c r="C47" s="139" t="s">
        <v>23</v>
      </c>
      <c r="D47" s="139" t="s">
        <v>24</v>
      </c>
      <c r="E47" s="139" t="s">
        <v>25</v>
      </c>
      <c r="F47" s="139" t="s">
        <v>26</v>
      </c>
      <c r="G47" s="139" t="s">
        <v>23</v>
      </c>
      <c r="H47" s="139" t="s">
        <v>24</v>
      </c>
      <c r="I47" s="139" t="s">
        <v>25</v>
      </c>
      <c r="J47" s="139" t="s">
        <v>26</v>
      </c>
      <c r="K47" s="17"/>
      <c r="L47" s="133"/>
    </row>
    <row r="48" spans="1:13" x14ac:dyDescent="0.25">
      <c r="A48" s="10"/>
      <c r="B48" s="138" t="s">
        <v>14</v>
      </c>
      <c r="C48" s="18">
        <f>Semaforos!C13</f>
        <v>0.28125</v>
      </c>
      <c r="D48" s="18">
        <f>Semaforos!D13</f>
        <v>0.44444444444444442</v>
      </c>
      <c r="E48" s="18">
        <f>Semaforos!E13</f>
        <v>0.67592592592592593</v>
      </c>
      <c r="F48" s="18">
        <f>Semaforos!F13</f>
        <v>1</v>
      </c>
      <c r="G48" s="18">
        <f>Semaforos!G13</f>
        <v>1</v>
      </c>
      <c r="H48" s="18">
        <f>Semaforos!H13</f>
        <v>0.88888888888888884</v>
      </c>
      <c r="I48" s="18">
        <f>Semaforos!I13</f>
        <v>0.94444444444444442</v>
      </c>
      <c r="J48" s="18">
        <f>Semaforos!J13</f>
        <v>1</v>
      </c>
      <c r="K48" s="18"/>
      <c r="L48" s="133"/>
    </row>
    <row r="49" spans="1:12" x14ac:dyDescent="0.25">
      <c r="A49" s="10"/>
      <c r="B49" s="138" t="s">
        <v>15</v>
      </c>
      <c r="C49" s="18">
        <f>Semaforos!C14</f>
        <v>0</v>
      </c>
      <c r="D49" s="18">
        <f>Semaforos!D14</f>
        <v>0.125</v>
      </c>
      <c r="E49" s="18">
        <f>Semaforos!E14</f>
        <v>0.25</v>
      </c>
      <c r="F49" s="18">
        <f>Semaforos!F14</f>
        <v>0.875</v>
      </c>
      <c r="G49" s="18">
        <f>Semaforos!G14</f>
        <v>0</v>
      </c>
      <c r="H49" s="18">
        <f>Semaforos!H14</f>
        <v>0.25</v>
      </c>
      <c r="I49" s="18">
        <f>Semaforos!I14</f>
        <v>0.41666666666666663</v>
      </c>
      <c r="J49" s="18">
        <f>Semaforos!J14</f>
        <v>0.875</v>
      </c>
      <c r="K49" s="18"/>
      <c r="L49" s="133"/>
    </row>
    <row r="50" spans="1:12" x14ac:dyDescent="0.25">
      <c r="A50" s="10"/>
      <c r="B50" s="10" t="s">
        <v>16</v>
      </c>
      <c r="C50" s="18">
        <f>Semaforos!C15</f>
        <v>0.16666666666666666</v>
      </c>
      <c r="D50" s="18">
        <f>Semaforos!D15</f>
        <v>0.33333333333333331</v>
      </c>
      <c r="E50" s="18">
        <f>Semaforos!E15</f>
        <v>0.66166666666666663</v>
      </c>
      <c r="F50" s="18">
        <f>Semaforos!F15</f>
        <v>1</v>
      </c>
      <c r="G50" s="18">
        <f>Semaforos!G15</f>
        <v>0.66666666666666663</v>
      </c>
      <c r="H50" s="18">
        <f>Semaforos!H15</f>
        <v>0.66666666666666663</v>
      </c>
      <c r="I50" s="18">
        <f>Semaforos!I15</f>
        <v>0.88222222222222235</v>
      </c>
      <c r="J50" s="18">
        <f>Semaforos!J15</f>
        <v>1</v>
      </c>
      <c r="K50" s="18"/>
      <c r="L50" s="133"/>
    </row>
    <row r="51" spans="1:12" x14ac:dyDescent="0.25">
      <c r="A51" s="10"/>
      <c r="B51" s="10" t="s">
        <v>17</v>
      </c>
      <c r="C51" s="18">
        <f>Semaforos!C16</f>
        <v>0.1875</v>
      </c>
      <c r="D51" s="18">
        <f>Semaforos!D16</f>
        <v>0.36212121212121207</v>
      </c>
      <c r="E51" s="18">
        <f>Semaforos!E16</f>
        <v>0.62916666666666665</v>
      </c>
      <c r="F51" s="18">
        <f>Semaforos!F16</f>
        <v>0.96923076923076923</v>
      </c>
      <c r="G51" s="18">
        <f>Semaforos!G16</f>
        <v>0.75</v>
      </c>
      <c r="H51" s="18">
        <f>Semaforos!H16</f>
        <v>0.75454545454545463</v>
      </c>
      <c r="I51" s="18">
        <f>Semaforos!I16</f>
        <v>0.78589743589743588</v>
      </c>
      <c r="J51" s="18">
        <f>Semaforos!J16</f>
        <v>0.96923076923076923</v>
      </c>
      <c r="K51" s="18"/>
      <c r="L51" s="133"/>
    </row>
    <row r="52" spans="1:12" x14ac:dyDescent="0.25">
      <c r="A52" s="10"/>
      <c r="B52" s="10" t="s">
        <v>18</v>
      </c>
      <c r="C52" s="18">
        <f>Semaforos!C17</f>
        <v>0.125</v>
      </c>
      <c r="D52" s="18">
        <f>Semaforos!D17</f>
        <v>0.37187500000000001</v>
      </c>
      <c r="E52" s="18">
        <f>Semaforos!E17</f>
        <v>0.68125000000000002</v>
      </c>
      <c r="F52" s="18">
        <f>Semaforos!F17</f>
        <v>0.96687500000000004</v>
      </c>
      <c r="G52" s="18">
        <f>Semaforos!G17</f>
        <v>0.53749999999999998</v>
      </c>
      <c r="H52" s="18">
        <f>Semaforos!H17</f>
        <v>0.78541666666666665</v>
      </c>
      <c r="I52" s="18">
        <f>Semaforos!I17</f>
        <v>0.93333333333333335</v>
      </c>
      <c r="J52" s="18">
        <f>Semaforos!J17</f>
        <v>0.96687500000000004</v>
      </c>
      <c r="K52" s="18"/>
      <c r="L52" s="133"/>
    </row>
    <row r="53" spans="1:12" x14ac:dyDescent="0.25">
      <c r="A53" s="10"/>
      <c r="B53" s="10" t="s">
        <v>19</v>
      </c>
      <c r="C53" s="18">
        <f>Semaforos!C18</f>
        <v>0.1322875</v>
      </c>
      <c r="D53" s="18">
        <f>Semaforos!D18</f>
        <v>0.375</v>
      </c>
      <c r="E53" s="18">
        <f>Semaforos!E18</f>
        <v>0.5625</v>
      </c>
      <c r="F53" s="18">
        <f>Semaforos!F18</f>
        <v>0.98750000000000004</v>
      </c>
      <c r="G53" s="18">
        <f>Semaforos!G18</f>
        <v>0.52915000000000001</v>
      </c>
      <c r="H53" s="18">
        <f>Semaforos!H18</f>
        <v>0.75</v>
      </c>
      <c r="I53" s="18">
        <f>Semaforos!I18</f>
        <v>0.75</v>
      </c>
      <c r="J53" s="18">
        <f>Semaforos!J18</f>
        <v>0.98750000000000004</v>
      </c>
      <c r="K53" s="18"/>
      <c r="L53" s="133"/>
    </row>
    <row r="54" spans="1:12" x14ac:dyDescent="0.25">
      <c r="A54" s="10"/>
      <c r="B54" s="10" t="s">
        <v>27</v>
      </c>
      <c r="C54" s="18"/>
      <c r="D54" s="18"/>
      <c r="E54" s="18"/>
      <c r="F54" s="18"/>
      <c r="G54" s="18"/>
      <c r="H54" s="18"/>
      <c r="I54" s="18"/>
      <c r="J54" s="18"/>
      <c r="K54" s="17"/>
      <c r="L54" s="133"/>
    </row>
    <row r="55" spans="1:12" x14ac:dyDescent="0.25">
      <c r="A55" s="10"/>
      <c r="B55" s="10" t="s">
        <v>28</v>
      </c>
      <c r="C55" s="18"/>
      <c r="D55" s="140"/>
      <c r="E55" s="10"/>
      <c r="F55" s="10"/>
      <c r="G55" s="10"/>
      <c r="H55" s="10"/>
      <c r="I55" s="10"/>
      <c r="J55" s="10"/>
      <c r="K55" s="17"/>
      <c r="L55" s="17"/>
    </row>
    <row r="56" spans="1:12" x14ac:dyDescent="0.25">
      <c r="A56" s="10"/>
      <c r="B56" s="8"/>
      <c r="C56" s="8"/>
      <c r="D56" s="8"/>
      <c r="E56" s="75"/>
      <c r="F56" s="8"/>
      <c r="G56" s="10"/>
      <c r="H56" s="10"/>
      <c r="I56" s="17"/>
      <c r="J56" s="17"/>
      <c r="K56" s="17"/>
      <c r="L56" s="17"/>
    </row>
    <row r="57" spans="1:12" x14ac:dyDescent="0.25">
      <c r="A57" s="10"/>
      <c r="B57" s="8"/>
      <c r="C57" s="8"/>
      <c r="D57" s="8"/>
      <c r="E57" s="8"/>
      <c r="F57" s="8"/>
      <c r="G57" s="10"/>
      <c r="H57" s="10"/>
      <c r="I57" s="17"/>
      <c r="J57" s="17"/>
      <c r="K57" s="17"/>
      <c r="L57" s="17"/>
    </row>
    <row r="58" spans="1:12" x14ac:dyDescent="0.25">
      <c r="A58" s="10"/>
      <c r="B58" s="10"/>
      <c r="C58" s="10"/>
      <c r="D58" s="10"/>
      <c r="E58" s="10"/>
      <c r="F58" s="10"/>
      <c r="G58" s="10"/>
      <c r="H58" s="10"/>
      <c r="I58" s="17"/>
      <c r="J58" s="17"/>
      <c r="K58" s="17"/>
      <c r="L58" s="17"/>
    </row>
    <row r="59" spans="1:12" x14ac:dyDescent="0.25">
      <c r="A59" s="10"/>
      <c r="B59" s="10"/>
      <c r="C59" s="10"/>
      <c r="D59" s="10"/>
      <c r="E59" s="10"/>
      <c r="F59" s="10"/>
      <c r="G59" s="10"/>
      <c r="H59" s="10"/>
      <c r="I59" s="17"/>
      <c r="J59" s="17"/>
      <c r="K59" s="17"/>
      <c r="L59" s="17"/>
    </row>
    <row r="60" spans="1:12" x14ac:dyDescent="0.25">
      <c r="A60" s="7"/>
      <c r="B60" s="7"/>
      <c r="C60" s="7"/>
      <c r="D60" s="7"/>
      <c r="E60" s="7"/>
      <c r="F60" s="7"/>
      <c r="G60" s="7"/>
      <c r="H60" s="7"/>
    </row>
    <row r="61" spans="1:12" x14ac:dyDescent="0.25">
      <c r="A61" s="7"/>
      <c r="B61" s="7"/>
      <c r="C61" s="7"/>
      <c r="D61" s="7"/>
      <c r="E61" s="7"/>
      <c r="F61" s="7"/>
      <c r="G61" s="7"/>
      <c r="H61" s="7"/>
    </row>
    <row r="62" spans="1:12" x14ac:dyDescent="0.25">
      <c r="A62" s="7"/>
      <c r="B62" s="7"/>
      <c r="C62" s="7"/>
      <c r="D62" s="7"/>
      <c r="E62" s="7"/>
      <c r="F62" s="7"/>
      <c r="G62" s="7"/>
      <c r="H62" s="7"/>
    </row>
    <row r="63" spans="1:12" ht="18.75" x14ac:dyDescent="0.3">
      <c r="A63" s="241"/>
      <c r="B63" s="241"/>
      <c r="C63" s="241"/>
      <c r="D63" s="241"/>
      <c r="E63" s="241"/>
      <c r="F63" s="241"/>
      <c r="G63" s="241"/>
      <c r="H63" s="241"/>
    </row>
    <row r="64" spans="1:12" ht="15.75" thickBot="1" x14ac:dyDescent="0.3">
      <c r="A64" s="7"/>
      <c r="B64" s="7"/>
      <c r="C64" s="7"/>
      <c r="D64" s="7"/>
      <c r="E64" s="7"/>
      <c r="F64" s="7"/>
      <c r="G64" s="7"/>
      <c r="H64" s="7"/>
    </row>
    <row r="65" spans="1:8" x14ac:dyDescent="0.25">
      <c r="A65" s="7"/>
      <c r="B65" s="245" t="s">
        <v>29</v>
      </c>
      <c r="C65" s="246"/>
      <c r="D65" s="246" t="s">
        <v>30</v>
      </c>
      <c r="E65" s="246"/>
      <c r="F65" s="246"/>
      <c r="G65" s="247"/>
      <c r="H65" s="7"/>
    </row>
    <row r="66" spans="1:8" ht="409.5" customHeight="1" thickBot="1" x14ac:dyDescent="0.3">
      <c r="A66" s="7"/>
      <c r="B66" s="131" t="s">
        <v>31</v>
      </c>
      <c r="C66" s="132"/>
      <c r="D66" s="256" t="s">
        <v>32</v>
      </c>
      <c r="E66" s="257"/>
      <c r="F66" s="257"/>
      <c r="G66" s="258"/>
      <c r="H66" s="7"/>
    </row>
    <row r="67" spans="1:8" x14ac:dyDescent="0.25">
      <c r="A67" s="7"/>
      <c r="B67" s="7"/>
      <c r="C67" s="12"/>
      <c r="D67" s="7" t="s">
        <v>33</v>
      </c>
      <c r="E67" s="7"/>
      <c r="F67" s="7"/>
      <c r="G67" s="7"/>
      <c r="H67" s="7"/>
    </row>
    <row r="68" spans="1:8" x14ac:dyDescent="0.25">
      <c r="A68" s="7"/>
      <c r="B68" s="7"/>
      <c r="C68" s="7"/>
      <c r="D68" s="7"/>
      <c r="E68" s="7"/>
      <c r="F68" s="7"/>
      <c r="G68" s="7"/>
      <c r="H68" s="7"/>
    </row>
    <row r="69" spans="1:8" ht="18.75" x14ac:dyDescent="0.3">
      <c r="A69" s="241" t="s">
        <v>69</v>
      </c>
      <c r="B69" s="241"/>
      <c r="C69" s="241"/>
      <c r="D69" s="241"/>
      <c r="E69" s="241"/>
      <c r="F69" s="241"/>
      <c r="G69" s="241"/>
      <c r="H69" s="241"/>
    </row>
    <row r="70" spans="1:8" x14ac:dyDescent="0.25">
      <c r="A70" s="7"/>
      <c r="B70" s="7"/>
      <c r="C70" s="7"/>
      <c r="D70" s="7"/>
      <c r="E70" s="7"/>
      <c r="F70" s="7"/>
      <c r="G70" s="7"/>
      <c r="H70" s="7"/>
    </row>
    <row r="71" spans="1:8" x14ac:dyDescent="0.25">
      <c r="A71" s="7"/>
      <c r="B71" s="7" t="s">
        <v>35</v>
      </c>
      <c r="C71" s="13">
        <f>AVERAGE('Reporte interactivo'!T13:T14)</f>
        <v>0.75</v>
      </c>
      <c r="D71" s="7"/>
      <c r="E71" s="7"/>
      <c r="F71" s="7"/>
      <c r="G71" s="7"/>
      <c r="H71" s="7"/>
    </row>
    <row r="72" spans="1:8" x14ac:dyDescent="0.25">
      <c r="A72" s="7"/>
      <c r="B72" s="7" t="s">
        <v>36</v>
      </c>
      <c r="C72" s="13">
        <f>AVERAGE('Reporte interactivo'!T15:T25)</f>
        <v>0.59575757575757571</v>
      </c>
      <c r="D72" s="7"/>
      <c r="E72" s="7"/>
      <c r="F72" s="7"/>
      <c r="G72" s="7"/>
      <c r="H72" s="7"/>
    </row>
    <row r="73" spans="1:8" x14ac:dyDescent="0.25">
      <c r="A73" s="7"/>
      <c r="B73" s="7" t="s">
        <v>37</v>
      </c>
      <c r="C73" s="13">
        <f>AVERAGE('Reporte interactivo'!T16:T17)</f>
        <v>0.625</v>
      </c>
      <c r="D73" s="7"/>
      <c r="E73" s="7"/>
      <c r="F73" s="7"/>
      <c r="G73" s="7"/>
      <c r="H73" s="7"/>
    </row>
    <row r="74" spans="1:8" x14ac:dyDescent="0.25">
      <c r="A74" s="7"/>
      <c r="B74" s="7" t="s">
        <v>38</v>
      </c>
      <c r="C74" s="13">
        <f>AVERAGE('Reporte interactivo'!T18:T19)</f>
        <v>0.75</v>
      </c>
      <c r="D74" s="7"/>
      <c r="E74" s="7"/>
      <c r="F74" s="7"/>
      <c r="G74" s="7"/>
      <c r="H74" s="7"/>
    </row>
    <row r="75" spans="1:8" x14ac:dyDescent="0.25">
      <c r="A75" s="7"/>
      <c r="B75" s="7" t="s">
        <v>39</v>
      </c>
      <c r="C75" s="13">
        <f>AVERAGE('Reporte interactivo'!T20:T21)</f>
        <v>0.54166666666666663</v>
      </c>
      <c r="D75" s="7"/>
      <c r="E75" s="7"/>
      <c r="F75" s="7"/>
      <c r="G75" s="7"/>
      <c r="H75" s="7"/>
    </row>
    <row r="76" spans="1:8" x14ac:dyDescent="0.25">
      <c r="A76" s="7"/>
      <c r="B76" s="7"/>
      <c r="C76" s="13"/>
      <c r="D76" s="7"/>
      <c r="E76" s="7"/>
      <c r="F76" s="7"/>
      <c r="G76" s="7"/>
      <c r="H76" s="7"/>
    </row>
    <row r="77" spans="1:8" x14ac:dyDescent="0.25">
      <c r="A77" s="7"/>
      <c r="B77" s="7"/>
      <c r="C77" s="7">
        <v>1</v>
      </c>
      <c r="D77" s="7"/>
      <c r="E77" s="7"/>
      <c r="F77" s="7"/>
      <c r="G77" s="7"/>
      <c r="H77" s="7"/>
    </row>
    <row r="78" spans="1:8" x14ac:dyDescent="0.25">
      <c r="A78" s="7"/>
      <c r="B78" s="7"/>
      <c r="C78" s="14">
        <f>C76-C77</f>
        <v>-1</v>
      </c>
      <c r="D78" s="7"/>
      <c r="E78" s="7"/>
      <c r="F78" s="7"/>
      <c r="G78" s="7"/>
      <c r="H78" s="7"/>
    </row>
    <row r="79" spans="1:8" x14ac:dyDescent="0.25">
      <c r="A79" s="7"/>
      <c r="B79" s="7"/>
      <c r="C79" s="7"/>
      <c r="D79" s="7"/>
      <c r="E79" s="7"/>
      <c r="F79" s="7"/>
      <c r="G79" s="7"/>
      <c r="H79" s="7"/>
    </row>
    <row r="80" spans="1:8" x14ac:dyDescent="0.25">
      <c r="A80" s="7"/>
      <c r="B80" s="7"/>
      <c r="C80" s="7"/>
      <c r="D80" s="7"/>
      <c r="E80" s="7"/>
      <c r="F80" s="7"/>
      <c r="G80" s="7"/>
      <c r="H80" s="7"/>
    </row>
    <row r="81" spans="1:8" x14ac:dyDescent="0.25">
      <c r="A81" s="7"/>
      <c r="B81" s="7"/>
      <c r="C81" s="7"/>
      <c r="D81" s="7"/>
      <c r="E81" s="7"/>
      <c r="F81" s="7"/>
      <c r="G81" s="7"/>
      <c r="H81" s="7"/>
    </row>
    <row r="82" spans="1:8" x14ac:dyDescent="0.25">
      <c r="A82" s="7"/>
      <c r="B82" s="7"/>
      <c r="C82" s="7"/>
      <c r="D82" s="7"/>
      <c r="E82" s="7"/>
      <c r="F82" s="7"/>
      <c r="G82" s="7"/>
      <c r="H82" s="7"/>
    </row>
    <row r="83" spans="1:8" x14ac:dyDescent="0.25">
      <c r="A83" s="7"/>
      <c r="B83" s="7"/>
      <c r="C83" s="7"/>
      <c r="D83" s="7"/>
      <c r="E83" s="7"/>
      <c r="F83" s="7"/>
      <c r="G83" s="7"/>
      <c r="H83" s="7"/>
    </row>
    <row r="84" spans="1:8" x14ac:dyDescent="0.25">
      <c r="A84" s="7"/>
      <c r="B84" s="7"/>
      <c r="C84" s="7"/>
      <c r="D84" s="7"/>
      <c r="E84" s="7"/>
      <c r="F84" s="7"/>
      <c r="G84" s="7"/>
      <c r="H84" s="7"/>
    </row>
    <row r="85" spans="1:8" x14ac:dyDescent="0.25">
      <c r="A85" s="7"/>
      <c r="B85" s="7"/>
      <c r="C85" s="7"/>
      <c r="D85" s="7"/>
      <c r="E85" s="7"/>
      <c r="F85" s="7"/>
      <c r="G85" s="7"/>
      <c r="H85" s="7"/>
    </row>
    <row r="86" spans="1:8" ht="14.25" customHeight="1" x14ac:dyDescent="0.25">
      <c r="A86" s="7"/>
      <c r="B86" s="7"/>
      <c r="C86" s="7"/>
      <c r="D86" s="7"/>
      <c r="E86" s="7"/>
      <c r="F86" s="7"/>
      <c r="G86" s="7"/>
      <c r="H86" s="7"/>
    </row>
    <row r="87" spans="1:8" x14ac:dyDescent="0.25">
      <c r="A87" s="7"/>
      <c r="B87" s="7" t="str">
        <f>'Reporte interactivo'!C22</f>
        <v>Desarrollar ejercicios semestrales de participación para la identificación y priorización de mejoras de los trámites</v>
      </c>
      <c r="C87" s="13">
        <f>'Reporte interactivo'!T22</f>
        <v>0.25</v>
      </c>
      <c r="D87" s="7"/>
      <c r="E87" s="7"/>
      <c r="F87" s="7"/>
      <c r="G87" s="7"/>
      <c r="H87" s="7"/>
    </row>
    <row r="88" spans="1:8" x14ac:dyDescent="0.25">
      <c r="A88" s="7"/>
      <c r="B88" s="7" t="str">
        <f>'Reporte interactivo'!C23</f>
        <v>Cuantificar los costos administrativos de cada trámite e identificar mejoras en los procedimientos internos para reducirlos</v>
      </c>
      <c r="C88" s="13">
        <f>'Reporte interactivo'!T23</f>
        <v>0.25</v>
      </c>
      <c r="D88" s="7"/>
      <c r="E88" s="7"/>
      <c r="F88" s="7"/>
      <c r="G88" s="7"/>
      <c r="H88" s="7"/>
    </row>
    <row r="89" spans="1:8" hidden="1" x14ac:dyDescent="0.25">
      <c r="A89" s="7"/>
      <c r="B89" s="7" t="s">
        <v>40</v>
      </c>
      <c r="C89" s="13">
        <v>0.2</v>
      </c>
      <c r="D89" s="7"/>
      <c r="E89" s="7"/>
      <c r="F89" s="7"/>
      <c r="G89" s="7"/>
      <c r="H89" s="7"/>
    </row>
    <row r="90" spans="1:8" hidden="1" x14ac:dyDescent="0.25">
      <c r="A90" s="7"/>
      <c r="B90" s="7" t="s">
        <v>41</v>
      </c>
      <c r="C90" s="13">
        <v>0</v>
      </c>
      <c r="D90" s="7"/>
      <c r="E90" s="7"/>
      <c r="F90" s="7"/>
      <c r="G90" s="7"/>
      <c r="H90" s="7"/>
    </row>
    <row r="91" spans="1:8" hidden="1" x14ac:dyDescent="0.25">
      <c r="A91" s="7"/>
      <c r="B91" s="7" t="s">
        <v>42</v>
      </c>
      <c r="C91" s="13">
        <v>0</v>
      </c>
      <c r="D91" s="7"/>
      <c r="E91" s="7"/>
      <c r="F91" s="7"/>
      <c r="G91" s="7"/>
      <c r="H91" s="7"/>
    </row>
    <row r="92" spans="1:8" hidden="1" x14ac:dyDescent="0.25">
      <c r="A92" s="7"/>
      <c r="B92" s="7" t="s">
        <v>43</v>
      </c>
      <c r="C92" s="13">
        <v>0.2</v>
      </c>
      <c r="D92" s="7"/>
      <c r="E92" s="7"/>
      <c r="F92" s="7"/>
      <c r="G92" s="7"/>
      <c r="H92" s="7"/>
    </row>
    <row r="93" spans="1:8" x14ac:dyDescent="0.25">
      <c r="A93" s="7"/>
      <c r="B93" s="7" t="s">
        <v>44</v>
      </c>
      <c r="C93" s="13">
        <v>0.2</v>
      </c>
      <c r="D93" s="7"/>
      <c r="E93" s="7"/>
      <c r="F93" s="7"/>
      <c r="G93" s="7"/>
      <c r="H93" s="7"/>
    </row>
    <row r="94" spans="1:8" x14ac:dyDescent="0.25">
      <c r="A94" s="7"/>
      <c r="B94" s="7" t="s">
        <v>45</v>
      </c>
      <c r="C94" s="13">
        <v>0.2</v>
      </c>
      <c r="D94" s="7"/>
      <c r="E94" s="7"/>
      <c r="F94" s="7"/>
      <c r="G94" s="7"/>
      <c r="H94" s="7"/>
    </row>
    <row r="95" spans="1:8" x14ac:dyDescent="0.25">
      <c r="A95" s="7"/>
      <c r="B95" s="7"/>
      <c r="C95" s="13"/>
      <c r="D95" s="7"/>
      <c r="E95" s="7"/>
      <c r="F95" s="7"/>
      <c r="G95" s="7"/>
      <c r="H95" s="7"/>
    </row>
    <row r="96" spans="1:8" x14ac:dyDescent="0.25">
      <c r="A96" s="7"/>
      <c r="B96" s="7"/>
      <c r="C96" s="13"/>
      <c r="D96" s="7"/>
      <c r="E96" s="7"/>
      <c r="F96" s="7"/>
      <c r="G96" s="7"/>
      <c r="H96" s="7"/>
    </row>
    <row r="97" spans="1:8" x14ac:dyDescent="0.25">
      <c r="A97" s="7"/>
      <c r="B97" s="7"/>
      <c r="C97" s="13"/>
      <c r="D97" s="7"/>
      <c r="E97" s="7"/>
      <c r="F97" s="7"/>
      <c r="G97" s="7"/>
      <c r="H97" s="7"/>
    </row>
    <row r="98" spans="1:8" x14ac:dyDescent="0.25">
      <c r="A98" s="7"/>
      <c r="B98" s="7"/>
      <c r="C98" s="13"/>
      <c r="D98" s="7"/>
      <c r="E98" s="7"/>
      <c r="F98" s="7"/>
      <c r="G98" s="7"/>
      <c r="H98" s="7"/>
    </row>
    <row r="99" spans="1:8" x14ac:dyDescent="0.25">
      <c r="A99" s="7"/>
      <c r="B99" s="7"/>
      <c r="C99" s="13"/>
      <c r="D99" s="7"/>
      <c r="E99" s="7"/>
      <c r="F99" s="7"/>
      <c r="G99" s="7"/>
      <c r="H99" s="7"/>
    </row>
    <row r="100" spans="1:8" x14ac:dyDescent="0.25">
      <c r="A100" s="7"/>
      <c r="B100" s="7"/>
      <c r="C100" s="7"/>
      <c r="D100" s="7"/>
      <c r="E100" s="7"/>
      <c r="F100" s="7"/>
      <c r="G100" s="7"/>
      <c r="H100" s="7"/>
    </row>
    <row r="101" spans="1:8" x14ac:dyDescent="0.25">
      <c r="A101" s="7"/>
      <c r="B101" s="7"/>
      <c r="C101" s="7"/>
      <c r="D101" s="7"/>
      <c r="E101" s="7"/>
      <c r="F101" s="7"/>
      <c r="G101" s="7"/>
      <c r="H101" s="7"/>
    </row>
    <row r="102" spans="1:8" x14ac:dyDescent="0.25">
      <c r="A102" s="7"/>
      <c r="B102" s="7"/>
      <c r="C102" s="7"/>
      <c r="D102" s="7"/>
      <c r="E102" s="7"/>
      <c r="F102" s="7"/>
      <c r="G102" s="7"/>
      <c r="H102" s="7"/>
    </row>
    <row r="103" spans="1:8" x14ac:dyDescent="0.25">
      <c r="A103" s="7"/>
      <c r="B103" s="7"/>
      <c r="C103" s="7"/>
      <c r="D103" s="7"/>
      <c r="E103" s="7"/>
      <c r="F103" s="7"/>
      <c r="G103" s="7"/>
      <c r="H103" s="7"/>
    </row>
    <row r="104" spans="1:8" x14ac:dyDescent="0.25">
      <c r="A104" s="7"/>
      <c r="B104" s="7"/>
      <c r="C104" s="7"/>
      <c r="D104" s="7"/>
      <c r="E104" s="7"/>
      <c r="F104" s="7"/>
      <c r="G104" s="7"/>
      <c r="H104" s="7"/>
    </row>
    <row r="105" spans="1:8" x14ac:dyDescent="0.25">
      <c r="A105" s="7"/>
      <c r="B105" s="7"/>
      <c r="C105" s="7"/>
      <c r="D105" s="7"/>
      <c r="E105" s="7"/>
      <c r="F105" s="7"/>
      <c r="G105" s="7"/>
      <c r="H105" s="7"/>
    </row>
    <row r="106" spans="1:8" x14ac:dyDescent="0.25">
      <c r="A106" s="7"/>
      <c r="B106" s="7"/>
      <c r="C106" s="7"/>
      <c r="D106" s="7"/>
      <c r="E106" s="7"/>
      <c r="F106" s="7"/>
      <c r="G106" s="7"/>
      <c r="H106" s="7"/>
    </row>
    <row r="107" spans="1:8" x14ac:dyDescent="0.25">
      <c r="A107" s="7"/>
      <c r="B107" s="7" t="s">
        <v>48</v>
      </c>
      <c r="C107" s="13">
        <f>AVERAGE('Reporte interactivo'!T24:T25)</f>
        <v>0.73499999999999999</v>
      </c>
      <c r="D107" s="7"/>
      <c r="E107" s="7"/>
      <c r="F107" s="7"/>
      <c r="G107" s="7"/>
      <c r="H107" s="7"/>
    </row>
    <row r="108" spans="1:8" x14ac:dyDescent="0.25">
      <c r="A108" s="7"/>
      <c r="B108" s="7" t="s">
        <v>49</v>
      </c>
      <c r="C108" s="13">
        <f>AVERAGE('Reporte interactivo'!T26:T27)</f>
        <v>0.75</v>
      </c>
      <c r="D108" s="7"/>
      <c r="E108" s="7"/>
      <c r="F108" s="7"/>
      <c r="G108" s="7"/>
      <c r="H108" s="7"/>
    </row>
    <row r="109" spans="1:8" x14ac:dyDescent="0.25">
      <c r="A109" s="7"/>
      <c r="B109" s="7" t="s">
        <v>50</v>
      </c>
      <c r="C109" s="13">
        <f>AVERAGE('Reporte interactivo'!T28:T31)</f>
        <v>0.58333333333333337</v>
      </c>
      <c r="D109" s="7"/>
      <c r="E109" s="7"/>
      <c r="F109" s="7"/>
      <c r="G109" s="7"/>
      <c r="H109" s="7"/>
    </row>
    <row r="110" spans="1:8" x14ac:dyDescent="0.25">
      <c r="A110" s="7"/>
      <c r="B110" s="7"/>
      <c r="C110" s="13">
        <f>AVERAGE(C107:C109)</f>
        <v>0.68944444444444442</v>
      </c>
      <c r="D110" s="7"/>
      <c r="E110" s="7"/>
      <c r="F110" s="7"/>
      <c r="G110" s="7"/>
      <c r="H110" s="7"/>
    </row>
    <row r="111" spans="1:8" x14ac:dyDescent="0.25">
      <c r="A111" s="7"/>
      <c r="B111" s="7"/>
      <c r="C111" s="7"/>
      <c r="D111" s="7"/>
      <c r="E111" s="7"/>
      <c r="F111" s="7"/>
      <c r="G111" s="7"/>
      <c r="H111" s="7"/>
    </row>
    <row r="112" spans="1:8" x14ac:dyDescent="0.25">
      <c r="A112" s="7"/>
      <c r="B112" s="7"/>
      <c r="C112" s="7"/>
      <c r="D112" s="7"/>
      <c r="E112" s="7"/>
      <c r="F112" s="7"/>
      <c r="G112" s="7"/>
      <c r="H112" s="7"/>
    </row>
    <row r="113" spans="1:8" x14ac:dyDescent="0.25">
      <c r="A113" s="7"/>
      <c r="B113" s="7"/>
      <c r="C113" s="7"/>
      <c r="D113" s="7"/>
      <c r="E113" s="7"/>
      <c r="F113" s="7"/>
      <c r="G113" s="7"/>
      <c r="H113" s="7"/>
    </row>
    <row r="114" spans="1:8" x14ac:dyDescent="0.25">
      <c r="A114" s="7"/>
      <c r="B114" s="7"/>
      <c r="C114" s="7"/>
      <c r="D114" s="7"/>
      <c r="E114" s="7"/>
      <c r="F114" s="7"/>
      <c r="G114" s="7"/>
      <c r="H114" s="7"/>
    </row>
    <row r="115" spans="1:8" x14ac:dyDescent="0.25">
      <c r="A115" s="7"/>
      <c r="B115" s="7"/>
      <c r="C115" s="7"/>
      <c r="D115" s="7"/>
      <c r="E115" s="7"/>
      <c r="F115" s="7"/>
      <c r="G115" s="7"/>
      <c r="H115" s="7"/>
    </row>
    <row r="116" spans="1:8" x14ac:dyDescent="0.25">
      <c r="A116" s="7"/>
      <c r="B116" s="7"/>
      <c r="C116" s="7"/>
      <c r="D116" s="7"/>
      <c r="E116" s="7"/>
      <c r="F116" s="7"/>
      <c r="G116" s="7"/>
      <c r="H116" s="7"/>
    </row>
    <row r="117" spans="1:8" x14ac:dyDescent="0.25">
      <c r="A117" s="7"/>
      <c r="B117" s="7"/>
      <c r="C117" s="7"/>
      <c r="D117" s="7"/>
      <c r="E117" s="7"/>
      <c r="F117" s="7"/>
      <c r="G117" s="7"/>
      <c r="H117" s="7"/>
    </row>
    <row r="118" spans="1:8" x14ac:dyDescent="0.25">
      <c r="A118" s="7"/>
      <c r="B118" s="7" t="s">
        <v>51</v>
      </c>
      <c r="C118" s="13">
        <f>AVERAGE('Reporte interactivo'!T32:T34)</f>
        <v>0.58333333333333337</v>
      </c>
      <c r="D118" s="7"/>
      <c r="E118" s="7"/>
      <c r="F118" s="7"/>
      <c r="G118" s="7"/>
      <c r="H118" s="7"/>
    </row>
    <row r="119" spans="1:8" x14ac:dyDescent="0.25">
      <c r="A119" s="7"/>
      <c r="B119" s="7" t="s">
        <v>52</v>
      </c>
      <c r="C119" s="13">
        <f>AVERAGE('Reporte interactivo'!T35:T38)</f>
        <v>0.66666666666666663</v>
      </c>
      <c r="D119" s="7"/>
      <c r="E119" s="7"/>
      <c r="F119" s="7"/>
      <c r="G119" s="7"/>
      <c r="H119" s="7"/>
    </row>
    <row r="120" spans="1:8" x14ac:dyDescent="0.25">
      <c r="A120" s="7"/>
      <c r="B120" s="7" t="s">
        <v>53</v>
      </c>
      <c r="C120" s="13">
        <f>AVERAGE('Reporte interactivo'!T39:T41)</f>
        <v>0.6</v>
      </c>
      <c r="D120" s="7"/>
      <c r="E120" s="7"/>
      <c r="F120" s="7"/>
      <c r="G120" s="7"/>
      <c r="H120" s="7"/>
    </row>
    <row r="121" spans="1:8" x14ac:dyDescent="0.25">
      <c r="A121" s="7"/>
      <c r="B121" s="7" t="s">
        <v>54</v>
      </c>
      <c r="C121" s="13">
        <f>AVERAGE('Reporte interactivo'!T42)</f>
        <v>0.5</v>
      </c>
      <c r="D121" s="7"/>
      <c r="E121" s="7"/>
      <c r="F121" s="7"/>
      <c r="G121" s="7"/>
      <c r="H121" s="7"/>
    </row>
    <row r="122" spans="1:8" x14ac:dyDescent="0.25">
      <c r="A122" s="7"/>
      <c r="B122" s="7" t="s">
        <v>55</v>
      </c>
      <c r="C122" s="13">
        <f>AVERAGE('Reporte interactivo'!T43:T44)</f>
        <v>0.75</v>
      </c>
      <c r="D122" s="7"/>
      <c r="E122" s="7"/>
      <c r="F122" s="7"/>
      <c r="G122" s="7"/>
      <c r="H122" s="7"/>
    </row>
    <row r="123" spans="1:8" x14ac:dyDescent="0.25">
      <c r="A123" s="7"/>
      <c r="B123" s="7"/>
      <c r="C123" s="13">
        <f>AVERAGE(C118:C122)</f>
        <v>0.62</v>
      </c>
      <c r="D123" s="7"/>
      <c r="E123" s="7"/>
      <c r="F123" s="7"/>
      <c r="G123" s="7"/>
      <c r="H123" s="7"/>
    </row>
    <row r="124" spans="1:8" x14ac:dyDescent="0.25">
      <c r="A124" s="7"/>
      <c r="B124" s="7"/>
      <c r="C124" s="7"/>
      <c r="D124" s="7"/>
      <c r="E124" s="7"/>
      <c r="F124" s="7"/>
      <c r="G124" s="7"/>
      <c r="H124" s="7"/>
    </row>
    <row r="125" spans="1:8" x14ac:dyDescent="0.25">
      <c r="A125" s="7"/>
      <c r="B125" s="7"/>
      <c r="C125" s="7"/>
      <c r="D125" s="7"/>
      <c r="E125" s="7"/>
      <c r="F125" s="7"/>
      <c r="G125" s="7"/>
      <c r="H125" s="7"/>
    </row>
    <row r="126" spans="1:8" x14ac:dyDescent="0.25">
      <c r="A126" s="7"/>
      <c r="B126" s="7"/>
      <c r="C126" s="7"/>
      <c r="D126" s="7"/>
      <c r="E126" s="7"/>
      <c r="F126" s="7"/>
      <c r="G126" s="7"/>
      <c r="H126" s="7"/>
    </row>
    <row r="127" spans="1:8" x14ac:dyDescent="0.25">
      <c r="A127" s="7"/>
      <c r="B127" s="7"/>
      <c r="C127" s="7"/>
      <c r="D127" s="7"/>
      <c r="E127" s="7"/>
      <c r="F127" s="7"/>
      <c r="G127" s="7"/>
      <c r="H127" s="7"/>
    </row>
    <row r="128" spans="1:8" x14ac:dyDescent="0.25">
      <c r="A128" s="7"/>
      <c r="B128" s="7"/>
      <c r="C128" s="7"/>
      <c r="D128" s="7"/>
      <c r="E128" s="7"/>
      <c r="F128" s="7"/>
      <c r="G128" s="7"/>
      <c r="H128" s="7"/>
    </row>
    <row r="129" spans="1:8" x14ac:dyDescent="0.25">
      <c r="A129" s="7"/>
      <c r="B129" s="7"/>
      <c r="C129" s="7"/>
      <c r="D129" s="7"/>
      <c r="E129" s="7"/>
      <c r="F129" s="7"/>
      <c r="G129" s="7"/>
      <c r="H129" s="7"/>
    </row>
    <row r="130" spans="1:8" x14ac:dyDescent="0.25">
      <c r="A130" s="7"/>
      <c r="B130" s="7"/>
      <c r="C130" s="7"/>
      <c r="D130" s="7"/>
      <c r="E130" s="7"/>
      <c r="F130" s="7"/>
      <c r="G130" s="7"/>
      <c r="H130" s="7"/>
    </row>
    <row r="131" spans="1:8" x14ac:dyDescent="0.25">
      <c r="A131" s="7"/>
      <c r="B131" s="7"/>
      <c r="C131" s="7"/>
      <c r="D131" s="7"/>
      <c r="E131" s="7"/>
      <c r="F131" s="7"/>
      <c r="G131" s="7"/>
      <c r="H131" s="7"/>
    </row>
    <row r="132" spans="1:8" x14ac:dyDescent="0.25">
      <c r="A132" s="7"/>
      <c r="B132" s="7"/>
      <c r="C132" s="7"/>
      <c r="D132" s="7"/>
      <c r="E132" s="7"/>
      <c r="F132" s="7"/>
      <c r="G132" s="7"/>
      <c r="H132" s="7"/>
    </row>
    <row r="133" spans="1:8" x14ac:dyDescent="0.25">
      <c r="A133" s="7"/>
      <c r="B133" s="7"/>
      <c r="C133" s="7"/>
      <c r="D133" s="7"/>
      <c r="E133" s="7"/>
      <c r="F133" s="7"/>
      <c r="G133" s="7"/>
      <c r="H133" s="7"/>
    </row>
    <row r="134" spans="1:8" x14ac:dyDescent="0.25">
      <c r="A134" s="7"/>
      <c r="B134" s="7"/>
      <c r="C134" s="7"/>
      <c r="D134" s="7"/>
      <c r="E134" s="7"/>
      <c r="F134" s="7"/>
      <c r="G134" s="7"/>
      <c r="H134" s="7"/>
    </row>
    <row r="135" spans="1:8" x14ac:dyDescent="0.25">
      <c r="A135" s="7"/>
      <c r="B135" s="7" t="s">
        <v>56</v>
      </c>
      <c r="C135" s="13">
        <f>AVERAGE('Reporte interactivo'!T45:T47)</f>
        <v>0.65</v>
      </c>
      <c r="D135" s="7"/>
      <c r="E135" s="7"/>
      <c r="F135" s="7"/>
      <c r="G135" s="7"/>
      <c r="H135" s="7"/>
    </row>
    <row r="136" spans="1:8" x14ac:dyDescent="0.25">
      <c r="A136" s="7"/>
      <c r="B136" s="7" t="s">
        <v>57</v>
      </c>
      <c r="C136" s="13">
        <f>AVERAGE('Reporte interactivo'!T48:T52)</f>
        <v>0.75</v>
      </c>
      <c r="D136" s="7"/>
      <c r="E136" s="7"/>
      <c r="F136" s="7"/>
      <c r="G136" s="7"/>
      <c r="H136" s="7"/>
    </row>
    <row r="137" spans="1:8" x14ac:dyDescent="0.25">
      <c r="A137" s="7"/>
      <c r="B137" s="7" t="s">
        <v>58</v>
      </c>
      <c r="C137" s="13">
        <f>AVERAGE('Reporte interactivo'!T53)</f>
        <v>0.65</v>
      </c>
      <c r="D137" s="7"/>
      <c r="E137" s="7"/>
      <c r="F137" s="7"/>
      <c r="G137" s="7"/>
      <c r="H137" s="7"/>
    </row>
    <row r="138" spans="1:8" x14ac:dyDescent="0.25">
      <c r="A138" s="7"/>
      <c r="B138" s="7" t="s">
        <v>59</v>
      </c>
      <c r="C138" s="13">
        <f>AVERAGE('Reporte interactivo'!T54:T57)</f>
        <v>0.67500000000000004</v>
      </c>
      <c r="D138" s="7"/>
      <c r="E138" s="7"/>
      <c r="F138" s="7"/>
      <c r="G138" s="7"/>
      <c r="H138" s="7"/>
    </row>
    <row r="139" spans="1:8" x14ac:dyDescent="0.25">
      <c r="A139" s="7"/>
      <c r="B139" s="7" t="s">
        <v>60</v>
      </c>
      <c r="C139" s="13">
        <f>AVERAGE('Reporte interactivo'!T58:T60)</f>
        <v>0.6166666666666667</v>
      </c>
      <c r="D139" s="7"/>
      <c r="E139" s="7"/>
      <c r="F139" s="7"/>
      <c r="G139" s="7"/>
      <c r="H139" s="7"/>
    </row>
    <row r="140" spans="1:8" x14ac:dyDescent="0.25">
      <c r="A140" s="7"/>
      <c r="B140" s="7"/>
      <c r="C140" s="13">
        <f>AVERAGE(C135:C139)</f>
        <v>0.66833333333333322</v>
      </c>
      <c r="D140" s="7"/>
      <c r="E140" s="7"/>
      <c r="F140" s="7"/>
      <c r="G140" s="7"/>
      <c r="H140" s="7"/>
    </row>
    <row r="141" spans="1:8" x14ac:dyDescent="0.25">
      <c r="A141" s="7"/>
      <c r="B141" s="7"/>
      <c r="C141" s="7"/>
      <c r="D141" s="7"/>
      <c r="E141" s="7"/>
      <c r="F141" s="7"/>
      <c r="G141" s="7"/>
      <c r="H141" s="7"/>
    </row>
    <row r="142" spans="1:8" x14ac:dyDescent="0.25">
      <c r="A142" s="7"/>
      <c r="B142" s="7"/>
      <c r="C142" s="7"/>
      <c r="D142" s="7"/>
      <c r="E142" s="7"/>
      <c r="F142" s="7"/>
      <c r="G142" s="7"/>
      <c r="H142" s="7"/>
    </row>
    <row r="143" spans="1:8" x14ac:dyDescent="0.25">
      <c r="A143" s="7"/>
      <c r="B143" s="7"/>
      <c r="C143" s="7"/>
      <c r="D143" s="7"/>
      <c r="E143" s="7"/>
      <c r="F143" s="7"/>
      <c r="G143" s="7"/>
      <c r="H143" s="7"/>
    </row>
    <row r="144" spans="1:8" x14ac:dyDescent="0.25">
      <c r="A144" s="7"/>
      <c r="B144" s="7"/>
      <c r="C144" s="7"/>
      <c r="D144" s="7"/>
      <c r="E144" s="7"/>
      <c r="F144" s="7"/>
      <c r="G144" s="7"/>
      <c r="H144" s="7"/>
    </row>
    <row r="145" spans="1:8" x14ac:dyDescent="0.25">
      <c r="A145" s="7"/>
      <c r="B145" s="7"/>
      <c r="C145" s="7"/>
      <c r="D145" s="7"/>
      <c r="E145" s="7"/>
      <c r="F145" s="7"/>
      <c r="G145" s="7"/>
      <c r="H145" s="7"/>
    </row>
    <row r="146" spans="1:8" x14ac:dyDescent="0.25">
      <c r="A146" s="7"/>
      <c r="B146" s="7"/>
      <c r="C146" s="7"/>
      <c r="D146" s="7"/>
      <c r="E146" s="7"/>
      <c r="F146" s="7"/>
      <c r="G146" s="7"/>
      <c r="H146" s="7"/>
    </row>
    <row r="147" spans="1:8" x14ac:dyDescent="0.25">
      <c r="A147" s="7"/>
      <c r="B147" s="7"/>
      <c r="C147" s="7"/>
      <c r="D147" s="7"/>
      <c r="E147" s="7"/>
      <c r="F147" s="7"/>
      <c r="G147" s="7"/>
      <c r="H147" s="7"/>
    </row>
    <row r="148" spans="1:8" x14ac:dyDescent="0.25">
      <c r="A148" s="7"/>
      <c r="B148" s="7"/>
      <c r="C148" s="7"/>
      <c r="D148" s="7"/>
      <c r="E148" s="7"/>
      <c r="F148" s="7"/>
      <c r="G148" s="7"/>
      <c r="H148" s="7"/>
    </row>
    <row r="149" spans="1:8" x14ac:dyDescent="0.25">
      <c r="A149" s="7"/>
      <c r="B149" s="7"/>
      <c r="C149" s="7"/>
      <c r="D149" s="7"/>
      <c r="E149" s="7"/>
      <c r="F149" s="7"/>
      <c r="G149" s="7"/>
      <c r="H149" s="7"/>
    </row>
    <row r="150" spans="1:8" x14ac:dyDescent="0.25">
      <c r="A150" s="7"/>
      <c r="B150" s="7"/>
      <c r="C150" s="7"/>
      <c r="D150" s="7"/>
      <c r="E150" s="7"/>
      <c r="F150" s="7"/>
      <c r="G150" s="7"/>
      <c r="H150" s="7"/>
    </row>
    <row r="151" spans="1:8" x14ac:dyDescent="0.25">
      <c r="A151" s="7"/>
      <c r="B151" s="7"/>
      <c r="C151" s="7"/>
      <c r="D151" s="7"/>
      <c r="E151" s="7"/>
      <c r="F151" s="7"/>
      <c r="G151" s="7"/>
      <c r="H151" s="7"/>
    </row>
    <row r="152" spans="1:8" x14ac:dyDescent="0.25">
      <c r="A152" s="7"/>
      <c r="B152" s="7"/>
      <c r="C152" s="7"/>
      <c r="D152" s="7"/>
      <c r="E152" s="7"/>
      <c r="F152" s="7"/>
      <c r="G152" s="7"/>
      <c r="H152" s="7"/>
    </row>
    <row r="153" spans="1:8" x14ac:dyDescent="0.25">
      <c r="A153" s="7"/>
      <c r="B153" s="7"/>
      <c r="C153" s="7"/>
      <c r="D153" s="7"/>
      <c r="E153" s="7"/>
      <c r="F153" s="7"/>
      <c r="G153" s="7"/>
      <c r="H153" s="7"/>
    </row>
    <row r="154" spans="1:8" x14ac:dyDescent="0.25">
      <c r="A154" s="7"/>
      <c r="B154" s="7" t="str">
        <f>'Reporte interactivo'!C61</f>
        <v>Implementar la caja de herramientas del código de integridad</v>
      </c>
      <c r="C154" s="13">
        <f>'Reporte interactivo'!T61</f>
        <v>0.5</v>
      </c>
      <c r="D154" s="7"/>
      <c r="E154" s="7"/>
      <c r="F154" s="7"/>
      <c r="G154" s="7"/>
      <c r="H154" s="7"/>
    </row>
    <row r="155" spans="1:8" x14ac:dyDescent="0.25">
      <c r="A155" s="7"/>
      <c r="B155"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5" s="13">
        <f>'Reporte interactivo'!T62</f>
        <v>0</v>
      </c>
      <c r="D155" s="7"/>
      <c r="E155" s="7"/>
      <c r="F155" s="7"/>
      <c r="G155" s="7"/>
      <c r="H155" s="7"/>
    </row>
    <row r="156" spans="1:8" x14ac:dyDescent="0.25">
      <c r="A156" s="7"/>
      <c r="B156" s="7" t="str">
        <f>'Reporte interactivo'!C63</f>
        <v>Realizar jornadas de capacitación para divulgar información sobre conflictos de intereses y su respectivo trámite (identificación, canales, implicaciones, etc.)</v>
      </c>
      <c r="C156" s="13">
        <f>'Reporte interactivo'!T63</f>
        <v>0.5</v>
      </c>
      <c r="D156" s="7"/>
      <c r="E156" s="7"/>
      <c r="F156" s="7"/>
      <c r="G156" s="7"/>
      <c r="H156" s="7"/>
    </row>
    <row r="157" spans="1:8" x14ac:dyDescent="0.25">
      <c r="A157" s="7"/>
      <c r="B157" s="7" t="str">
        <f>'Reporte interactivo'!C64</f>
        <v>Analizar y gestionar las declaraciones de conflictos de intereses, impedimentos y recusaciones según el procedimiento establecido</v>
      </c>
      <c r="C157" s="13">
        <f>'Reporte interactivo'!T64</f>
        <v>0.5</v>
      </c>
      <c r="D157" s="7"/>
      <c r="E157" s="7"/>
      <c r="F157" s="7"/>
      <c r="G157" s="7"/>
      <c r="H157" s="7"/>
    </row>
    <row r="158" spans="1:8" x14ac:dyDescent="0.25">
      <c r="A158" s="7"/>
      <c r="B158" s="7" t="str">
        <f>'Reporte interactivo'!C65</f>
        <v>Realizar seguimiento al proceso de socializaciones de proyectos, con el fin de garantizar la comunicación efectiva con las comunidades.</v>
      </c>
      <c r="C158" s="13">
        <f>'Reporte interactivo'!T65</f>
        <v>0.75</v>
      </c>
      <c r="D158" s="7"/>
      <c r="E158" s="7"/>
      <c r="F158" s="7"/>
      <c r="G158" s="7"/>
      <c r="H158" s="7"/>
    </row>
    <row r="159" spans="1:8" x14ac:dyDescent="0.25">
      <c r="A159" s="7"/>
      <c r="B159" s="7" t="str">
        <f>'Reporte interactivo'!C66</f>
        <v xml:space="preserve">Realizar Obras con Participación Comunitaria, como principal propuesta de reactivación de las regiones. </v>
      </c>
      <c r="C159" s="13">
        <f>'Reporte interactivo'!T66</f>
        <v>0.75</v>
      </c>
      <c r="D159" s="7"/>
      <c r="E159" s="7"/>
      <c r="F159" s="7"/>
      <c r="G159" s="7"/>
      <c r="H159" s="7"/>
    </row>
    <row r="160" spans="1:8" x14ac:dyDescent="0.25">
      <c r="A160" s="7"/>
      <c r="B160" s="7" t="str">
        <f>'Reporte interactivo'!C67</f>
        <v>Generar confianza en la comunidad a través de la siembra y reforestación de árboles</v>
      </c>
      <c r="C160" s="13">
        <f>'Reporte interactivo'!T67</f>
        <v>0</v>
      </c>
      <c r="D160" s="7"/>
      <c r="E160" s="7"/>
      <c r="F160" s="7"/>
      <c r="G160" s="7"/>
      <c r="H160" s="7"/>
    </row>
    <row r="161" spans="1:8" x14ac:dyDescent="0.25">
      <c r="A161" s="7"/>
      <c r="B161" s="7" t="str">
        <f>'Reporte interactivo'!C68</f>
        <v>Atender el 100% de los requerimientos dando respuesta a la comunidad para el reporte y protección de fauna vulnerable a atropellamiento en las vías administradas por el INVIAS</v>
      </c>
      <c r="C161" s="13">
        <f>'Reporte interactivo'!T68</f>
        <v>0.75</v>
      </c>
      <c r="D161" s="7"/>
      <c r="E161" s="7"/>
      <c r="F161" s="7"/>
      <c r="G161" s="7"/>
      <c r="H161" s="7"/>
    </row>
    <row r="162" spans="1:8" x14ac:dyDescent="0.25">
      <c r="A162" s="7"/>
      <c r="B162" s="7" t="str">
        <f>'Reporte interactivo'!C69</f>
        <v>Realizar reuniones de sensibilización o capacitaciones en temas de sostenibilidad dirigidas a grupos de interés</v>
      </c>
      <c r="C162" s="13">
        <f>'Reporte interactivo'!T69</f>
        <v>0.75</v>
      </c>
      <c r="D162" s="7"/>
      <c r="E162" s="7"/>
      <c r="F162" s="7"/>
      <c r="G162" s="7"/>
      <c r="H162" s="7"/>
    </row>
    <row r="163" spans="1:8" x14ac:dyDescent="0.25">
      <c r="A163" s="7"/>
      <c r="B163" s="7"/>
      <c r="C163" s="13">
        <f>AVERAGE(C154:C162)</f>
        <v>0.5</v>
      </c>
      <c r="D163" s="7"/>
      <c r="E163" s="7"/>
      <c r="F163" s="7"/>
      <c r="G163" s="7"/>
      <c r="H163" s="7"/>
    </row>
    <row r="164" spans="1:8" x14ac:dyDescent="0.25">
      <c r="A164" s="7"/>
      <c r="B164" s="7"/>
      <c r="C164" s="13"/>
      <c r="D164" s="7"/>
      <c r="E164" s="7"/>
      <c r="F164" s="7"/>
      <c r="G164" s="7"/>
      <c r="H164" s="7"/>
    </row>
    <row r="165" spans="1:8" x14ac:dyDescent="0.25">
      <c r="A165" s="7"/>
      <c r="B165" s="7"/>
      <c r="C165" s="13"/>
      <c r="D165" s="7"/>
      <c r="E165" s="7"/>
      <c r="F165" s="7"/>
      <c r="G165" s="7"/>
      <c r="H165" s="7"/>
    </row>
    <row r="166" spans="1:8" x14ac:dyDescent="0.25">
      <c r="A166" s="7"/>
      <c r="B166" s="7"/>
      <c r="C166" s="13"/>
      <c r="D166" s="7"/>
      <c r="E166" s="7"/>
      <c r="F166" s="7"/>
      <c r="G166" s="7"/>
      <c r="H166" s="7"/>
    </row>
    <row r="167" spans="1:8" x14ac:dyDescent="0.25">
      <c r="A167" s="7"/>
      <c r="B167" s="7"/>
      <c r="C167" s="13"/>
      <c r="D167" s="7"/>
      <c r="E167" s="7"/>
      <c r="F167" s="7"/>
      <c r="G167" s="7"/>
      <c r="H167" s="7"/>
    </row>
    <row r="168" spans="1:8" x14ac:dyDescent="0.25">
      <c r="A168" s="7"/>
      <c r="B168" s="7"/>
      <c r="C168" s="13"/>
      <c r="D168" s="7"/>
      <c r="E168" s="7"/>
      <c r="F168" s="7"/>
      <c r="G168" s="7"/>
      <c r="H168" s="7"/>
    </row>
    <row r="169" spans="1:8" x14ac:dyDescent="0.25">
      <c r="A169" s="7"/>
      <c r="B169" s="7"/>
      <c r="C169" s="13"/>
      <c r="D169" s="7"/>
      <c r="E169" s="7"/>
      <c r="F169" s="7"/>
      <c r="G169" s="7"/>
      <c r="H169" s="7"/>
    </row>
    <row r="170" spans="1:8" x14ac:dyDescent="0.25">
      <c r="A170" s="7"/>
      <c r="B170" s="7"/>
      <c r="C170" s="13"/>
      <c r="D170" s="7"/>
      <c r="E170" s="7"/>
      <c r="F170" s="7"/>
      <c r="G170" s="7"/>
      <c r="H170" s="7"/>
    </row>
    <row r="171" spans="1:8" x14ac:dyDescent="0.25">
      <c r="A171" s="7"/>
      <c r="B171" s="7"/>
      <c r="C171" s="13"/>
      <c r="D171" s="7"/>
      <c r="E171" s="7"/>
      <c r="F171" s="7"/>
      <c r="G171" s="7"/>
      <c r="H171" s="7"/>
    </row>
    <row r="172" spans="1:8" x14ac:dyDescent="0.25">
      <c r="A172" s="7"/>
      <c r="B172" s="7"/>
      <c r="C172" s="13"/>
      <c r="D172" s="7"/>
      <c r="E172" s="7"/>
      <c r="F172" s="7"/>
      <c r="G172" s="7"/>
      <c r="H172" s="7"/>
    </row>
    <row r="173" spans="1:8" x14ac:dyDescent="0.25">
      <c r="A173" s="7"/>
      <c r="B173" s="7"/>
      <c r="C173" s="13"/>
      <c r="D173" s="7"/>
      <c r="E173" s="7"/>
      <c r="F173" s="7"/>
      <c r="G173" s="7"/>
      <c r="H173" s="7"/>
    </row>
    <row r="174" spans="1:8" x14ac:dyDescent="0.25">
      <c r="A174" s="7"/>
      <c r="B174" s="7"/>
      <c r="C174" s="13"/>
      <c r="D174" s="7"/>
      <c r="E174" s="7"/>
      <c r="F174" s="7"/>
      <c r="G174" s="7"/>
      <c r="H174" s="7"/>
    </row>
    <row r="175" spans="1:8" x14ac:dyDescent="0.25">
      <c r="A175" s="7"/>
      <c r="B175" s="7"/>
      <c r="C175" s="13"/>
      <c r="D175" s="7"/>
      <c r="E175" s="7"/>
      <c r="F175" s="7"/>
      <c r="G175" s="7"/>
      <c r="H175" s="7"/>
    </row>
    <row r="176" spans="1:8" x14ac:dyDescent="0.25">
      <c r="A176" s="7"/>
      <c r="B176" s="7"/>
      <c r="C176" s="13"/>
      <c r="D176" s="7"/>
      <c r="E176" s="7"/>
      <c r="F176" s="7"/>
      <c r="G176" s="7"/>
      <c r="H176" s="7"/>
    </row>
    <row r="177" spans="1:8" x14ac:dyDescent="0.25">
      <c r="A177" s="7"/>
      <c r="B177" s="7"/>
      <c r="C177" s="13"/>
      <c r="D177" s="7"/>
      <c r="E177" s="7"/>
      <c r="F177" s="7"/>
      <c r="G177" s="7"/>
      <c r="H177" s="7"/>
    </row>
    <row r="178" spans="1:8" x14ac:dyDescent="0.25">
      <c r="A178" s="7"/>
      <c r="B178" s="7"/>
      <c r="C178" s="13"/>
      <c r="D178" s="7"/>
      <c r="E178" s="7"/>
      <c r="F178" s="7"/>
      <c r="G178" s="7"/>
      <c r="H178" s="7"/>
    </row>
    <row r="179" spans="1:8" x14ac:dyDescent="0.25">
      <c r="A179" s="7"/>
      <c r="B179" s="7"/>
      <c r="C179" s="13"/>
      <c r="D179" s="7"/>
      <c r="E179" s="7"/>
      <c r="F179" s="7"/>
      <c r="G179" s="7"/>
      <c r="H179" s="7"/>
    </row>
    <row r="180" spans="1:8" x14ac:dyDescent="0.25">
      <c r="A180" s="7"/>
      <c r="B180" s="7"/>
      <c r="C180" s="13"/>
      <c r="D180" s="7"/>
      <c r="E180" s="7"/>
      <c r="F180" s="7"/>
      <c r="G180" s="7"/>
      <c r="H180" s="7"/>
    </row>
    <row r="181" spans="1:8" x14ac:dyDescent="0.25">
      <c r="A181" s="7"/>
      <c r="B181" s="7"/>
      <c r="C181" s="13"/>
      <c r="D181" s="7"/>
      <c r="E181" s="7"/>
      <c r="F181" s="7"/>
      <c r="G181" s="7"/>
      <c r="H181" s="7"/>
    </row>
    <row r="182" spans="1:8" x14ac:dyDescent="0.25">
      <c r="A182" s="7"/>
      <c r="B182" s="7"/>
      <c r="C182" s="7"/>
      <c r="D182" s="7"/>
      <c r="E182" s="7"/>
      <c r="F182" s="7"/>
      <c r="G182" s="7"/>
      <c r="H182" s="7"/>
    </row>
  </sheetData>
  <sheetProtection algorithmName="SHA-512" hashValue="B9i7Q7805uXXxoBnjLKUjC9y7ls8i82t6sOZjNepiNVNknjOCzvMM2xdRAHqcNCmc4xSu2moYbFL71BFj8zWWw==" saltValue="av7+T5sRPJbyOmoLTN64jw==" spinCount="100000" sheet="1" objects="1" scenarios="1"/>
  <mergeCells count="9">
    <mergeCell ref="A1:H1"/>
    <mergeCell ref="A44:H44"/>
    <mergeCell ref="A63:H63"/>
    <mergeCell ref="A69:H69"/>
    <mergeCell ref="B65:C65"/>
    <mergeCell ref="D65:G65"/>
    <mergeCell ref="D66:G66"/>
    <mergeCell ref="G46:J46"/>
    <mergeCell ref="C46:F46"/>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3° trimestre de 2024
Oficina Asesora de Planeación</oddHeader>
  </headerFooter>
  <rowBreaks count="1" manualBreakCount="1">
    <brk id="66"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10EA-7259-47A5-8DD1-D8B2FADC0E14}">
  <dimension ref="A1:AT76"/>
  <sheetViews>
    <sheetView tabSelected="1" zoomScale="60" zoomScaleNormal="60" zoomScaleSheetLayoutView="70" workbookViewId="0">
      <pane xSplit="4" ySplit="12" topLeftCell="E13" activePane="bottomRight" state="frozen"/>
      <selection pane="topRight" activeCell="E1" sqref="E1"/>
      <selection pane="bottomLeft" activeCell="A4" sqref="A4"/>
      <selection pane="bottomRight" activeCell="AW35" sqref="AW35"/>
    </sheetView>
  </sheetViews>
  <sheetFormatPr baseColWidth="10" defaultColWidth="11.42578125" defaultRowHeight="15" x14ac:dyDescent="0.25"/>
  <cols>
    <col min="1" max="1" width="11.42578125" hidden="1" customWidth="1"/>
    <col min="2" max="2" width="28.140625" hidden="1" customWidth="1"/>
    <col min="3" max="3" width="52.140625" customWidth="1"/>
    <col min="4" max="4" width="22.28515625" customWidth="1"/>
    <col min="5" max="5" width="31.42578125" customWidth="1"/>
    <col min="6" max="13" width="15.140625" hidden="1" customWidth="1"/>
    <col min="14" max="14" width="20.7109375" hidden="1" customWidth="1"/>
    <col min="15" max="15" width="12" customWidth="1"/>
    <col min="16" max="16" width="41.140625" hidden="1" customWidth="1"/>
    <col min="17" max="17" width="14.140625" hidden="1" customWidth="1"/>
    <col min="18" max="18" width="10.5703125" customWidth="1"/>
    <col min="19" max="19" width="97.85546875" hidden="1" customWidth="1"/>
    <col min="20" max="20" width="12.5703125" hidden="1" customWidth="1"/>
    <col min="21" max="21" width="12.140625" customWidth="1"/>
    <col min="22" max="22" width="70.7109375" hidden="1" customWidth="1"/>
    <col min="23" max="23" width="11.85546875" customWidth="1"/>
    <col min="24" max="24" width="10.28515625" customWidth="1"/>
    <col min="25" max="25" width="83.85546875" customWidth="1"/>
    <col min="26" max="26" width="10.7109375" hidden="1" customWidth="1"/>
    <col min="27" max="28" width="21.7109375" hidden="1" customWidth="1"/>
    <col min="29" max="29" width="7.42578125" hidden="1" customWidth="1"/>
    <col min="30" max="30" width="33.42578125" hidden="1" customWidth="1"/>
    <col min="31" max="33" width="21.7109375" hidden="1" customWidth="1"/>
    <col min="34" max="34" width="7.42578125" hidden="1" customWidth="1"/>
    <col min="35" max="35" width="33.42578125" hidden="1" customWidth="1"/>
    <col min="36" max="38" width="21.7109375" hidden="1" customWidth="1"/>
    <col min="39" max="39" width="7.42578125" hidden="1" customWidth="1"/>
    <col min="40" max="40" width="62" hidden="1" customWidth="1"/>
    <col min="41" max="43" width="5.140625" hidden="1" customWidth="1"/>
    <col min="44" max="44" width="11.85546875" hidden="1" customWidth="1"/>
    <col min="45" max="45" width="59.42578125" customWidth="1"/>
    <col min="46" max="46" width="61.28515625" customWidth="1"/>
  </cols>
  <sheetData>
    <row r="1" spans="1:46" ht="25.5" customHeight="1" x14ac:dyDescent="0.4">
      <c r="A1" s="265" t="s">
        <v>70</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5"/>
      <c r="AK1" s="265"/>
      <c r="AL1" s="265"/>
      <c r="AM1" s="265"/>
      <c r="AN1" s="265"/>
    </row>
    <row r="2" spans="1:46" ht="39.75" customHeight="1" x14ac:dyDescent="0.25">
      <c r="C2" s="129"/>
      <c r="D2" s="130"/>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row>
    <row r="3" spans="1:46" ht="39.75" customHeight="1" x14ac:dyDescent="0.25">
      <c r="C3" s="17"/>
      <c r="D3" s="17" t="s">
        <v>71</v>
      </c>
      <c r="E3" s="126" t="s">
        <v>72</v>
      </c>
      <c r="F3" s="17"/>
      <c r="G3" s="17"/>
      <c r="H3" s="17"/>
      <c r="I3" s="17"/>
      <c r="J3" s="17"/>
      <c r="K3" s="17"/>
      <c r="L3" s="17"/>
      <c r="M3" s="17"/>
      <c r="N3" s="17"/>
      <c r="O3" s="17"/>
      <c r="P3" s="17"/>
      <c r="Q3" s="17"/>
      <c r="R3" s="17"/>
      <c r="S3" s="17"/>
      <c r="W3" s="17"/>
      <c r="X3" s="17"/>
      <c r="Y3" s="17"/>
      <c r="Z3" s="17"/>
      <c r="AA3" s="17"/>
      <c r="AB3" s="17"/>
      <c r="AC3" s="17"/>
      <c r="AD3" s="17"/>
      <c r="AE3" s="17"/>
      <c r="AF3" s="17"/>
      <c r="AG3" s="17"/>
      <c r="AH3" s="17"/>
      <c r="AI3" s="17"/>
    </row>
    <row r="4" spans="1:46" ht="39.75" customHeight="1" x14ac:dyDescent="0.25">
      <c r="C4" s="17" t="s">
        <v>73</v>
      </c>
      <c r="D4" s="127">
        <f>N71</f>
        <v>0.16518444444444444</v>
      </c>
      <c r="E4" s="127">
        <f>O71</f>
        <v>0.65184888888888892</v>
      </c>
      <c r="F4" s="17"/>
      <c r="G4" s="17"/>
      <c r="H4" s="17"/>
      <c r="I4" s="17"/>
      <c r="J4" s="17"/>
      <c r="K4" s="17"/>
      <c r="L4" s="17"/>
      <c r="M4" s="17"/>
      <c r="N4" s="17"/>
      <c r="O4" s="17"/>
      <c r="P4" s="17"/>
      <c r="Q4" s="17"/>
      <c r="R4" s="17"/>
      <c r="S4" s="17"/>
      <c r="W4" s="17"/>
      <c r="X4" s="17"/>
      <c r="Y4" s="17"/>
      <c r="Z4" s="17"/>
      <c r="AA4" s="17"/>
      <c r="AB4" s="17"/>
      <c r="AC4" s="17"/>
      <c r="AD4" s="17"/>
      <c r="AE4" s="17"/>
      <c r="AF4" s="17"/>
      <c r="AG4" s="17"/>
      <c r="AH4" s="17"/>
      <c r="AI4" s="17"/>
    </row>
    <row r="5" spans="1:46" ht="39.75" customHeight="1" x14ac:dyDescent="0.25">
      <c r="C5" s="17" t="s">
        <v>74</v>
      </c>
      <c r="D5" s="127">
        <f>Q71</f>
        <v>0.36891025641025649</v>
      </c>
      <c r="E5" s="127">
        <f>R71</f>
        <v>0.75705128205128203</v>
      </c>
      <c r="F5" s="17"/>
      <c r="G5" s="17"/>
      <c r="H5" s="17"/>
      <c r="I5" s="17"/>
      <c r="J5" s="17"/>
      <c r="K5" s="17"/>
      <c r="L5" s="17"/>
      <c r="M5" s="17"/>
      <c r="N5" s="17"/>
      <c r="O5" s="17"/>
      <c r="P5" s="17"/>
      <c r="Q5" s="17"/>
      <c r="R5" s="17"/>
      <c r="S5" s="17"/>
      <c r="W5" s="17"/>
      <c r="X5" s="17"/>
      <c r="Y5" s="17"/>
      <c r="Z5" s="17"/>
      <c r="AA5" s="17"/>
      <c r="AB5" s="17"/>
      <c r="AC5" s="17"/>
      <c r="AD5" s="17"/>
      <c r="AE5" s="17"/>
      <c r="AF5" s="17"/>
      <c r="AG5" s="17"/>
      <c r="AH5" s="17"/>
      <c r="AI5" s="17"/>
    </row>
    <row r="6" spans="1:46" ht="39.75" customHeight="1" x14ac:dyDescent="0.25">
      <c r="C6" s="17" t="s">
        <v>75</v>
      </c>
      <c r="D6" s="127">
        <f>T71</f>
        <v>0.63213836477987417</v>
      </c>
      <c r="E6" s="127">
        <f>U71</f>
        <v>0.84771604938271583</v>
      </c>
      <c r="F6" s="17"/>
      <c r="G6" s="17"/>
      <c r="H6" s="17"/>
      <c r="I6" s="17"/>
      <c r="J6" s="17"/>
      <c r="K6" s="17"/>
      <c r="L6" s="17"/>
      <c r="M6" s="17"/>
      <c r="N6" s="17"/>
      <c r="O6" s="17"/>
      <c r="P6" s="17"/>
      <c r="Q6" s="17"/>
      <c r="R6" s="17"/>
      <c r="S6" s="17"/>
      <c r="W6" s="17"/>
      <c r="X6" s="17"/>
      <c r="Y6" s="17"/>
      <c r="Z6" s="17"/>
      <c r="AA6" s="17"/>
      <c r="AB6" s="17"/>
      <c r="AC6" s="17"/>
      <c r="AD6" s="17"/>
      <c r="AE6" s="17"/>
      <c r="AF6" s="17"/>
      <c r="AG6" s="17"/>
      <c r="AH6" s="17"/>
      <c r="AI6" s="17"/>
    </row>
    <row r="7" spans="1:46" ht="39.75" customHeight="1" x14ac:dyDescent="0.25">
      <c r="C7" s="17" t="s">
        <v>76</v>
      </c>
      <c r="D7" s="127">
        <f>W71</f>
        <v>0.97714285714285709</v>
      </c>
      <c r="E7" s="127">
        <f>X71</f>
        <v>0.97714285714285709</v>
      </c>
      <c r="F7" s="17"/>
      <c r="G7" s="17"/>
      <c r="H7" s="17"/>
      <c r="I7" s="17"/>
      <c r="J7" s="17"/>
      <c r="K7" s="17"/>
      <c r="L7" s="17"/>
      <c r="M7" s="17"/>
      <c r="N7" s="17"/>
      <c r="O7" s="17"/>
      <c r="P7" s="17"/>
      <c r="Q7" s="17"/>
      <c r="R7" s="17"/>
      <c r="S7" s="17"/>
      <c r="W7" s="17"/>
      <c r="X7" s="17"/>
      <c r="Y7" s="17"/>
      <c r="Z7" s="17"/>
      <c r="AA7" s="17"/>
      <c r="AB7" s="17"/>
      <c r="AC7" s="17"/>
      <c r="AD7" s="17"/>
      <c r="AE7" s="17"/>
      <c r="AF7" s="17"/>
      <c r="AG7" s="17"/>
      <c r="AH7" s="17"/>
      <c r="AI7" s="17"/>
    </row>
    <row r="8" spans="1:46" ht="39.75" customHeight="1" x14ac:dyDescent="0.25">
      <c r="C8" s="17"/>
      <c r="D8" s="128"/>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row>
    <row r="9" spans="1:46" x14ac:dyDescent="0.25">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row>
    <row r="10" spans="1:46" ht="15.75" thickBot="1" x14ac:dyDescent="0.3">
      <c r="D10" s="133"/>
      <c r="E10" s="17"/>
      <c r="F10" s="17"/>
      <c r="G10" s="17"/>
      <c r="H10" s="17"/>
      <c r="I10" s="17"/>
      <c r="J10" s="17"/>
      <c r="K10" s="17"/>
      <c r="L10" s="17"/>
      <c r="M10" s="17"/>
      <c r="N10" s="17"/>
      <c r="O10" s="17"/>
      <c r="P10" s="17"/>
      <c r="Q10" s="17"/>
      <c r="R10" s="17"/>
      <c r="S10" s="17"/>
      <c r="T10" s="17"/>
      <c r="U10" s="17"/>
      <c r="V10" s="133"/>
      <c r="W10" s="17"/>
      <c r="X10" s="17"/>
      <c r="Y10" s="17"/>
      <c r="Z10" s="17"/>
      <c r="AA10" s="17"/>
      <c r="AB10" s="17"/>
      <c r="AC10" s="17"/>
      <c r="AD10" s="17"/>
      <c r="AE10" s="17"/>
      <c r="AF10" s="17"/>
      <c r="AH10" s="17"/>
      <c r="AI10" s="17"/>
    </row>
    <row r="11" spans="1:46" ht="15.75" thickBot="1" x14ac:dyDescent="0.3">
      <c r="F11" s="259" t="s">
        <v>77</v>
      </c>
      <c r="G11" s="260"/>
      <c r="H11" s="260"/>
      <c r="I11" s="260"/>
      <c r="J11" s="260"/>
      <c r="K11" s="260"/>
      <c r="L11" s="260"/>
      <c r="M11" s="261"/>
      <c r="N11" s="262" t="s">
        <v>78</v>
      </c>
      <c r="O11" s="263"/>
      <c r="P11" s="263"/>
      <c r="Q11" s="263"/>
      <c r="R11" s="263"/>
      <c r="S11" s="263"/>
      <c r="T11" s="263"/>
      <c r="U11" s="263"/>
      <c r="V11" s="263"/>
      <c r="W11" s="263"/>
      <c r="X11" s="263"/>
      <c r="Y11" s="264"/>
      <c r="Z11" s="266" t="s">
        <v>79</v>
      </c>
      <c r="AA11" s="267"/>
      <c r="AB11" s="267"/>
      <c r="AC11" s="267"/>
      <c r="AD11" s="267"/>
      <c r="AE11" s="267"/>
      <c r="AF11" s="267"/>
      <c r="AG11" s="267"/>
      <c r="AH11" s="267"/>
      <c r="AI11" s="267"/>
      <c r="AJ11" s="267"/>
      <c r="AK11" s="267"/>
      <c r="AL11" s="267"/>
      <c r="AM11" s="267"/>
      <c r="AN11" s="267"/>
      <c r="AO11" s="267"/>
      <c r="AP11" s="267"/>
      <c r="AQ11" s="267"/>
      <c r="AR11" s="267"/>
      <c r="AS11" s="267"/>
    </row>
    <row r="12" spans="1:46" ht="52.5" customHeight="1" thickBot="1" x14ac:dyDescent="0.3">
      <c r="A12" s="115" t="s">
        <v>80</v>
      </c>
      <c r="B12" s="116" t="s">
        <v>81</v>
      </c>
      <c r="C12" s="186" t="s">
        <v>82</v>
      </c>
      <c r="D12" s="187" t="s">
        <v>83</v>
      </c>
      <c r="E12" s="188" t="s">
        <v>84</v>
      </c>
      <c r="F12" s="111" t="s">
        <v>85</v>
      </c>
      <c r="G12" s="112" t="s">
        <v>86</v>
      </c>
      <c r="H12" s="113" t="s">
        <v>87</v>
      </c>
      <c r="I12" s="112" t="s">
        <v>88</v>
      </c>
      <c r="J12" s="113" t="s">
        <v>89</v>
      </c>
      <c r="K12" s="112" t="s">
        <v>90</v>
      </c>
      <c r="L12" s="113" t="s">
        <v>91</v>
      </c>
      <c r="M12" s="114" t="s">
        <v>92</v>
      </c>
      <c r="N12" s="189" t="s">
        <v>93</v>
      </c>
      <c r="O12" s="190" t="s">
        <v>94</v>
      </c>
      <c r="P12" s="191" t="s">
        <v>95</v>
      </c>
      <c r="Q12" s="190" t="s">
        <v>96</v>
      </c>
      <c r="R12" s="190" t="s">
        <v>97</v>
      </c>
      <c r="S12" s="191" t="s">
        <v>98</v>
      </c>
      <c r="T12" s="192" t="s">
        <v>99</v>
      </c>
      <c r="U12" s="192" t="s">
        <v>100</v>
      </c>
      <c r="V12" s="193" t="s">
        <v>101</v>
      </c>
      <c r="W12" s="190" t="s">
        <v>102</v>
      </c>
      <c r="X12" s="190" t="s">
        <v>103</v>
      </c>
      <c r="Y12" s="194" t="s">
        <v>104</v>
      </c>
      <c r="Z12" s="195" t="s">
        <v>105</v>
      </c>
      <c r="AA12" s="196" t="s">
        <v>106</v>
      </c>
      <c r="AB12" s="196" t="s">
        <v>107</v>
      </c>
      <c r="AC12" s="197" t="s">
        <v>108</v>
      </c>
      <c r="AD12" s="198" t="s">
        <v>109</v>
      </c>
      <c r="AE12" s="196" t="s">
        <v>110</v>
      </c>
      <c r="AF12" s="199" t="s">
        <v>111</v>
      </c>
      <c r="AG12" s="196" t="s">
        <v>112</v>
      </c>
      <c r="AH12" s="200" t="s">
        <v>113</v>
      </c>
      <c r="AI12" s="198" t="s">
        <v>114</v>
      </c>
      <c r="AJ12" s="196" t="s">
        <v>115</v>
      </c>
      <c r="AK12" s="196" t="s">
        <v>116</v>
      </c>
      <c r="AL12" s="196" t="s">
        <v>117</v>
      </c>
      <c r="AM12" s="197" t="s">
        <v>118</v>
      </c>
      <c r="AN12" s="201" t="s">
        <v>119</v>
      </c>
      <c r="AO12" s="196" t="s">
        <v>120</v>
      </c>
      <c r="AP12" s="196" t="s">
        <v>121</v>
      </c>
      <c r="AQ12" s="196" t="s">
        <v>122</v>
      </c>
      <c r="AR12" s="197" t="s">
        <v>123</v>
      </c>
      <c r="AS12" s="201" t="s">
        <v>124</v>
      </c>
      <c r="AT12" s="157" t="s">
        <v>641</v>
      </c>
    </row>
    <row r="13" spans="1:46" ht="408.75" customHeight="1" x14ac:dyDescent="0.25">
      <c r="A13" s="107" t="s">
        <v>14</v>
      </c>
      <c r="B13" s="173" t="s">
        <v>35</v>
      </c>
      <c r="C13" s="216" t="s">
        <v>125</v>
      </c>
      <c r="D13" s="217" t="s">
        <v>126</v>
      </c>
      <c r="E13" s="218" t="s">
        <v>127</v>
      </c>
      <c r="F13" s="76">
        <v>0.25</v>
      </c>
      <c r="G13" s="38">
        <f t="shared" ref="G13:G33" si="0">F13/L13</f>
        <v>0.25</v>
      </c>
      <c r="H13" s="76">
        <v>0.5</v>
      </c>
      <c r="I13" s="38">
        <f t="shared" ref="I13:I60" si="1">H13/L13</f>
        <v>0.5</v>
      </c>
      <c r="J13" s="76">
        <v>0.75</v>
      </c>
      <c r="K13" s="38">
        <f t="shared" ref="K13:K60" si="2">J13/L13</f>
        <v>0.75</v>
      </c>
      <c r="L13" s="76">
        <v>1</v>
      </c>
      <c r="M13" s="38">
        <f t="shared" ref="M13:M60" si="3">L13/L13</f>
        <v>1</v>
      </c>
      <c r="N13" s="28">
        <v>0.25</v>
      </c>
      <c r="O13" s="28">
        <f t="shared" ref="O13:O20" si="4">N13/G13</f>
        <v>1</v>
      </c>
      <c r="P13" s="77" t="s">
        <v>128</v>
      </c>
      <c r="Q13" s="28">
        <v>0.5</v>
      </c>
      <c r="R13" s="28">
        <f t="shared" ref="R13:R25" si="5">Q13/I13</f>
        <v>1</v>
      </c>
      <c r="S13" s="77" t="s">
        <v>129</v>
      </c>
      <c r="T13" s="67">
        <v>0.75</v>
      </c>
      <c r="U13" s="28">
        <f t="shared" ref="U13:U25" si="6">T13/K13</f>
        <v>1</v>
      </c>
      <c r="V13" s="42" t="s">
        <v>130</v>
      </c>
      <c r="W13" s="28">
        <v>1</v>
      </c>
      <c r="X13" s="28">
        <f t="shared" ref="X13:X44" si="7">W13/M13</f>
        <v>1</v>
      </c>
      <c r="Y13" s="77" t="s">
        <v>610</v>
      </c>
      <c r="Z13" s="78" t="s">
        <v>131</v>
      </c>
      <c r="AA13" s="78" t="s">
        <v>132</v>
      </c>
      <c r="AB13" s="78"/>
      <c r="AC13" s="78" t="str">
        <f>IF((COUNTIF(Z13:AB13,"X"))&gt;=1,"Si","No")</f>
        <v>Si</v>
      </c>
      <c r="AD13" s="79" t="s">
        <v>133</v>
      </c>
      <c r="AE13" s="80" t="str">
        <f>Tabla1[[#This Row],[Cr1. Más de 8 responsables]]</f>
        <v>x</v>
      </c>
      <c r="AF13" s="80" t="str">
        <f>IF(O13&lt;100%,"X","")</f>
        <v/>
      </c>
      <c r="AG13" s="80"/>
      <c r="AH13" s="78" t="str">
        <f>IF((COUNTIF(AE13:AG13,"X"))&gt;=1,"Si","No")</f>
        <v>Si</v>
      </c>
      <c r="AI13" s="100" t="s">
        <v>134</v>
      </c>
      <c r="AJ13" s="80" t="str">
        <f>Tabla1[[#This Row],[Cr1. Más de 8 responsables]]</f>
        <v>x</v>
      </c>
      <c r="AK13" s="80" t="str">
        <f>IF(R13&lt;100%,"X","")</f>
        <v/>
      </c>
      <c r="AL13" s="80"/>
      <c r="AM13" s="78" t="str">
        <f>IF((COUNTIF(AJ13:AL13,"X"))&gt;=1,"Si","No")</f>
        <v>Si</v>
      </c>
      <c r="AN13" s="100" t="s">
        <v>134</v>
      </c>
      <c r="AO13" s="80" t="str">
        <f>Tabla1[[#This Row],[Cr1. Más de 8 responsables]]</f>
        <v>x</v>
      </c>
      <c r="AP13" s="80" t="str">
        <f>IF(U13&lt;100%,"X","")</f>
        <v/>
      </c>
      <c r="AQ13" s="80"/>
      <c r="AR13" s="78" t="str">
        <f>IF((COUNTIF(AO13:AQ13,"X"))&gt;=1,"Si","No")</f>
        <v>Si</v>
      </c>
      <c r="AS13" s="219" t="s">
        <v>135</v>
      </c>
      <c r="AT13" s="171" t="s">
        <v>643</v>
      </c>
    </row>
    <row r="14" spans="1:46" ht="409.5" customHeight="1" thickBot="1" x14ac:dyDescent="0.3">
      <c r="A14" s="108" t="str">
        <f>A13</f>
        <v>1 - Gestión del Riesgo de Corrupción “MAPA DE RIESGOS DE CORRUPCIÓN"</v>
      </c>
      <c r="B14" s="174" t="str">
        <f>B13</f>
        <v>1. Política de Administración de Riesgos de Corrupción</v>
      </c>
      <c r="C14" s="220" t="s">
        <v>136</v>
      </c>
      <c r="D14" s="164" t="s">
        <v>137</v>
      </c>
      <c r="E14" s="165" t="s">
        <v>127</v>
      </c>
      <c r="F14" s="87">
        <v>0.25</v>
      </c>
      <c r="G14" s="39">
        <f t="shared" si="0"/>
        <v>0.25</v>
      </c>
      <c r="H14" s="87">
        <v>0.5</v>
      </c>
      <c r="I14" s="39">
        <f t="shared" si="1"/>
        <v>0.5</v>
      </c>
      <c r="J14" s="87">
        <v>0.75</v>
      </c>
      <c r="K14" s="39">
        <f t="shared" si="2"/>
        <v>0.75</v>
      </c>
      <c r="L14" s="87">
        <v>1</v>
      </c>
      <c r="M14" s="39">
        <f t="shared" si="3"/>
        <v>1</v>
      </c>
      <c r="N14" s="15">
        <v>0.25</v>
      </c>
      <c r="O14" s="15">
        <f t="shared" si="4"/>
        <v>1</v>
      </c>
      <c r="P14" s="88" t="s">
        <v>138</v>
      </c>
      <c r="Q14" s="15">
        <v>0.5</v>
      </c>
      <c r="R14" s="15">
        <f t="shared" si="5"/>
        <v>1</v>
      </c>
      <c r="S14" s="88" t="s">
        <v>139</v>
      </c>
      <c r="T14" s="69">
        <v>0.75</v>
      </c>
      <c r="U14" s="15">
        <f t="shared" si="6"/>
        <v>1</v>
      </c>
      <c r="V14" s="16" t="s">
        <v>140</v>
      </c>
      <c r="W14" s="15">
        <v>1</v>
      </c>
      <c r="X14" s="15">
        <f t="shared" si="7"/>
        <v>1</v>
      </c>
      <c r="Y14" s="202" t="s">
        <v>609</v>
      </c>
      <c r="Z14" s="90" t="s">
        <v>131</v>
      </c>
      <c r="AA14" s="90" t="s">
        <v>132</v>
      </c>
      <c r="AB14" s="90"/>
      <c r="AC14" s="90" t="str">
        <f t="shared" ref="AC14:AC60" si="8">IF((COUNTIF(Z14:AB14,"X"))&gt;=1,"Si","No")</f>
        <v>Si</v>
      </c>
      <c r="AD14" s="94" t="s">
        <v>133</v>
      </c>
      <c r="AE14" s="91" t="str">
        <f>Tabla1[[#This Row],[Cr1. Más de 8 responsables]]</f>
        <v>x</v>
      </c>
      <c r="AF14" s="91" t="str">
        <f t="shared" ref="AF14:AF60" si="9">IF(O14&lt;100%,"X","")</f>
        <v/>
      </c>
      <c r="AG14" s="91"/>
      <c r="AH14" s="90" t="str">
        <f t="shared" ref="AH14:AH60" si="10">IF((COUNTIF(AE14:AG14,"X"))&gt;=1,"Si","No")</f>
        <v>Si</v>
      </c>
      <c r="AI14" s="156" t="s">
        <v>134</v>
      </c>
      <c r="AJ14" s="91" t="str">
        <f>Tabla1[[#This Row],[Cr1. Más de 8 responsables]]</f>
        <v>x</v>
      </c>
      <c r="AK14" s="91" t="str">
        <f t="shared" ref="AK14:AK60" si="11">IF(R14&lt;100%,"X","")</f>
        <v/>
      </c>
      <c r="AL14" s="91"/>
      <c r="AM14" s="90" t="str">
        <f t="shared" ref="AM14:AM60" si="12">IF((COUNTIF(AJ14:AL14,"X"))&gt;=1,"Si","No")</f>
        <v>Si</v>
      </c>
      <c r="AN14" s="156" t="s">
        <v>134</v>
      </c>
      <c r="AO14" s="91" t="str">
        <f>Tabla1[[#This Row],[Cr1. Más de 8 responsables]]</f>
        <v>x</v>
      </c>
      <c r="AP14" s="91" t="str">
        <f t="shared" ref="AP14:AP60" si="13">IF(U14&lt;100%,"X","")</f>
        <v/>
      </c>
      <c r="AQ14" s="91"/>
      <c r="AR14" s="90" t="str">
        <f t="shared" ref="AR14:AR60" si="14">IF((COUNTIF(AO14:AQ14,"X"))&gt;=1,"Si","No")</f>
        <v>Si</v>
      </c>
      <c r="AS14" s="169" t="s">
        <v>135</v>
      </c>
      <c r="AT14" s="221"/>
    </row>
    <row r="15" spans="1:46" ht="409.6" thickBot="1" x14ac:dyDescent="0.3">
      <c r="A15" s="108" t="str">
        <f t="shared" ref="A15:A21" si="15">A14</f>
        <v>1 - Gestión del Riesgo de Corrupción “MAPA DE RIESGOS DE CORRUPCIÓN"</v>
      </c>
      <c r="B15" s="175" t="s">
        <v>36</v>
      </c>
      <c r="C15" s="220" t="s">
        <v>141</v>
      </c>
      <c r="D15" s="164" t="s">
        <v>142</v>
      </c>
      <c r="E15" s="165" t="s">
        <v>127</v>
      </c>
      <c r="F15" s="87">
        <v>0.25</v>
      </c>
      <c r="G15" s="39">
        <f t="shared" si="0"/>
        <v>0.25</v>
      </c>
      <c r="H15" s="87">
        <v>0.5</v>
      </c>
      <c r="I15" s="39">
        <f t="shared" si="1"/>
        <v>0.5</v>
      </c>
      <c r="J15" s="87">
        <v>0.75</v>
      </c>
      <c r="K15" s="39">
        <f t="shared" si="2"/>
        <v>0.75</v>
      </c>
      <c r="L15" s="87">
        <v>1</v>
      </c>
      <c r="M15" s="39">
        <f t="shared" si="3"/>
        <v>1</v>
      </c>
      <c r="N15" s="15">
        <v>0.25</v>
      </c>
      <c r="O15" s="15">
        <f t="shared" si="4"/>
        <v>1</v>
      </c>
      <c r="P15" s="88" t="s">
        <v>143</v>
      </c>
      <c r="Q15" s="15">
        <v>0.5</v>
      </c>
      <c r="R15" s="15">
        <f t="shared" si="5"/>
        <v>1</v>
      </c>
      <c r="S15" s="88" t="s">
        <v>144</v>
      </c>
      <c r="T15" s="69">
        <v>0.75</v>
      </c>
      <c r="U15" s="15">
        <f t="shared" si="6"/>
        <v>1</v>
      </c>
      <c r="V15" s="16" t="s">
        <v>145</v>
      </c>
      <c r="W15" s="15">
        <v>1</v>
      </c>
      <c r="X15" s="15">
        <f t="shared" si="7"/>
        <v>1</v>
      </c>
      <c r="Y15" s="88" t="s">
        <v>611</v>
      </c>
      <c r="Z15" s="90" t="s">
        <v>131</v>
      </c>
      <c r="AA15" s="90" t="s">
        <v>132</v>
      </c>
      <c r="AB15" s="90"/>
      <c r="AC15" s="90" t="str">
        <f t="shared" si="8"/>
        <v>Si</v>
      </c>
      <c r="AD15" s="94"/>
      <c r="AE15" s="91" t="str">
        <f>Tabla1[[#This Row],[Cr1. Más de 8 responsables]]</f>
        <v>x</v>
      </c>
      <c r="AF15" s="91" t="str">
        <f t="shared" si="9"/>
        <v/>
      </c>
      <c r="AG15" s="91"/>
      <c r="AH15" s="90" t="str">
        <f t="shared" si="10"/>
        <v>Si</v>
      </c>
      <c r="AI15" s="156" t="s">
        <v>134</v>
      </c>
      <c r="AJ15" s="91" t="str">
        <f>Tabla1[[#This Row],[Cr1. Más de 8 responsables]]</f>
        <v>x</v>
      </c>
      <c r="AK15" s="91" t="str">
        <f t="shared" si="11"/>
        <v/>
      </c>
      <c r="AL15" s="91"/>
      <c r="AM15" s="90" t="str">
        <f t="shared" si="12"/>
        <v>Si</v>
      </c>
      <c r="AN15" s="156" t="s">
        <v>134</v>
      </c>
      <c r="AO15" s="91" t="str">
        <f>Tabla1[[#This Row],[Cr1. Más de 8 responsables]]</f>
        <v>x</v>
      </c>
      <c r="AP15" s="91" t="str">
        <f t="shared" si="13"/>
        <v/>
      </c>
      <c r="AQ15" s="91"/>
      <c r="AR15" s="90" t="str">
        <f t="shared" si="14"/>
        <v>Si</v>
      </c>
      <c r="AS15" s="169" t="s">
        <v>135</v>
      </c>
      <c r="AT15" s="221"/>
    </row>
    <row r="16" spans="1:46" ht="409.5" x14ac:dyDescent="0.25">
      <c r="A16" s="108" t="str">
        <f t="shared" si="15"/>
        <v>1 - Gestión del Riesgo de Corrupción “MAPA DE RIESGOS DE CORRUPCIÓN"</v>
      </c>
      <c r="B16" s="176" t="s">
        <v>37</v>
      </c>
      <c r="C16" s="220" t="s">
        <v>146</v>
      </c>
      <c r="D16" s="164" t="s">
        <v>147</v>
      </c>
      <c r="E16" s="165" t="s">
        <v>127</v>
      </c>
      <c r="F16" s="87">
        <v>0.5</v>
      </c>
      <c r="G16" s="39">
        <f t="shared" si="0"/>
        <v>0.5</v>
      </c>
      <c r="H16" s="87">
        <v>0.5</v>
      </c>
      <c r="I16" s="39">
        <f t="shared" si="1"/>
        <v>0.5</v>
      </c>
      <c r="J16" s="87">
        <v>0.5</v>
      </c>
      <c r="K16" s="39">
        <f t="shared" si="2"/>
        <v>0.5</v>
      </c>
      <c r="L16" s="87">
        <v>1</v>
      </c>
      <c r="M16" s="39">
        <f t="shared" si="3"/>
        <v>1</v>
      </c>
      <c r="N16" s="15">
        <v>0.5</v>
      </c>
      <c r="O16" s="15">
        <f t="shared" si="4"/>
        <v>1</v>
      </c>
      <c r="P16" s="88" t="s">
        <v>148</v>
      </c>
      <c r="Q16" s="15">
        <v>0.5</v>
      </c>
      <c r="R16" s="15">
        <f t="shared" si="5"/>
        <v>1</v>
      </c>
      <c r="S16" s="88" t="s">
        <v>149</v>
      </c>
      <c r="T16" s="69">
        <v>0.5</v>
      </c>
      <c r="U16" s="15">
        <f t="shared" si="6"/>
        <v>1</v>
      </c>
      <c r="V16" s="16" t="str">
        <f>V14</f>
        <v>A. Seguimiento estratégia de Racionalización de trámites: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B.	Coordinación asistencia Técnica Secretaría de Transparencia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C.	Vinculación actores claves 
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D.	Promoción de Capacitaciones Secretaría de Transparencia a actores claves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Ver soportes en https://invias-my.sharepoint.com/:f:/g/personal/oap_invias_gov_co/EjR2JpzNYmtGhSXloLxtfFIBEW_M1AQNN9CEDwfH3dJ4pg?e=iSCZ6D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2024I-VBOG-073715 del 04/10/24 OFICINA DE CONTROL INTERNO
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v>
      </c>
      <c r="W16" s="15">
        <v>1</v>
      </c>
      <c r="X16" s="15">
        <f t="shared" si="7"/>
        <v>1</v>
      </c>
      <c r="Y16" s="88" t="str">
        <f>Y14</f>
        <v xml:space="preserve">Acompañamiento de la Secretaría de Transparencia:
1.	Participación Social, Control Social y Rendición de Cuentas, realizadas oct 28 a las 2:30pm y Oct 30 a las 2:30pm.
2.	PTEP realizada el 18/11 a las 2:30pm
3.	Canales de denuncia, el 3/12 a las 2:30pm
4.	PTEP realizada el 19/12 a las 2:30pm
Elaboración del Plan de transición al Programa de Transparencia y Ética Pública - PTEP-, documentado en el aplicativo KAWAK con el ID 400.
Documentación diagnóstico y  Cierre protocolario del Plan Anticorrupción y de Atención al Ciudadano –PAAC
1.	Retroalimentación reportes cortes 3° y 4° trimestre de manera individual y socialización de informes de monitoreo mediante memorando circular (2024I-VBOG-078663 del 21/10).
2.	Elaboración bosquejo de diagnóstico y recolección de información
3.	Socialización del borrador del diagnóstico mediante memorando circular.
Estrategia de diagnóstico participativo:
1. Diseño de instrumento para recolección de aportes externos disponible en https://forms.office.com/r/rrCu7pF8LQ , habilitado hasta el 15/01/25 y que se promoverá por canales externos con apoyo del grupo gerencia de comunicaciones.
2. Diseño de instrumento para recolección de aportes internos disponible en https://forms.office.com/r/cJ1DNQcp8g , habilitado hasta el 15/01/25 y que se promoverá por canales internos con apoyo del grupo gerencia de comunicaciones.
Estrategia de formulación participativa, inicialmente con actores internos:
1. Diseño del componente transversal del Programa de Transparencia y Ética Pública - PTEP-.
2. Elaboración del borrador inicial del del componente transversal del PTEP 2025-2026, para aportes y complementos de actores claves.
3. Diseño del componente programático del PTEP 2025-2026
4. Elaboración del borrador inicial del del componente transversal del PTEP 2025-2026, para aportes y complementos de actores claves.
5. Socializaran de borradores de los componentes transversal y programático mediante memorando circular. 2024I-VBOG-101035 del 27/12/24  Aportes para borrador del Programa de Transparencia y Ética Pública PTEP  (Decreto 1122 de 2024
</v>
      </c>
      <c r="Z16" s="90"/>
      <c r="AA16" s="90" t="s">
        <v>132</v>
      </c>
      <c r="AB16" s="90"/>
      <c r="AC16" s="90" t="str">
        <f t="shared" si="8"/>
        <v>No</v>
      </c>
      <c r="AD16" s="94" t="s">
        <v>133</v>
      </c>
      <c r="AE16" s="91">
        <f>Tabla1[[#This Row],[Cr1. Más de 8 responsables]]</f>
        <v>0</v>
      </c>
      <c r="AF16" s="91" t="str">
        <f t="shared" si="9"/>
        <v/>
      </c>
      <c r="AG16" s="91"/>
      <c r="AH16" s="90" t="str">
        <f t="shared" si="10"/>
        <v>No</v>
      </c>
      <c r="AI16" s="156" t="s">
        <v>134</v>
      </c>
      <c r="AJ16" s="91">
        <f>Tabla1[[#This Row],[Cr1. Más de 8 responsables]]</f>
        <v>0</v>
      </c>
      <c r="AK16" s="91" t="str">
        <f t="shared" si="11"/>
        <v/>
      </c>
      <c r="AL16" s="91"/>
      <c r="AM16" s="90" t="str">
        <f t="shared" si="12"/>
        <v>No</v>
      </c>
      <c r="AN16" s="156" t="s">
        <v>134</v>
      </c>
      <c r="AO16" s="91">
        <f>Tabla1[[#This Row],[Cr1. Más de 8 responsables]]</f>
        <v>0</v>
      </c>
      <c r="AP16" s="91" t="str">
        <f t="shared" si="13"/>
        <v/>
      </c>
      <c r="AQ16" s="91"/>
      <c r="AR16" s="90" t="str">
        <f t="shared" si="14"/>
        <v>No</v>
      </c>
      <c r="AS16" s="169" t="s">
        <v>135</v>
      </c>
      <c r="AT16" s="155" t="s">
        <v>644</v>
      </c>
    </row>
    <row r="17" spans="1:46" ht="409.6" thickBot="1" x14ac:dyDescent="0.3">
      <c r="A17" s="108" t="str">
        <f t="shared" si="15"/>
        <v>1 - Gestión del Riesgo de Corrupción “MAPA DE RIESGOS DE CORRUPCIÓN"</v>
      </c>
      <c r="B17" s="174" t="str">
        <f>B16</f>
        <v xml:space="preserve">3. Consulta y divulgación </v>
      </c>
      <c r="C17" s="220" t="s">
        <v>150</v>
      </c>
      <c r="D17" s="164" t="s">
        <v>151</v>
      </c>
      <c r="E17" s="165" t="s">
        <v>127</v>
      </c>
      <c r="F17" s="87">
        <v>0.25</v>
      </c>
      <c r="G17" s="39">
        <f t="shared" si="0"/>
        <v>0.25</v>
      </c>
      <c r="H17" s="87">
        <v>0.5</v>
      </c>
      <c r="I17" s="39">
        <f t="shared" si="1"/>
        <v>0.5</v>
      </c>
      <c r="J17" s="87">
        <v>0.75</v>
      </c>
      <c r="K17" s="39">
        <f t="shared" si="2"/>
        <v>0.75</v>
      </c>
      <c r="L17" s="87">
        <v>1</v>
      </c>
      <c r="M17" s="39">
        <f t="shared" si="3"/>
        <v>1</v>
      </c>
      <c r="N17" s="15">
        <v>0.25</v>
      </c>
      <c r="O17" s="15">
        <f t="shared" si="4"/>
        <v>1</v>
      </c>
      <c r="P17" s="88" t="s">
        <v>152</v>
      </c>
      <c r="Q17" s="15">
        <v>0.5</v>
      </c>
      <c r="R17" s="15">
        <f t="shared" si="5"/>
        <v>1</v>
      </c>
      <c r="S17" s="88" t="s">
        <v>153</v>
      </c>
      <c r="T17" s="69">
        <v>0.75</v>
      </c>
      <c r="U17" s="15">
        <f t="shared" si="6"/>
        <v>1</v>
      </c>
      <c r="V17" s="16" t="s">
        <v>154</v>
      </c>
      <c r="W17" s="15">
        <v>1</v>
      </c>
      <c r="X17" s="15">
        <f t="shared" si="7"/>
        <v>1</v>
      </c>
      <c r="Y17" s="88" t="s">
        <v>155</v>
      </c>
      <c r="Z17" s="90"/>
      <c r="AA17" s="90" t="s">
        <v>132</v>
      </c>
      <c r="AB17" s="90"/>
      <c r="AC17" s="90" t="str">
        <f t="shared" si="8"/>
        <v>No</v>
      </c>
      <c r="AD17" s="94" t="s">
        <v>133</v>
      </c>
      <c r="AE17" s="91">
        <f>Tabla1[[#This Row],[Cr1. Más de 8 responsables]]</f>
        <v>0</v>
      </c>
      <c r="AF17" s="91" t="str">
        <f t="shared" si="9"/>
        <v/>
      </c>
      <c r="AG17" s="91"/>
      <c r="AH17" s="90" t="str">
        <f t="shared" si="10"/>
        <v>No</v>
      </c>
      <c r="AI17" s="156" t="s">
        <v>134</v>
      </c>
      <c r="AJ17" s="91">
        <f>Tabla1[[#This Row],[Cr1. Más de 8 responsables]]</f>
        <v>0</v>
      </c>
      <c r="AK17" s="91" t="str">
        <f t="shared" si="11"/>
        <v/>
      </c>
      <c r="AL17" s="91"/>
      <c r="AM17" s="90" t="str">
        <f t="shared" si="12"/>
        <v>No</v>
      </c>
      <c r="AN17" s="156" t="s">
        <v>134</v>
      </c>
      <c r="AO17" s="91">
        <f>Tabla1[[#This Row],[Cr1. Más de 8 responsables]]</f>
        <v>0</v>
      </c>
      <c r="AP17" s="91" t="str">
        <f t="shared" si="13"/>
        <v/>
      </c>
      <c r="AQ17" s="91"/>
      <c r="AR17" s="90" t="str">
        <f t="shared" si="14"/>
        <v>No</v>
      </c>
      <c r="AS17" s="169" t="s">
        <v>135</v>
      </c>
      <c r="AT17" s="221"/>
    </row>
    <row r="18" spans="1:46" ht="409.5" x14ac:dyDescent="0.25">
      <c r="A18" s="108" t="str">
        <f t="shared" si="15"/>
        <v>1 - Gestión del Riesgo de Corrupción “MAPA DE RIESGOS DE CORRUPCIÓN"</v>
      </c>
      <c r="B18" s="173" t="s">
        <v>38</v>
      </c>
      <c r="C18" s="220" t="s">
        <v>156</v>
      </c>
      <c r="D18" s="164" t="s">
        <v>157</v>
      </c>
      <c r="E18" s="165" t="s">
        <v>127</v>
      </c>
      <c r="F18" s="92">
        <v>0.25</v>
      </c>
      <c r="G18" s="39">
        <f t="shared" si="0"/>
        <v>0.25</v>
      </c>
      <c r="H18" s="87">
        <v>0.5</v>
      </c>
      <c r="I18" s="39">
        <f t="shared" si="1"/>
        <v>0.5</v>
      </c>
      <c r="J18" s="92">
        <v>0.75</v>
      </c>
      <c r="K18" s="39">
        <f t="shared" si="2"/>
        <v>0.75</v>
      </c>
      <c r="L18" s="87">
        <v>1</v>
      </c>
      <c r="M18" s="39">
        <f t="shared" si="3"/>
        <v>1</v>
      </c>
      <c r="N18" s="15">
        <v>0.25</v>
      </c>
      <c r="O18" s="15">
        <f t="shared" si="4"/>
        <v>1</v>
      </c>
      <c r="P18" s="88" t="s">
        <v>158</v>
      </c>
      <c r="Q18" s="15">
        <v>0.5</v>
      </c>
      <c r="R18" s="15">
        <f t="shared" si="5"/>
        <v>1</v>
      </c>
      <c r="S18" s="88" t="s">
        <v>159</v>
      </c>
      <c r="T18" s="69">
        <v>0.75</v>
      </c>
      <c r="U18" s="15">
        <f t="shared" si="6"/>
        <v>1</v>
      </c>
      <c r="V18" s="16" t="s">
        <v>160</v>
      </c>
      <c r="W18" s="15">
        <v>1</v>
      </c>
      <c r="X18" s="15">
        <f t="shared" si="7"/>
        <v>1</v>
      </c>
      <c r="Y18" s="88" t="s">
        <v>612</v>
      </c>
      <c r="Z18" s="90" t="s">
        <v>131</v>
      </c>
      <c r="AA18" s="90" t="s">
        <v>132</v>
      </c>
      <c r="AB18" s="90"/>
      <c r="AC18" s="90" t="str">
        <f t="shared" si="8"/>
        <v>Si</v>
      </c>
      <c r="AD18" s="94"/>
      <c r="AE18" s="91" t="str">
        <f>Tabla1[[#This Row],[Cr1. Más de 8 responsables]]</f>
        <v>x</v>
      </c>
      <c r="AF18" s="91" t="str">
        <f t="shared" si="9"/>
        <v/>
      </c>
      <c r="AG18" s="91"/>
      <c r="AH18" s="90" t="str">
        <f t="shared" si="10"/>
        <v>Si</v>
      </c>
      <c r="AI18" s="156" t="s">
        <v>134</v>
      </c>
      <c r="AJ18" s="91" t="str">
        <f>Tabla1[[#This Row],[Cr1. Más de 8 responsables]]</f>
        <v>x</v>
      </c>
      <c r="AK18" s="91" t="str">
        <f t="shared" si="11"/>
        <v/>
      </c>
      <c r="AL18" s="91"/>
      <c r="AM18" s="90" t="str">
        <f t="shared" si="12"/>
        <v>Si</v>
      </c>
      <c r="AN18" s="156" t="s">
        <v>134</v>
      </c>
      <c r="AO18" s="91" t="str">
        <f>Tabla1[[#This Row],[Cr1. Más de 8 responsables]]</f>
        <v>x</v>
      </c>
      <c r="AP18" s="91" t="str">
        <f t="shared" si="13"/>
        <v/>
      </c>
      <c r="AQ18" s="91"/>
      <c r="AR18" s="90" t="str">
        <f t="shared" si="14"/>
        <v>Si</v>
      </c>
      <c r="AS18" s="169" t="s">
        <v>135</v>
      </c>
      <c r="AT18" s="221"/>
    </row>
    <row r="19" spans="1:46" ht="409.6" thickBot="1" x14ac:dyDescent="0.3">
      <c r="A19" s="108" t="str">
        <f t="shared" si="15"/>
        <v>1 - Gestión del Riesgo de Corrupción “MAPA DE RIESGOS DE CORRUPCIÓN"</v>
      </c>
      <c r="B19" s="177" t="str">
        <f>B18</f>
        <v>4. Monitoreo o revisión</v>
      </c>
      <c r="C19" s="220" t="s">
        <v>161</v>
      </c>
      <c r="D19" s="164" t="s">
        <v>162</v>
      </c>
      <c r="E19" s="165" t="s">
        <v>127</v>
      </c>
      <c r="F19" s="87">
        <v>0.25</v>
      </c>
      <c r="G19" s="39">
        <f t="shared" si="0"/>
        <v>0.25</v>
      </c>
      <c r="H19" s="87">
        <v>0.5</v>
      </c>
      <c r="I19" s="39">
        <f t="shared" si="1"/>
        <v>0.5</v>
      </c>
      <c r="J19" s="87">
        <v>0.75</v>
      </c>
      <c r="K19" s="39">
        <f t="shared" si="2"/>
        <v>0.75</v>
      </c>
      <c r="L19" s="87">
        <v>1</v>
      </c>
      <c r="M19" s="39">
        <f t="shared" si="3"/>
        <v>1</v>
      </c>
      <c r="N19" s="15">
        <v>0.25</v>
      </c>
      <c r="O19" s="15">
        <f t="shared" si="4"/>
        <v>1</v>
      </c>
      <c r="P19" s="88" t="s">
        <v>163</v>
      </c>
      <c r="Q19" s="15">
        <v>0.5</v>
      </c>
      <c r="R19" s="15">
        <f t="shared" si="5"/>
        <v>1</v>
      </c>
      <c r="S19" s="88" t="s">
        <v>164</v>
      </c>
      <c r="T19" s="69">
        <v>0.75</v>
      </c>
      <c r="U19" s="15">
        <f t="shared" si="6"/>
        <v>1</v>
      </c>
      <c r="V19" s="16" t="s">
        <v>165</v>
      </c>
      <c r="W19" s="15">
        <v>1</v>
      </c>
      <c r="X19" s="15">
        <f t="shared" si="7"/>
        <v>1</v>
      </c>
      <c r="Y19" s="88" t="s">
        <v>613</v>
      </c>
      <c r="Z19" s="90"/>
      <c r="AA19" s="90" t="s">
        <v>132</v>
      </c>
      <c r="AB19" s="90"/>
      <c r="AC19" s="90" t="str">
        <f t="shared" si="8"/>
        <v>No</v>
      </c>
      <c r="AD19" s="94" t="s">
        <v>133</v>
      </c>
      <c r="AE19" s="91">
        <f>Tabla1[[#This Row],[Cr1. Más de 8 responsables]]</f>
        <v>0</v>
      </c>
      <c r="AF19" s="91" t="str">
        <f t="shared" si="9"/>
        <v/>
      </c>
      <c r="AG19" s="91"/>
      <c r="AH19" s="90" t="str">
        <f t="shared" si="10"/>
        <v>No</v>
      </c>
      <c r="AI19" s="156" t="s">
        <v>134</v>
      </c>
      <c r="AJ19" s="91">
        <f>Tabla1[[#This Row],[Cr1. Más de 8 responsables]]</f>
        <v>0</v>
      </c>
      <c r="AK19" s="91" t="str">
        <f t="shared" si="11"/>
        <v/>
      </c>
      <c r="AL19" s="91"/>
      <c r="AM19" s="90" t="str">
        <f t="shared" si="12"/>
        <v>No</v>
      </c>
      <c r="AN19" s="156" t="s">
        <v>134</v>
      </c>
      <c r="AO19" s="91">
        <f>Tabla1[[#This Row],[Cr1. Más de 8 responsables]]</f>
        <v>0</v>
      </c>
      <c r="AP19" s="91" t="str">
        <f t="shared" si="13"/>
        <v/>
      </c>
      <c r="AQ19" s="91"/>
      <c r="AR19" s="90" t="str">
        <f t="shared" si="14"/>
        <v>No</v>
      </c>
      <c r="AS19" s="169" t="s">
        <v>135</v>
      </c>
      <c r="AT19" s="155" t="s">
        <v>645</v>
      </c>
    </row>
    <row r="20" spans="1:46" ht="225" x14ac:dyDescent="0.25">
      <c r="A20" s="108" t="str">
        <f t="shared" si="15"/>
        <v>1 - Gestión del Riesgo de Corrupción “MAPA DE RIESGOS DE CORRUPCIÓN"</v>
      </c>
      <c r="B20" s="176" t="s">
        <v>39</v>
      </c>
      <c r="C20" s="220" t="s">
        <v>166</v>
      </c>
      <c r="D20" s="164" t="s">
        <v>167</v>
      </c>
      <c r="E20" s="165" t="s">
        <v>168</v>
      </c>
      <c r="F20" s="87">
        <v>0.25</v>
      </c>
      <c r="G20" s="39">
        <f t="shared" si="0"/>
        <v>0.25</v>
      </c>
      <c r="H20" s="87">
        <v>0.5</v>
      </c>
      <c r="I20" s="39">
        <f t="shared" si="1"/>
        <v>0.5</v>
      </c>
      <c r="J20" s="87">
        <v>0.75</v>
      </c>
      <c r="K20" s="39">
        <f t="shared" si="2"/>
        <v>0.75</v>
      </c>
      <c r="L20" s="87">
        <v>1</v>
      </c>
      <c r="M20" s="39">
        <f t="shared" si="3"/>
        <v>1</v>
      </c>
      <c r="N20" s="15">
        <v>0.25</v>
      </c>
      <c r="O20" s="15">
        <f t="shared" si="4"/>
        <v>1</v>
      </c>
      <c r="P20" s="88" t="s">
        <v>169</v>
      </c>
      <c r="Q20" s="15">
        <v>0.5</v>
      </c>
      <c r="R20" s="15">
        <f t="shared" si="5"/>
        <v>1</v>
      </c>
      <c r="S20" s="88" t="s">
        <v>170</v>
      </c>
      <c r="T20" s="69">
        <v>0.75</v>
      </c>
      <c r="U20" s="15">
        <f t="shared" si="6"/>
        <v>1</v>
      </c>
      <c r="V20" s="16" t="s">
        <v>171</v>
      </c>
      <c r="W20" s="15">
        <v>1</v>
      </c>
      <c r="X20" s="15">
        <f t="shared" si="7"/>
        <v>1</v>
      </c>
      <c r="Y20" s="88" t="s">
        <v>172</v>
      </c>
      <c r="Z20" s="90"/>
      <c r="AA20" s="90" t="s">
        <v>132</v>
      </c>
      <c r="AB20" s="90"/>
      <c r="AC20" s="90" t="str">
        <f t="shared" si="8"/>
        <v>No</v>
      </c>
      <c r="AD20" s="94" t="s">
        <v>173</v>
      </c>
      <c r="AE20" s="91">
        <f>Tabla1[[#This Row],[Cr1. Más de 8 responsables]]</f>
        <v>0</v>
      </c>
      <c r="AF20" s="91" t="str">
        <f t="shared" si="9"/>
        <v/>
      </c>
      <c r="AG20" s="91"/>
      <c r="AH20" s="90" t="str">
        <f t="shared" si="10"/>
        <v>No</v>
      </c>
      <c r="AI20" s="91"/>
      <c r="AJ20" s="91">
        <f>Tabla1[[#This Row],[Cr1. Más de 8 responsables]]</f>
        <v>0</v>
      </c>
      <c r="AK20" s="91" t="str">
        <f t="shared" si="11"/>
        <v/>
      </c>
      <c r="AL20" s="91"/>
      <c r="AM20" s="90" t="str">
        <f t="shared" si="12"/>
        <v>No</v>
      </c>
      <c r="AN20" s="91" t="s">
        <v>134</v>
      </c>
      <c r="AO20" s="91">
        <f>Tabla1[[#This Row],[Cr1. Más de 8 responsables]]</f>
        <v>0</v>
      </c>
      <c r="AP20" s="91" t="str">
        <f t="shared" si="13"/>
        <v/>
      </c>
      <c r="AQ20" s="91"/>
      <c r="AR20" s="90" t="str">
        <f t="shared" si="14"/>
        <v>No</v>
      </c>
      <c r="AS20" s="172" t="s">
        <v>608</v>
      </c>
      <c r="AT20" s="155" t="s">
        <v>645</v>
      </c>
    </row>
    <row r="21" spans="1:46" ht="309.75" customHeight="1" x14ac:dyDescent="0.25">
      <c r="A21" s="108" t="str">
        <f t="shared" si="15"/>
        <v>1 - Gestión del Riesgo de Corrupción “MAPA DE RIESGOS DE CORRUPCIÓN"</v>
      </c>
      <c r="B21" s="176" t="s">
        <v>39</v>
      </c>
      <c r="C21" s="222" t="s">
        <v>174</v>
      </c>
      <c r="D21" s="164" t="s">
        <v>175</v>
      </c>
      <c r="E21" s="165" t="s">
        <v>176</v>
      </c>
      <c r="F21" s="203">
        <v>0</v>
      </c>
      <c r="G21" s="39">
        <f t="shared" si="0"/>
        <v>0</v>
      </c>
      <c r="H21" s="87">
        <f>1/3</f>
        <v>0.33333333333333331</v>
      </c>
      <c r="I21" s="39">
        <f t="shared" si="1"/>
        <v>0.33333333333333331</v>
      </c>
      <c r="J21" s="87">
        <f>2/3</f>
        <v>0.66666666666666663</v>
      </c>
      <c r="K21" s="39">
        <f t="shared" si="2"/>
        <v>0.66666666666666663</v>
      </c>
      <c r="L21" s="87">
        <v>1</v>
      </c>
      <c r="M21" s="39">
        <f t="shared" si="3"/>
        <v>1</v>
      </c>
      <c r="N21" s="15"/>
      <c r="O21" s="15"/>
      <c r="P21" s="88" t="s">
        <v>177</v>
      </c>
      <c r="Q21" s="15">
        <v>0</v>
      </c>
      <c r="R21" s="15">
        <f t="shared" si="5"/>
        <v>0</v>
      </c>
      <c r="S21" s="88" t="s">
        <v>178</v>
      </c>
      <c r="T21" s="69">
        <f>1/3</f>
        <v>0.33333333333333331</v>
      </c>
      <c r="U21" s="15">
        <f t="shared" si="6"/>
        <v>0.5</v>
      </c>
      <c r="V21" s="134" t="s">
        <v>179</v>
      </c>
      <c r="W21" s="15">
        <v>1</v>
      </c>
      <c r="X21" s="15">
        <f t="shared" si="7"/>
        <v>1</v>
      </c>
      <c r="Y21" s="204" t="s">
        <v>180</v>
      </c>
      <c r="Z21" s="90"/>
      <c r="AA21" s="90" t="s">
        <v>132</v>
      </c>
      <c r="AB21" s="90"/>
      <c r="AC21" s="90" t="str">
        <f t="shared" si="8"/>
        <v>No</v>
      </c>
      <c r="AD21" s="91"/>
      <c r="AE21" s="91">
        <f>Tabla1[[#This Row],[Cr1. Más de 8 responsables]]</f>
        <v>0</v>
      </c>
      <c r="AF21" s="91" t="str">
        <f t="shared" si="9"/>
        <v>X</v>
      </c>
      <c r="AG21" s="91"/>
      <c r="AH21" s="90" t="str">
        <f t="shared" si="10"/>
        <v>Si</v>
      </c>
      <c r="AI21" s="11" t="s">
        <v>181</v>
      </c>
      <c r="AJ21" s="91">
        <f>Tabla1[[#This Row],[Cr1. Más de 8 responsables]]</f>
        <v>0</v>
      </c>
      <c r="AK21" s="91" t="str">
        <f t="shared" si="11"/>
        <v>X</v>
      </c>
      <c r="AL21" s="91"/>
      <c r="AM21" s="90" t="str">
        <f t="shared" si="12"/>
        <v>Si</v>
      </c>
      <c r="AN21" s="11" t="s">
        <v>182</v>
      </c>
      <c r="AO21" s="91">
        <f>Tabla1[[#This Row],[Cr1. Más de 8 responsables]]</f>
        <v>0</v>
      </c>
      <c r="AP21" s="91" t="s">
        <v>131</v>
      </c>
      <c r="AQ21" s="91"/>
      <c r="AR21" s="90" t="str">
        <f t="shared" si="14"/>
        <v>Si</v>
      </c>
      <c r="AS21" s="88" t="s">
        <v>183</v>
      </c>
      <c r="AT21" s="221"/>
    </row>
    <row r="22" spans="1:46" ht="255" x14ac:dyDescent="0.25">
      <c r="A22" s="109" t="s">
        <v>15</v>
      </c>
      <c r="B22" s="178" t="s">
        <v>184</v>
      </c>
      <c r="C22" s="223" t="s">
        <v>185</v>
      </c>
      <c r="D22" s="162" t="s">
        <v>186</v>
      </c>
      <c r="E22" s="163" t="s">
        <v>176</v>
      </c>
      <c r="F22" s="203">
        <v>0</v>
      </c>
      <c r="G22" s="39">
        <f t="shared" si="0"/>
        <v>0</v>
      </c>
      <c r="H22" s="87">
        <v>1</v>
      </c>
      <c r="I22" s="39">
        <f t="shared" si="1"/>
        <v>0.5</v>
      </c>
      <c r="J22" s="87">
        <v>1</v>
      </c>
      <c r="K22" s="39">
        <f t="shared" si="2"/>
        <v>0.5</v>
      </c>
      <c r="L22" s="87">
        <v>2</v>
      </c>
      <c r="M22" s="39">
        <f t="shared" si="3"/>
        <v>1</v>
      </c>
      <c r="N22" s="15"/>
      <c r="O22" s="15"/>
      <c r="P22" s="88" t="s">
        <v>187</v>
      </c>
      <c r="Q22" s="15">
        <v>0</v>
      </c>
      <c r="R22" s="15">
        <f t="shared" si="5"/>
        <v>0</v>
      </c>
      <c r="S22" s="88" t="s">
        <v>188</v>
      </c>
      <c r="T22" s="69">
        <v>0.25</v>
      </c>
      <c r="U22" s="15">
        <f t="shared" si="6"/>
        <v>0.5</v>
      </c>
      <c r="V22" s="134" t="s">
        <v>189</v>
      </c>
      <c r="W22" s="15">
        <v>1</v>
      </c>
      <c r="X22" s="15">
        <f t="shared" si="7"/>
        <v>1</v>
      </c>
      <c r="Y22" s="166" t="s">
        <v>614</v>
      </c>
      <c r="Z22" s="90"/>
      <c r="AA22" s="90" t="s">
        <v>132</v>
      </c>
      <c r="AB22" s="90"/>
      <c r="AC22" s="90" t="str">
        <f t="shared" si="8"/>
        <v>No</v>
      </c>
      <c r="AD22" s="91"/>
      <c r="AE22" s="91">
        <f>Tabla1[[#This Row],[Cr1. Más de 8 responsables]]</f>
        <v>0</v>
      </c>
      <c r="AF22" s="91" t="str">
        <f t="shared" si="9"/>
        <v>X</v>
      </c>
      <c r="AG22" s="91"/>
      <c r="AH22" s="90" t="str">
        <f t="shared" si="10"/>
        <v>Si</v>
      </c>
      <c r="AI22" s="11" t="s">
        <v>190</v>
      </c>
      <c r="AJ22" s="91">
        <f>Tabla1[[#This Row],[Cr1. Más de 8 responsables]]</f>
        <v>0</v>
      </c>
      <c r="AK22" s="91" t="str">
        <f t="shared" si="11"/>
        <v>X</v>
      </c>
      <c r="AL22" s="91"/>
      <c r="AM22" s="90" t="str">
        <f t="shared" si="12"/>
        <v>Si</v>
      </c>
      <c r="AN22" s="11" t="s">
        <v>191</v>
      </c>
      <c r="AO22" s="91">
        <f>Tabla1[[#This Row],[Cr1. Más de 8 responsables]]</f>
        <v>0</v>
      </c>
      <c r="AP22" s="91" t="s">
        <v>131</v>
      </c>
      <c r="AQ22" s="91" t="s">
        <v>131</v>
      </c>
      <c r="AR22" s="90" t="str">
        <f t="shared" si="14"/>
        <v>Si</v>
      </c>
      <c r="AS22" s="88" t="s">
        <v>192</v>
      </c>
      <c r="AT22" s="221"/>
    </row>
    <row r="23" spans="1:46" ht="138.75" customHeight="1" thickBot="1" x14ac:dyDescent="0.3">
      <c r="A23" s="110" t="str">
        <f>A22</f>
        <v xml:space="preserve"> 2 - Racionalización de Trámites</v>
      </c>
      <c r="B23" s="158" t="str">
        <f>B22</f>
        <v>Sin subcomponente</v>
      </c>
      <c r="C23" s="224" t="s">
        <v>193</v>
      </c>
      <c r="D23" s="162" t="s">
        <v>194</v>
      </c>
      <c r="E23" s="163" t="s">
        <v>195</v>
      </c>
      <c r="F23" s="87">
        <v>0.25</v>
      </c>
      <c r="G23" s="39">
        <f t="shared" si="0"/>
        <v>0.25</v>
      </c>
      <c r="H23" s="87">
        <v>0.5</v>
      </c>
      <c r="I23" s="39">
        <f t="shared" si="1"/>
        <v>0.5</v>
      </c>
      <c r="J23" s="87">
        <v>0.75</v>
      </c>
      <c r="K23" s="39">
        <f t="shared" si="2"/>
        <v>0.75</v>
      </c>
      <c r="L23" s="87">
        <v>1</v>
      </c>
      <c r="M23" s="39">
        <f t="shared" si="3"/>
        <v>1</v>
      </c>
      <c r="N23" s="15">
        <v>0</v>
      </c>
      <c r="O23" s="15">
        <f>N23/G23</f>
        <v>0</v>
      </c>
      <c r="P23" s="88" t="s">
        <v>196</v>
      </c>
      <c r="Q23" s="15">
        <v>0.25</v>
      </c>
      <c r="R23" s="15">
        <f t="shared" si="5"/>
        <v>0.5</v>
      </c>
      <c r="S23" s="88" t="s">
        <v>197</v>
      </c>
      <c r="T23" s="69">
        <v>0.25</v>
      </c>
      <c r="U23" s="15">
        <f t="shared" si="6"/>
        <v>0.33333333333333331</v>
      </c>
      <c r="V23" s="16" t="s">
        <v>198</v>
      </c>
      <c r="W23" s="15">
        <v>0.75</v>
      </c>
      <c r="X23" s="15">
        <f t="shared" si="7"/>
        <v>0.75</v>
      </c>
      <c r="Y23" s="88" t="s">
        <v>615</v>
      </c>
      <c r="Z23" s="90"/>
      <c r="AA23" s="90" t="s">
        <v>132</v>
      </c>
      <c r="AB23" s="90"/>
      <c r="AC23" s="90" t="str">
        <f t="shared" si="8"/>
        <v>No</v>
      </c>
      <c r="AD23" s="86" t="s">
        <v>196</v>
      </c>
      <c r="AE23" s="91">
        <f>Tabla1[[#This Row],[Cr1. Más de 8 responsables]]</f>
        <v>0</v>
      </c>
      <c r="AF23" s="91" t="str">
        <f t="shared" si="9"/>
        <v>X</v>
      </c>
      <c r="AG23" s="91"/>
      <c r="AH23" s="90" t="str">
        <f t="shared" si="10"/>
        <v>Si</v>
      </c>
      <c r="AI23" s="95" t="s">
        <v>199</v>
      </c>
      <c r="AJ23" s="91">
        <f>Tabla1[[#This Row],[Cr1. Más de 8 responsables]]</f>
        <v>0</v>
      </c>
      <c r="AK23" s="91" t="str">
        <f t="shared" si="11"/>
        <v>X</v>
      </c>
      <c r="AL23" s="91"/>
      <c r="AM23" s="90" t="str">
        <f t="shared" si="12"/>
        <v>Si</v>
      </c>
      <c r="AN23" s="11" t="s">
        <v>200</v>
      </c>
      <c r="AO23" s="91">
        <f>Tabla1[[#This Row],[Cr1. Más de 8 responsables]]</f>
        <v>0</v>
      </c>
      <c r="AP23" s="91" t="s">
        <v>131</v>
      </c>
      <c r="AQ23" s="91" t="s">
        <v>131</v>
      </c>
      <c r="AR23" s="90" t="str">
        <f>IF((COUNTIF(AO23:AQ23,"X"))&gt;=1,"Si","No")</f>
        <v>Si</v>
      </c>
      <c r="AS23" s="88" t="s">
        <v>607</v>
      </c>
      <c r="AT23" s="89" t="s">
        <v>642</v>
      </c>
    </row>
    <row r="24" spans="1:46" ht="138.75" customHeight="1" x14ac:dyDescent="0.25">
      <c r="A24" s="107" t="s">
        <v>16</v>
      </c>
      <c r="B24" s="173" t="s">
        <v>201</v>
      </c>
      <c r="C24" s="222" t="s">
        <v>202</v>
      </c>
      <c r="D24" s="164" t="s">
        <v>203</v>
      </c>
      <c r="E24" s="165" t="s">
        <v>204</v>
      </c>
      <c r="F24" s="87">
        <v>0.25</v>
      </c>
      <c r="G24" s="39">
        <f t="shared" si="0"/>
        <v>0.25</v>
      </c>
      <c r="H24" s="87">
        <v>0.5</v>
      </c>
      <c r="I24" s="39">
        <f t="shared" si="1"/>
        <v>0.5</v>
      </c>
      <c r="J24" s="87">
        <v>0.75</v>
      </c>
      <c r="K24" s="39">
        <f t="shared" si="2"/>
        <v>0.75</v>
      </c>
      <c r="L24" s="87">
        <v>1</v>
      </c>
      <c r="M24" s="39">
        <f t="shared" si="3"/>
        <v>1</v>
      </c>
      <c r="N24" s="15">
        <v>0.25</v>
      </c>
      <c r="O24" s="15">
        <f>N24/G24</f>
        <v>1</v>
      </c>
      <c r="P24" s="88" t="s">
        <v>205</v>
      </c>
      <c r="Q24" s="15">
        <v>0.5</v>
      </c>
      <c r="R24" s="15">
        <f t="shared" si="5"/>
        <v>1</v>
      </c>
      <c r="S24" s="88" t="s">
        <v>206</v>
      </c>
      <c r="T24" s="69">
        <v>0.75</v>
      </c>
      <c r="U24" s="15">
        <f t="shared" si="6"/>
        <v>1</v>
      </c>
      <c r="V24" s="16" t="s">
        <v>207</v>
      </c>
      <c r="W24" s="15">
        <v>1</v>
      </c>
      <c r="X24" s="15">
        <f t="shared" si="7"/>
        <v>1</v>
      </c>
      <c r="Y24" s="88" t="s">
        <v>616</v>
      </c>
      <c r="Z24" s="90"/>
      <c r="AA24" s="90" t="s">
        <v>132</v>
      </c>
      <c r="AB24" s="90"/>
      <c r="AC24" s="90" t="str">
        <f t="shared" si="8"/>
        <v>No</v>
      </c>
      <c r="AD24" s="94" t="s">
        <v>208</v>
      </c>
      <c r="AE24" s="91">
        <f>Tabla1[[#This Row],[Cr1. Más de 8 responsables]]</f>
        <v>0</v>
      </c>
      <c r="AF24" s="91" t="str">
        <f t="shared" si="9"/>
        <v/>
      </c>
      <c r="AG24" s="91"/>
      <c r="AH24" s="90" t="str">
        <f t="shared" si="10"/>
        <v>No</v>
      </c>
      <c r="AI24" s="205" t="s">
        <v>209</v>
      </c>
      <c r="AJ24" s="91">
        <f>Tabla1[[#This Row],[Cr1. Más de 8 responsables]]</f>
        <v>0</v>
      </c>
      <c r="AK24" s="91" t="str">
        <f t="shared" si="11"/>
        <v/>
      </c>
      <c r="AL24" s="91"/>
      <c r="AM24" s="90" t="str">
        <f t="shared" si="12"/>
        <v>No</v>
      </c>
      <c r="AN24" s="205" t="s">
        <v>210</v>
      </c>
      <c r="AO24" s="91">
        <f>Tabla1[[#This Row],[Cr1. Más de 8 responsables]]</f>
        <v>0</v>
      </c>
      <c r="AP24" s="91" t="str">
        <f t="shared" si="13"/>
        <v/>
      </c>
      <c r="AQ24" s="91"/>
      <c r="AR24" s="90" t="str">
        <f t="shared" si="14"/>
        <v>No</v>
      </c>
      <c r="AS24" s="169" t="s">
        <v>135</v>
      </c>
      <c r="AT24" s="155" t="s">
        <v>647</v>
      </c>
    </row>
    <row r="25" spans="1:46" ht="300.75" thickBot="1" x14ac:dyDescent="0.3">
      <c r="A25" s="108" t="str">
        <f>A24</f>
        <v xml:space="preserve"> 3 - Rendición de Cuentas (RdC)</v>
      </c>
      <c r="B25" s="174" t="s">
        <v>201</v>
      </c>
      <c r="C25" s="222" t="s">
        <v>211</v>
      </c>
      <c r="D25" s="164" t="s">
        <v>212</v>
      </c>
      <c r="E25" s="165" t="s">
        <v>204</v>
      </c>
      <c r="F25" s="87">
        <v>0.25</v>
      </c>
      <c r="G25" s="39">
        <f t="shared" si="0"/>
        <v>0.25</v>
      </c>
      <c r="H25" s="87">
        <v>0.5</v>
      </c>
      <c r="I25" s="39">
        <f t="shared" si="1"/>
        <v>0.5</v>
      </c>
      <c r="J25" s="87">
        <v>0.75</v>
      </c>
      <c r="K25" s="39">
        <f t="shared" si="2"/>
        <v>0.75</v>
      </c>
      <c r="L25" s="87">
        <v>1</v>
      </c>
      <c r="M25" s="39">
        <f t="shared" si="3"/>
        <v>1</v>
      </c>
      <c r="N25" s="15">
        <v>0.25</v>
      </c>
      <c r="O25" s="15">
        <f>N25/G25</f>
        <v>1</v>
      </c>
      <c r="P25" s="88" t="s">
        <v>213</v>
      </c>
      <c r="Q25" s="15">
        <v>0.5</v>
      </c>
      <c r="R25" s="15">
        <f t="shared" si="5"/>
        <v>1</v>
      </c>
      <c r="S25" s="88" t="s">
        <v>214</v>
      </c>
      <c r="T25" s="69">
        <v>0.72</v>
      </c>
      <c r="U25" s="15">
        <f t="shared" si="6"/>
        <v>0.96</v>
      </c>
      <c r="V25" s="16" t="s">
        <v>215</v>
      </c>
      <c r="W25" s="15">
        <v>1</v>
      </c>
      <c r="X25" s="15">
        <f t="shared" si="7"/>
        <v>1</v>
      </c>
      <c r="Y25" s="88" t="s">
        <v>216</v>
      </c>
      <c r="Z25" s="90"/>
      <c r="AA25" s="90" t="s">
        <v>132</v>
      </c>
      <c r="AB25" s="90"/>
      <c r="AC25" s="90" t="str">
        <f t="shared" si="8"/>
        <v>No</v>
      </c>
      <c r="AD25" s="94"/>
      <c r="AE25" s="91">
        <f>Tabla1[[#This Row],[Cr1. Más de 8 responsables]]</f>
        <v>0</v>
      </c>
      <c r="AF25" s="91" t="str">
        <f t="shared" si="9"/>
        <v/>
      </c>
      <c r="AG25" s="91"/>
      <c r="AH25" s="90" t="str">
        <f t="shared" si="10"/>
        <v>No</v>
      </c>
      <c r="AI25" s="205" t="s">
        <v>217</v>
      </c>
      <c r="AJ25" s="91">
        <f>Tabla1[[#This Row],[Cr1. Más de 8 responsables]]</f>
        <v>0</v>
      </c>
      <c r="AK25" s="91" t="str">
        <f t="shared" si="11"/>
        <v/>
      </c>
      <c r="AL25" s="91"/>
      <c r="AM25" s="90" t="str">
        <f t="shared" si="12"/>
        <v>No</v>
      </c>
      <c r="AN25" s="205" t="s">
        <v>218</v>
      </c>
      <c r="AO25" s="91">
        <f>Tabla1[[#This Row],[Cr1. Más de 8 responsables]]</f>
        <v>0</v>
      </c>
      <c r="AP25" s="91" t="s">
        <v>131</v>
      </c>
      <c r="AQ25" s="91"/>
      <c r="AR25" s="90" t="str">
        <f t="shared" si="14"/>
        <v>Si</v>
      </c>
      <c r="AS25" s="169" t="s">
        <v>135</v>
      </c>
      <c r="AT25" s="155" t="s">
        <v>646</v>
      </c>
    </row>
    <row r="26" spans="1:46" ht="90" x14ac:dyDescent="0.25">
      <c r="A26" s="108" t="str">
        <f t="shared" ref="A26:A31" si="16">A25</f>
        <v xml:space="preserve"> 3 - Rendición de Cuentas (RdC)</v>
      </c>
      <c r="B26" s="173" t="s">
        <v>219</v>
      </c>
      <c r="C26" s="220" t="s">
        <v>220</v>
      </c>
      <c r="D26" s="164" t="s">
        <v>221</v>
      </c>
      <c r="E26" s="165" t="s">
        <v>222</v>
      </c>
      <c r="F26" s="203">
        <v>0</v>
      </c>
      <c r="G26" s="39">
        <f t="shared" si="0"/>
        <v>0</v>
      </c>
      <c r="H26" s="87">
        <v>0</v>
      </c>
      <c r="I26" s="39">
        <f t="shared" si="1"/>
        <v>0</v>
      </c>
      <c r="J26" s="87">
        <v>0</v>
      </c>
      <c r="K26" s="39">
        <f t="shared" si="2"/>
        <v>0</v>
      </c>
      <c r="L26" s="87">
        <v>1</v>
      </c>
      <c r="M26" s="39">
        <f t="shared" si="3"/>
        <v>1</v>
      </c>
      <c r="N26" s="15"/>
      <c r="O26" s="15"/>
      <c r="P26" s="88" t="s">
        <v>223</v>
      </c>
      <c r="Q26" s="15"/>
      <c r="R26" s="15"/>
      <c r="S26" s="88" t="s">
        <v>223</v>
      </c>
      <c r="T26" s="69"/>
      <c r="U26" s="15"/>
      <c r="V26" s="16" t="s">
        <v>224</v>
      </c>
      <c r="W26" s="15">
        <v>1</v>
      </c>
      <c r="X26" s="15">
        <f t="shared" si="7"/>
        <v>1</v>
      </c>
      <c r="Y26" s="88" t="s">
        <v>617</v>
      </c>
      <c r="Z26" s="90" t="s">
        <v>131</v>
      </c>
      <c r="AA26" s="90" t="s">
        <v>132</v>
      </c>
      <c r="AB26" s="90"/>
      <c r="AC26" s="90" t="str">
        <f t="shared" si="8"/>
        <v>Si</v>
      </c>
      <c r="AD26" s="91"/>
      <c r="AE26" s="91" t="str">
        <f>Tabla1[[#This Row],[Cr1. Más de 8 responsables]]</f>
        <v>x</v>
      </c>
      <c r="AF26" s="91" t="str">
        <f>IF(O26&lt;100%,"X","")</f>
        <v>X</v>
      </c>
      <c r="AG26" s="91"/>
      <c r="AH26" s="90" t="str">
        <f t="shared" si="10"/>
        <v>Si</v>
      </c>
      <c r="AI26" s="205"/>
      <c r="AJ26" s="91" t="str">
        <f>Tabla1[[#This Row],[Cr1. Más de 8 responsables]]</f>
        <v>x</v>
      </c>
      <c r="AK26" s="91" t="str">
        <f t="shared" si="11"/>
        <v>X</v>
      </c>
      <c r="AL26" s="91"/>
      <c r="AM26" s="90" t="str">
        <f t="shared" si="12"/>
        <v>Si</v>
      </c>
      <c r="AN26" s="205" t="s">
        <v>225</v>
      </c>
      <c r="AO26" s="91" t="str">
        <f>Tabla1[[#This Row],[Cr1. Más de 8 responsables]]</f>
        <v>x</v>
      </c>
      <c r="AP26" s="91" t="str">
        <f t="shared" si="13"/>
        <v>X</v>
      </c>
      <c r="AQ26" s="91"/>
      <c r="AR26" s="90" t="str">
        <f t="shared" si="14"/>
        <v>Si</v>
      </c>
      <c r="AS26" s="169" t="s">
        <v>135</v>
      </c>
      <c r="AT26" s="221"/>
    </row>
    <row r="27" spans="1:46" s="19" customFormat="1" ht="409.6" thickBot="1" x14ac:dyDescent="0.3">
      <c r="A27" s="108" t="str">
        <f t="shared" si="16"/>
        <v xml:space="preserve"> 3 - Rendición de Cuentas (RdC)</v>
      </c>
      <c r="B27" s="177" t="s">
        <v>219</v>
      </c>
      <c r="C27" s="222" t="s">
        <v>226</v>
      </c>
      <c r="D27" s="164" t="s">
        <v>227</v>
      </c>
      <c r="E27" s="165" t="s">
        <v>204</v>
      </c>
      <c r="F27" s="87">
        <v>0.25</v>
      </c>
      <c r="G27" s="39">
        <f t="shared" si="0"/>
        <v>0.25</v>
      </c>
      <c r="H27" s="87">
        <v>0.5</v>
      </c>
      <c r="I27" s="39">
        <f t="shared" si="1"/>
        <v>0.5</v>
      </c>
      <c r="J27" s="87">
        <v>0.75</v>
      </c>
      <c r="K27" s="39">
        <f t="shared" si="2"/>
        <v>0.75</v>
      </c>
      <c r="L27" s="87">
        <v>1</v>
      </c>
      <c r="M27" s="39">
        <f t="shared" si="3"/>
        <v>1</v>
      </c>
      <c r="N27" s="15">
        <v>0.25</v>
      </c>
      <c r="O27" s="15">
        <f>N27/G27</f>
        <v>1</v>
      </c>
      <c r="P27" s="88" t="s">
        <v>228</v>
      </c>
      <c r="Q27" s="15">
        <v>0.5</v>
      </c>
      <c r="R27" s="15">
        <f>Q27/I27</f>
        <v>1</v>
      </c>
      <c r="S27" s="88" t="s">
        <v>229</v>
      </c>
      <c r="T27" s="69">
        <v>0.75</v>
      </c>
      <c r="U27" s="15">
        <f>T27/K27</f>
        <v>1</v>
      </c>
      <c r="V27" s="16" t="s">
        <v>230</v>
      </c>
      <c r="W27" s="15">
        <v>1</v>
      </c>
      <c r="X27" s="15">
        <f t="shared" si="7"/>
        <v>1</v>
      </c>
      <c r="Y27" s="88" t="s">
        <v>618</v>
      </c>
      <c r="Z27" s="90"/>
      <c r="AA27" s="90" t="s">
        <v>132</v>
      </c>
      <c r="AB27" s="90"/>
      <c r="AC27" s="90" t="str">
        <f t="shared" si="8"/>
        <v>No</v>
      </c>
      <c r="AD27" s="94"/>
      <c r="AE27" s="91">
        <f>Tabla1[[#This Row],[Cr1. Más de 8 responsables]]</f>
        <v>0</v>
      </c>
      <c r="AF27" s="91" t="str">
        <f t="shared" si="9"/>
        <v/>
      </c>
      <c r="AG27" s="91"/>
      <c r="AH27" s="90" t="str">
        <f t="shared" si="10"/>
        <v>No</v>
      </c>
      <c r="AI27" s="205" t="s">
        <v>231</v>
      </c>
      <c r="AJ27" s="91">
        <f>Tabla1[[#This Row],[Cr1. Más de 8 responsables]]</f>
        <v>0</v>
      </c>
      <c r="AK27" s="91" t="str">
        <f t="shared" si="11"/>
        <v/>
      </c>
      <c r="AL27" s="91"/>
      <c r="AM27" s="90" t="str">
        <f t="shared" si="12"/>
        <v>No</v>
      </c>
      <c r="AN27" s="205" t="s">
        <v>232</v>
      </c>
      <c r="AO27" s="91">
        <f>Tabla1[[#This Row],[Cr1. Más de 8 responsables]]</f>
        <v>0</v>
      </c>
      <c r="AP27" s="91" t="str">
        <f t="shared" si="13"/>
        <v/>
      </c>
      <c r="AQ27" s="91" t="s">
        <v>131</v>
      </c>
      <c r="AR27" s="90" t="str">
        <f t="shared" si="14"/>
        <v>Si</v>
      </c>
      <c r="AS27" s="169" t="s">
        <v>135</v>
      </c>
      <c r="AT27" s="225"/>
    </row>
    <row r="28" spans="1:46" ht="409.5" x14ac:dyDescent="0.25">
      <c r="A28" s="108" t="str">
        <f t="shared" si="16"/>
        <v xml:space="preserve"> 3 - Rendición de Cuentas (RdC)</v>
      </c>
      <c r="B28" s="176" t="s">
        <v>233</v>
      </c>
      <c r="C28" s="226" t="s">
        <v>234</v>
      </c>
      <c r="D28" s="167" t="s">
        <v>235</v>
      </c>
      <c r="E28" s="165" t="s">
        <v>195</v>
      </c>
      <c r="F28" s="87">
        <v>0.25</v>
      </c>
      <c r="G28" s="39">
        <f t="shared" si="0"/>
        <v>0.25</v>
      </c>
      <c r="H28" s="87">
        <v>0.5</v>
      </c>
      <c r="I28" s="39">
        <f t="shared" si="1"/>
        <v>0.5</v>
      </c>
      <c r="J28" s="87">
        <v>0.75</v>
      </c>
      <c r="K28" s="39">
        <f t="shared" si="2"/>
        <v>0.75</v>
      </c>
      <c r="L28" s="87">
        <v>1</v>
      </c>
      <c r="M28" s="39">
        <f t="shared" si="3"/>
        <v>1</v>
      </c>
      <c r="N28" s="15">
        <v>0.25</v>
      </c>
      <c r="O28" s="15">
        <f>N28/G28</f>
        <v>1</v>
      </c>
      <c r="P28" s="88" t="s">
        <v>236</v>
      </c>
      <c r="Q28" s="15">
        <v>0.5</v>
      </c>
      <c r="R28" s="15">
        <f>Q28/I28</f>
        <v>1</v>
      </c>
      <c r="S28" s="88" t="s">
        <v>237</v>
      </c>
      <c r="T28" s="69">
        <v>0.75</v>
      </c>
      <c r="U28" s="15">
        <f>T28/K28</f>
        <v>1</v>
      </c>
      <c r="V28" s="16" t="s">
        <v>238</v>
      </c>
      <c r="W28" s="15">
        <v>1</v>
      </c>
      <c r="X28" s="15">
        <f t="shared" si="7"/>
        <v>1</v>
      </c>
      <c r="Y28" s="88" t="s">
        <v>619</v>
      </c>
      <c r="Z28" s="96"/>
      <c r="AA28" s="96" t="s">
        <v>132</v>
      </c>
      <c r="AB28" s="96"/>
      <c r="AC28" s="96" t="str">
        <f t="shared" si="8"/>
        <v>No</v>
      </c>
      <c r="AD28" s="205" t="s">
        <v>239</v>
      </c>
      <c r="AE28" s="91">
        <f>Tabla1[[#This Row],[Cr1. Más de 8 responsables]]</f>
        <v>0</v>
      </c>
      <c r="AF28" s="91" t="str">
        <f t="shared" si="9"/>
        <v/>
      </c>
      <c r="AG28" s="91"/>
      <c r="AH28" s="90" t="str">
        <f t="shared" si="10"/>
        <v>No</v>
      </c>
      <c r="AI28" s="205" t="s">
        <v>240</v>
      </c>
      <c r="AJ28" s="91">
        <f>Tabla1[[#This Row],[Cr1. Más de 8 responsables]]</f>
        <v>0</v>
      </c>
      <c r="AK28" s="91" t="str">
        <f t="shared" si="11"/>
        <v/>
      </c>
      <c r="AL28" s="91"/>
      <c r="AM28" s="90" t="str">
        <f t="shared" si="12"/>
        <v>No</v>
      </c>
      <c r="AN28" s="205" t="s">
        <v>241</v>
      </c>
      <c r="AO28" s="91">
        <f>Tabla1[[#This Row],[Cr1. Más de 8 responsables]]</f>
        <v>0</v>
      </c>
      <c r="AP28" s="91" t="str">
        <f t="shared" si="13"/>
        <v/>
      </c>
      <c r="AQ28" s="91"/>
      <c r="AR28" s="90" t="str">
        <f t="shared" si="14"/>
        <v>No</v>
      </c>
      <c r="AS28" s="169" t="s">
        <v>293</v>
      </c>
      <c r="AT28" s="221"/>
    </row>
    <row r="29" spans="1:46" ht="409.5" x14ac:dyDescent="0.25">
      <c r="A29" s="108" t="str">
        <f t="shared" si="16"/>
        <v xml:space="preserve"> 3 - Rendición de Cuentas (RdC)</v>
      </c>
      <c r="B29" s="179" t="s">
        <v>233</v>
      </c>
      <c r="C29" s="226" t="s">
        <v>242</v>
      </c>
      <c r="D29" s="164" t="s">
        <v>243</v>
      </c>
      <c r="E29" s="165" t="s">
        <v>176</v>
      </c>
      <c r="F29" s="87">
        <v>0.25</v>
      </c>
      <c r="G29" s="39">
        <f t="shared" si="0"/>
        <v>0.25</v>
      </c>
      <c r="H29" s="87">
        <v>0.5</v>
      </c>
      <c r="I29" s="39">
        <f t="shared" si="1"/>
        <v>0.5</v>
      </c>
      <c r="J29" s="87">
        <v>0.75</v>
      </c>
      <c r="K29" s="39">
        <f t="shared" si="2"/>
        <v>0.75</v>
      </c>
      <c r="L29" s="87">
        <v>1</v>
      </c>
      <c r="M29" s="39">
        <f t="shared" si="3"/>
        <v>1</v>
      </c>
      <c r="N29" s="15">
        <v>0</v>
      </c>
      <c r="O29" s="15">
        <f>N29/G29</f>
        <v>0</v>
      </c>
      <c r="P29" s="88" t="s">
        <v>244</v>
      </c>
      <c r="Q29" s="15">
        <v>0</v>
      </c>
      <c r="R29" s="15">
        <f>Q29/I29</f>
        <v>0</v>
      </c>
      <c r="S29" s="88" t="s">
        <v>245</v>
      </c>
      <c r="T29" s="69">
        <v>0.5</v>
      </c>
      <c r="U29" s="15">
        <f>T29/K29</f>
        <v>0.66666666666666663</v>
      </c>
      <c r="V29" s="134" t="s">
        <v>246</v>
      </c>
      <c r="W29" s="15">
        <v>1</v>
      </c>
      <c r="X29" s="15">
        <f t="shared" si="7"/>
        <v>1</v>
      </c>
      <c r="Y29" s="204" t="s">
        <v>620</v>
      </c>
      <c r="Z29" s="90"/>
      <c r="AA29" s="90" t="s">
        <v>132</v>
      </c>
      <c r="AB29" s="90"/>
      <c r="AC29" s="90" t="str">
        <f t="shared" si="8"/>
        <v>No</v>
      </c>
      <c r="AD29" s="86" t="s">
        <v>247</v>
      </c>
      <c r="AE29" s="91">
        <f>Tabla1[[#This Row],[Cr1. Más de 8 responsables]]</f>
        <v>0</v>
      </c>
      <c r="AF29" s="91" t="str">
        <f t="shared" si="9"/>
        <v>X</v>
      </c>
      <c r="AG29" s="91"/>
      <c r="AH29" s="90" t="str">
        <f t="shared" si="10"/>
        <v>Si</v>
      </c>
      <c r="AI29" s="205" t="s">
        <v>248</v>
      </c>
      <c r="AJ29" s="91">
        <f>Tabla1[[#This Row],[Cr1. Más de 8 responsables]]</f>
        <v>0</v>
      </c>
      <c r="AK29" s="91" t="str">
        <f t="shared" si="11"/>
        <v>X</v>
      </c>
      <c r="AL29" s="91"/>
      <c r="AM29" s="90" t="str">
        <f t="shared" si="12"/>
        <v>Si</v>
      </c>
      <c r="AN29" s="205" t="s">
        <v>249</v>
      </c>
      <c r="AO29" s="91">
        <f>Tabla1[[#This Row],[Cr1. Más de 8 responsables]]</f>
        <v>0</v>
      </c>
      <c r="AP29" s="91" t="s">
        <v>131</v>
      </c>
      <c r="AQ29" s="91" t="s">
        <v>131</v>
      </c>
      <c r="AR29" s="90" t="str">
        <f t="shared" si="14"/>
        <v>Si</v>
      </c>
      <c r="AS29" s="88" t="s">
        <v>250</v>
      </c>
      <c r="AT29" s="221"/>
    </row>
    <row r="30" spans="1:46" ht="409.5" x14ac:dyDescent="0.25">
      <c r="A30" s="108" t="str">
        <f t="shared" si="16"/>
        <v xml:space="preserve"> 3 - Rendición de Cuentas (RdC)</v>
      </c>
      <c r="B30" s="179" t="s">
        <v>233</v>
      </c>
      <c r="C30" s="222" t="s">
        <v>251</v>
      </c>
      <c r="D30" s="164" t="s">
        <v>252</v>
      </c>
      <c r="E30" s="165" t="s">
        <v>176</v>
      </c>
      <c r="F30" s="87">
        <v>0.25</v>
      </c>
      <c r="G30" s="39">
        <f t="shared" si="0"/>
        <v>0.25</v>
      </c>
      <c r="H30" s="87">
        <v>0.5</v>
      </c>
      <c r="I30" s="39">
        <f t="shared" si="1"/>
        <v>0.5</v>
      </c>
      <c r="J30" s="87">
        <v>0.75</v>
      </c>
      <c r="K30" s="39">
        <f t="shared" si="2"/>
        <v>0.75</v>
      </c>
      <c r="L30" s="87">
        <v>1</v>
      </c>
      <c r="M30" s="39">
        <f t="shared" si="3"/>
        <v>1</v>
      </c>
      <c r="N30" s="15">
        <v>0</v>
      </c>
      <c r="O30" s="15">
        <f>N30/G30</f>
        <v>0</v>
      </c>
      <c r="P30" s="88" t="s">
        <v>253</v>
      </c>
      <c r="Q30" s="15">
        <v>0</v>
      </c>
      <c r="R30" s="15">
        <f>Q30/I30</f>
        <v>0</v>
      </c>
      <c r="S30" s="88" t="s">
        <v>254</v>
      </c>
      <c r="T30" s="69">
        <v>0.5</v>
      </c>
      <c r="U30" s="15">
        <f>T30/K30</f>
        <v>0.66666666666666663</v>
      </c>
      <c r="V30" s="134" t="s">
        <v>255</v>
      </c>
      <c r="W30" s="15">
        <v>1</v>
      </c>
      <c r="X30" s="15">
        <f t="shared" si="7"/>
        <v>1</v>
      </c>
      <c r="Y30" s="166" t="s">
        <v>621</v>
      </c>
      <c r="Z30" s="90"/>
      <c r="AA30" s="90" t="s">
        <v>132</v>
      </c>
      <c r="AB30" s="90"/>
      <c r="AC30" s="90" t="str">
        <f t="shared" si="8"/>
        <v>No</v>
      </c>
      <c r="AD30" s="86" t="s">
        <v>256</v>
      </c>
      <c r="AE30" s="91">
        <f>Tabla1[[#This Row],[Cr1. Más de 8 responsables]]</f>
        <v>0</v>
      </c>
      <c r="AF30" s="91" t="str">
        <f t="shared" si="9"/>
        <v>X</v>
      </c>
      <c r="AG30" s="91"/>
      <c r="AH30" s="90" t="str">
        <f t="shared" si="10"/>
        <v>Si</v>
      </c>
      <c r="AI30" s="205" t="s">
        <v>257</v>
      </c>
      <c r="AJ30" s="91">
        <f>Tabla1[[#This Row],[Cr1. Más de 8 responsables]]</f>
        <v>0</v>
      </c>
      <c r="AK30" s="91" t="str">
        <f t="shared" si="11"/>
        <v>X</v>
      </c>
      <c r="AL30" s="91"/>
      <c r="AM30" s="90" t="str">
        <f t="shared" si="12"/>
        <v>Si</v>
      </c>
      <c r="AN30" s="205" t="s">
        <v>258</v>
      </c>
      <c r="AO30" s="91">
        <f>Tabla1[[#This Row],[Cr1. Más de 8 responsables]]</f>
        <v>0</v>
      </c>
      <c r="AP30" s="91" t="s">
        <v>131</v>
      </c>
      <c r="AQ30" s="91"/>
      <c r="AR30" s="90" t="str">
        <f t="shared" si="14"/>
        <v>Si</v>
      </c>
      <c r="AS30" s="88" t="s">
        <v>259</v>
      </c>
      <c r="AT30" s="221"/>
    </row>
    <row r="31" spans="1:46" ht="45" customHeight="1" thickBot="1" x14ac:dyDescent="0.3">
      <c r="A31" s="108" t="str">
        <f t="shared" si="16"/>
        <v xml:space="preserve"> 3 - Rendición de Cuentas (RdC)</v>
      </c>
      <c r="B31" s="177" t="s">
        <v>233</v>
      </c>
      <c r="C31" s="222" t="s">
        <v>260</v>
      </c>
      <c r="D31" s="164" t="s">
        <v>261</v>
      </c>
      <c r="E31" s="165" t="s">
        <v>127</v>
      </c>
      <c r="F31" s="203">
        <v>0</v>
      </c>
      <c r="G31" s="39">
        <f t="shared" si="0"/>
        <v>0</v>
      </c>
      <c r="H31" s="87">
        <v>0</v>
      </c>
      <c r="I31" s="39">
        <f t="shared" si="1"/>
        <v>0</v>
      </c>
      <c r="J31" s="87">
        <v>0</v>
      </c>
      <c r="K31" s="39">
        <f t="shared" si="2"/>
        <v>0</v>
      </c>
      <c r="L31" s="87">
        <v>1</v>
      </c>
      <c r="M31" s="39">
        <f t="shared" si="3"/>
        <v>1</v>
      </c>
      <c r="N31" s="15"/>
      <c r="O31" s="15"/>
      <c r="P31" s="88" t="s">
        <v>223</v>
      </c>
      <c r="Q31" s="15"/>
      <c r="R31" s="15"/>
      <c r="S31" s="88" t="s">
        <v>223</v>
      </c>
      <c r="T31" s="69"/>
      <c r="U31" s="15"/>
      <c r="V31" s="16" t="s">
        <v>262</v>
      </c>
      <c r="W31" s="15">
        <v>1</v>
      </c>
      <c r="X31" s="15">
        <f t="shared" si="7"/>
        <v>1</v>
      </c>
      <c r="Y31" s="88" t="s">
        <v>263</v>
      </c>
      <c r="Z31" s="90"/>
      <c r="AA31" s="90" t="s">
        <v>132</v>
      </c>
      <c r="AB31" s="90"/>
      <c r="AC31" s="90" t="str">
        <f t="shared" si="8"/>
        <v>No</v>
      </c>
      <c r="AD31" s="91"/>
      <c r="AE31" s="91">
        <f>Tabla1[[#This Row],[Cr1. Más de 8 responsables]]</f>
        <v>0</v>
      </c>
      <c r="AF31" s="91" t="str">
        <f>IF(O31&lt;100%,"X","")</f>
        <v>X</v>
      </c>
      <c r="AG31" s="91"/>
      <c r="AH31" s="90" t="str">
        <f t="shared" si="10"/>
        <v>Si</v>
      </c>
      <c r="AI31" s="205"/>
      <c r="AJ31" s="91">
        <f>Tabla1[[#This Row],[Cr1. Más de 8 responsables]]</f>
        <v>0</v>
      </c>
      <c r="AK31" s="91" t="str">
        <f t="shared" si="11"/>
        <v>X</v>
      </c>
      <c r="AL31" s="91"/>
      <c r="AM31" s="90" t="str">
        <f t="shared" si="12"/>
        <v>Si</v>
      </c>
      <c r="AN31" s="205" t="s">
        <v>225</v>
      </c>
      <c r="AO31" s="91">
        <f>Tabla1[[#This Row],[Cr1. Más de 8 responsables]]</f>
        <v>0</v>
      </c>
      <c r="AP31" s="91" t="str">
        <f t="shared" si="13"/>
        <v>X</v>
      </c>
      <c r="AQ31" s="91"/>
      <c r="AR31" s="90" t="str">
        <f t="shared" si="14"/>
        <v>Si</v>
      </c>
      <c r="AS31" s="169" t="s">
        <v>135</v>
      </c>
      <c r="AT31" s="221"/>
    </row>
    <row r="32" spans="1:46" ht="240" x14ac:dyDescent="0.25">
      <c r="A32" s="107" t="s">
        <v>17</v>
      </c>
      <c r="B32" s="180" t="s">
        <v>264</v>
      </c>
      <c r="C32" s="226" t="s">
        <v>265</v>
      </c>
      <c r="D32" s="167" t="s">
        <v>266</v>
      </c>
      <c r="E32" s="165" t="s">
        <v>176</v>
      </c>
      <c r="F32" s="203">
        <v>0</v>
      </c>
      <c r="G32" s="39">
        <f t="shared" si="0"/>
        <v>0</v>
      </c>
      <c r="H32" s="87">
        <v>0</v>
      </c>
      <c r="I32" s="39">
        <f t="shared" si="1"/>
        <v>0</v>
      </c>
      <c r="J32" s="87">
        <v>0.5</v>
      </c>
      <c r="K32" s="39">
        <f t="shared" si="2"/>
        <v>0.5</v>
      </c>
      <c r="L32" s="87">
        <v>1</v>
      </c>
      <c r="M32" s="39">
        <f t="shared" si="3"/>
        <v>1</v>
      </c>
      <c r="N32" s="15"/>
      <c r="O32" s="15"/>
      <c r="P32" s="88" t="s">
        <v>177</v>
      </c>
      <c r="Q32" s="15"/>
      <c r="R32" s="15"/>
      <c r="S32" s="88" t="s">
        <v>267</v>
      </c>
      <c r="T32" s="69">
        <v>0.25</v>
      </c>
      <c r="U32" s="15">
        <f t="shared" ref="U32:U60" si="17">T32/K32</f>
        <v>0.5</v>
      </c>
      <c r="V32" s="134" t="s">
        <v>268</v>
      </c>
      <c r="W32" s="15">
        <v>1</v>
      </c>
      <c r="X32" s="15">
        <f t="shared" si="7"/>
        <v>1</v>
      </c>
      <c r="Y32" s="166" t="s">
        <v>622</v>
      </c>
      <c r="Z32" s="90"/>
      <c r="AA32" s="90" t="s">
        <v>132</v>
      </c>
      <c r="AB32" s="90"/>
      <c r="AC32" s="90" t="str">
        <f t="shared" si="8"/>
        <v>No</v>
      </c>
      <c r="AD32" s="91"/>
      <c r="AE32" s="91">
        <f>Tabla1[[#This Row],[Cr1. Más de 8 responsables]]</f>
        <v>0</v>
      </c>
      <c r="AF32" s="91" t="str">
        <f t="shared" si="9"/>
        <v>X</v>
      </c>
      <c r="AG32" s="91"/>
      <c r="AH32" s="90" t="str">
        <f t="shared" si="10"/>
        <v>Si</v>
      </c>
      <c r="AI32" s="205" t="s">
        <v>223</v>
      </c>
      <c r="AJ32" s="91">
        <f>Tabla1[[#This Row],[Cr1. Más de 8 responsables]]</f>
        <v>0</v>
      </c>
      <c r="AK32" s="91" t="str">
        <f t="shared" si="11"/>
        <v>X</v>
      </c>
      <c r="AL32" s="91"/>
      <c r="AM32" s="90" t="str">
        <f t="shared" si="12"/>
        <v>Si</v>
      </c>
      <c r="AN32" s="205" t="s">
        <v>269</v>
      </c>
      <c r="AO32" s="91">
        <f>Tabla1[[#This Row],[Cr1. Más de 8 responsables]]</f>
        <v>0</v>
      </c>
      <c r="AP32" s="91" t="s">
        <v>131</v>
      </c>
      <c r="AQ32" s="91"/>
      <c r="AR32" s="90" t="str">
        <f t="shared" si="14"/>
        <v>Si</v>
      </c>
      <c r="AS32" s="88" t="s">
        <v>270</v>
      </c>
      <c r="AT32" s="221"/>
    </row>
    <row r="33" spans="1:46" ht="147.75" customHeight="1" x14ac:dyDescent="0.25">
      <c r="A33" s="108" t="str">
        <f>A32</f>
        <v xml:space="preserve"> 4 - Mecanismos para mejorar la Atención al Ciudadano</v>
      </c>
      <c r="B33" s="161" t="str">
        <f>B32</f>
        <v>1. Planeación estratégica del servicio al ciudadano</v>
      </c>
      <c r="C33" s="222" t="s">
        <v>271</v>
      </c>
      <c r="D33" s="164" t="s">
        <v>272</v>
      </c>
      <c r="E33" s="165" t="s">
        <v>176</v>
      </c>
      <c r="F33" s="87">
        <v>0.25</v>
      </c>
      <c r="G33" s="39">
        <f t="shared" si="0"/>
        <v>0.25</v>
      </c>
      <c r="H33" s="87">
        <v>0.5</v>
      </c>
      <c r="I33" s="39">
        <f t="shared" si="1"/>
        <v>0.5</v>
      </c>
      <c r="J33" s="87">
        <v>0.75</v>
      </c>
      <c r="K33" s="39">
        <f t="shared" si="2"/>
        <v>0.75</v>
      </c>
      <c r="L33" s="87">
        <v>1</v>
      </c>
      <c r="M33" s="39">
        <f t="shared" si="3"/>
        <v>1</v>
      </c>
      <c r="N33" s="15">
        <v>0.25</v>
      </c>
      <c r="O33" s="15">
        <f>N33/G33</f>
        <v>1</v>
      </c>
      <c r="P33" s="88" t="s">
        <v>273</v>
      </c>
      <c r="Q33" s="15">
        <v>0.4</v>
      </c>
      <c r="R33" s="15">
        <f>Q33/I33</f>
        <v>0.8</v>
      </c>
      <c r="S33" s="88" t="s">
        <v>274</v>
      </c>
      <c r="T33" s="69">
        <v>0.75</v>
      </c>
      <c r="U33" s="15">
        <f t="shared" si="17"/>
        <v>1</v>
      </c>
      <c r="V33" s="134" t="s">
        <v>275</v>
      </c>
      <c r="W33" s="15">
        <v>1</v>
      </c>
      <c r="X33" s="15">
        <f t="shared" si="7"/>
        <v>1</v>
      </c>
      <c r="Y33" s="166" t="s">
        <v>276</v>
      </c>
      <c r="Z33" s="90"/>
      <c r="AA33" s="90" t="s">
        <v>132</v>
      </c>
      <c r="AB33" s="90"/>
      <c r="AC33" s="90" t="str">
        <f t="shared" si="8"/>
        <v>No</v>
      </c>
      <c r="AD33" s="94" t="s">
        <v>277</v>
      </c>
      <c r="AE33" s="91">
        <f>Tabla1[[#This Row],[Cr1. Más de 8 responsables]]</f>
        <v>0</v>
      </c>
      <c r="AF33" s="91" t="str">
        <f t="shared" si="9"/>
        <v/>
      </c>
      <c r="AG33" s="91"/>
      <c r="AH33" s="90" t="str">
        <f t="shared" si="10"/>
        <v>No</v>
      </c>
      <c r="AI33" s="205" t="s">
        <v>278</v>
      </c>
      <c r="AJ33" s="91">
        <f>Tabla1[[#This Row],[Cr1. Más de 8 responsables]]</f>
        <v>0</v>
      </c>
      <c r="AK33" s="91" t="str">
        <f t="shared" si="11"/>
        <v>X</v>
      </c>
      <c r="AL33" s="91"/>
      <c r="AM33" s="90" t="str">
        <f t="shared" si="12"/>
        <v>Si</v>
      </c>
      <c r="AN33" s="205" t="s">
        <v>279</v>
      </c>
      <c r="AO33" s="91">
        <f>Tabla1[[#This Row],[Cr1. Más de 8 responsables]]</f>
        <v>0</v>
      </c>
      <c r="AP33" s="91" t="str">
        <f t="shared" si="13"/>
        <v/>
      </c>
      <c r="AQ33" s="91"/>
      <c r="AR33" s="90" t="str">
        <f t="shared" si="14"/>
        <v>No</v>
      </c>
      <c r="AS33" s="88" t="s">
        <v>280</v>
      </c>
      <c r="AT33" s="221"/>
    </row>
    <row r="34" spans="1:46" ht="270.75" customHeight="1" thickBot="1" x14ac:dyDescent="0.3">
      <c r="A34" s="108" t="str">
        <f t="shared" ref="A34:A44" si="18">A33</f>
        <v xml:space="preserve"> 4 - Mecanismos para mejorar la Atención al Ciudadano</v>
      </c>
      <c r="B34" s="181" t="str">
        <f>B32</f>
        <v>1. Planeación estratégica del servicio al ciudadano</v>
      </c>
      <c r="C34" s="222" t="s">
        <v>281</v>
      </c>
      <c r="D34" s="164" t="s">
        <v>282</v>
      </c>
      <c r="E34" s="165" t="s">
        <v>176</v>
      </c>
      <c r="F34" s="87">
        <v>0.25</v>
      </c>
      <c r="G34" s="39">
        <v>0</v>
      </c>
      <c r="H34" s="87">
        <v>0.5</v>
      </c>
      <c r="I34" s="39">
        <f t="shared" si="1"/>
        <v>0.5</v>
      </c>
      <c r="J34" s="87">
        <v>1</v>
      </c>
      <c r="K34" s="39">
        <f t="shared" si="2"/>
        <v>1</v>
      </c>
      <c r="L34" s="87">
        <v>1</v>
      </c>
      <c r="M34" s="39">
        <f t="shared" si="3"/>
        <v>1</v>
      </c>
      <c r="N34" s="15"/>
      <c r="O34" s="15"/>
      <c r="P34" s="88" t="s">
        <v>177</v>
      </c>
      <c r="Q34" s="15">
        <v>0.4</v>
      </c>
      <c r="R34" s="15">
        <f>Q34/I34</f>
        <v>0.8</v>
      </c>
      <c r="S34" s="88" t="s">
        <v>283</v>
      </c>
      <c r="T34" s="69">
        <v>0.75</v>
      </c>
      <c r="U34" s="15">
        <f t="shared" si="17"/>
        <v>0.75</v>
      </c>
      <c r="V34" s="16" t="s">
        <v>284</v>
      </c>
      <c r="W34" s="15">
        <v>1</v>
      </c>
      <c r="X34" s="15">
        <f t="shared" si="7"/>
        <v>1</v>
      </c>
      <c r="Y34" s="204" t="s">
        <v>623</v>
      </c>
      <c r="Z34" s="90"/>
      <c r="AA34" s="90" t="s">
        <v>132</v>
      </c>
      <c r="AB34" s="90"/>
      <c r="AC34" s="90" t="str">
        <f t="shared" si="8"/>
        <v>No</v>
      </c>
      <c r="AD34" s="205"/>
      <c r="AE34" s="91">
        <f>Tabla1[[#This Row],[Cr1. Más de 8 responsables]]</f>
        <v>0</v>
      </c>
      <c r="AF34" s="91" t="str">
        <f t="shared" si="9"/>
        <v>X</v>
      </c>
      <c r="AG34" s="91"/>
      <c r="AH34" s="90" t="str">
        <f t="shared" si="10"/>
        <v>Si</v>
      </c>
      <c r="AI34" s="205" t="s">
        <v>285</v>
      </c>
      <c r="AJ34" s="91">
        <f>Tabla1[[#This Row],[Cr1. Más de 8 responsables]]</f>
        <v>0</v>
      </c>
      <c r="AK34" s="91" t="str">
        <f t="shared" si="11"/>
        <v>X</v>
      </c>
      <c r="AL34" s="91"/>
      <c r="AM34" s="90" t="str">
        <f t="shared" si="12"/>
        <v>Si</v>
      </c>
      <c r="AN34" s="205" t="s">
        <v>286</v>
      </c>
      <c r="AO34" s="91">
        <f>Tabla1[[#This Row],[Cr1. Más de 8 responsables]]</f>
        <v>0</v>
      </c>
      <c r="AP34" s="91" t="s">
        <v>131</v>
      </c>
      <c r="AQ34" s="91"/>
      <c r="AR34" s="90" t="str">
        <f t="shared" si="14"/>
        <v>Si</v>
      </c>
      <c r="AS34" s="88" t="s">
        <v>270</v>
      </c>
      <c r="AT34" s="221"/>
    </row>
    <row r="35" spans="1:46" ht="285" x14ac:dyDescent="0.25">
      <c r="A35" s="108" t="str">
        <f t="shared" si="18"/>
        <v xml:space="preserve"> 4 - Mecanismos para mejorar la Atención al Ciudadano</v>
      </c>
      <c r="B35" s="176" t="s">
        <v>52</v>
      </c>
      <c r="C35" s="220" t="s">
        <v>287</v>
      </c>
      <c r="D35" s="164" t="s">
        <v>288</v>
      </c>
      <c r="E35" s="165" t="s">
        <v>176</v>
      </c>
      <c r="F35" s="203">
        <v>0</v>
      </c>
      <c r="G35" s="39">
        <f t="shared" ref="G35:G60" si="19">F35/L35</f>
        <v>0</v>
      </c>
      <c r="H35" s="87">
        <v>0.5</v>
      </c>
      <c r="I35" s="39">
        <f t="shared" si="1"/>
        <v>0.5</v>
      </c>
      <c r="J35" s="87">
        <v>0.5</v>
      </c>
      <c r="K35" s="39">
        <f t="shared" si="2"/>
        <v>0.5</v>
      </c>
      <c r="L35" s="87">
        <v>1</v>
      </c>
      <c r="M35" s="39">
        <f t="shared" si="3"/>
        <v>1</v>
      </c>
      <c r="N35" s="15"/>
      <c r="O35" s="15"/>
      <c r="P35" s="88" t="s">
        <v>177</v>
      </c>
      <c r="Q35" s="15">
        <v>0.4</v>
      </c>
      <c r="R35" s="15">
        <f>Q35/I35</f>
        <v>0.8</v>
      </c>
      <c r="S35" s="88" t="s">
        <v>289</v>
      </c>
      <c r="T35" s="69">
        <v>0.4</v>
      </c>
      <c r="U35" s="15">
        <f t="shared" si="17"/>
        <v>0.8</v>
      </c>
      <c r="V35" s="16" t="s">
        <v>290</v>
      </c>
      <c r="W35" s="15">
        <v>1</v>
      </c>
      <c r="X35" s="15">
        <f t="shared" si="7"/>
        <v>1</v>
      </c>
      <c r="Y35" s="170" t="s">
        <v>648</v>
      </c>
      <c r="Z35" s="90"/>
      <c r="AA35" s="90" t="s">
        <v>132</v>
      </c>
      <c r="AB35" s="90"/>
      <c r="AC35" s="90" t="str">
        <f t="shared" si="8"/>
        <v>No</v>
      </c>
      <c r="AD35" s="205"/>
      <c r="AE35" s="91">
        <f>Tabla1[[#This Row],[Cr1. Más de 8 responsables]]</f>
        <v>0</v>
      </c>
      <c r="AF35" s="91" t="str">
        <f t="shared" si="9"/>
        <v>X</v>
      </c>
      <c r="AG35" s="91"/>
      <c r="AH35" s="90" t="str">
        <f t="shared" si="10"/>
        <v>Si</v>
      </c>
      <c r="AI35" s="205" t="s">
        <v>291</v>
      </c>
      <c r="AJ35" s="91">
        <f>Tabla1[[#This Row],[Cr1. Más de 8 responsables]]</f>
        <v>0</v>
      </c>
      <c r="AK35" s="91" t="str">
        <f t="shared" si="11"/>
        <v>X</v>
      </c>
      <c r="AL35" s="91"/>
      <c r="AM35" s="90" t="str">
        <f t="shared" si="12"/>
        <v>Si</v>
      </c>
      <c r="AN35" s="205" t="s">
        <v>292</v>
      </c>
      <c r="AO35" s="91">
        <f>Tabla1[[#This Row],[Cr1. Más de 8 responsables]]</f>
        <v>0</v>
      </c>
      <c r="AP35" s="91" t="s">
        <v>131</v>
      </c>
      <c r="AQ35" s="91"/>
      <c r="AR35" s="90" t="str">
        <f t="shared" si="14"/>
        <v>Si</v>
      </c>
      <c r="AS35" s="88" t="s">
        <v>293</v>
      </c>
      <c r="AT35" s="221"/>
    </row>
    <row r="36" spans="1:46" ht="195" x14ac:dyDescent="0.25">
      <c r="A36" s="108" t="str">
        <f t="shared" si="18"/>
        <v xml:space="preserve"> 4 - Mecanismos para mejorar la Atención al Ciudadano</v>
      </c>
      <c r="B36" s="179" t="str">
        <f>B35</f>
        <v>2. Fortalecimiento del Talento humano al servicio del ciudadano</v>
      </c>
      <c r="C36" s="220" t="s">
        <v>294</v>
      </c>
      <c r="D36" s="164" t="s">
        <v>295</v>
      </c>
      <c r="E36" s="165" t="s">
        <v>176</v>
      </c>
      <c r="F36" s="203">
        <v>0</v>
      </c>
      <c r="G36" s="39">
        <f t="shared" si="19"/>
        <v>0</v>
      </c>
      <c r="H36" s="87">
        <v>0</v>
      </c>
      <c r="I36" s="39">
        <f t="shared" si="1"/>
        <v>0</v>
      </c>
      <c r="J36" s="87">
        <v>1</v>
      </c>
      <c r="K36" s="39">
        <f t="shared" si="2"/>
        <v>1</v>
      </c>
      <c r="L36" s="87">
        <v>1</v>
      </c>
      <c r="M36" s="39">
        <f t="shared" si="3"/>
        <v>1</v>
      </c>
      <c r="N36" s="15"/>
      <c r="O36" s="15"/>
      <c r="P36" s="88" t="s">
        <v>177</v>
      </c>
      <c r="Q36" s="15"/>
      <c r="R36" s="15"/>
      <c r="S36" s="88" t="s">
        <v>296</v>
      </c>
      <c r="T36" s="69">
        <v>1</v>
      </c>
      <c r="U36" s="15">
        <f t="shared" si="17"/>
        <v>1</v>
      </c>
      <c r="V36" s="16" t="s">
        <v>297</v>
      </c>
      <c r="W36" s="15">
        <v>1</v>
      </c>
      <c r="X36" s="15">
        <f t="shared" si="7"/>
        <v>1</v>
      </c>
      <c r="Y36" s="166" t="s">
        <v>298</v>
      </c>
      <c r="Z36" s="90"/>
      <c r="AA36" s="90" t="s">
        <v>132</v>
      </c>
      <c r="AB36" s="90"/>
      <c r="AC36" s="90" t="str">
        <f t="shared" si="8"/>
        <v>No</v>
      </c>
      <c r="AD36" s="205"/>
      <c r="AE36" s="91">
        <f>Tabla1[[#This Row],[Cr1. Más de 8 responsables]]</f>
        <v>0</v>
      </c>
      <c r="AF36" s="91" t="str">
        <f t="shared" si="9"/>
        <v>X</v>
      </c>
      <c r="AG36" s="91"/>
      <c r="AH36" s="90" t="str">
        <f t="shared" si="10"/>
        <v>Si</v>
      </c>
      <c r="AI36" s="205" t="s">
        <v>299</v>
      </c>
      <c r="AJ36" s="91">
        <f>Tabla1[[#This Row],[Cr1. Más de 8 responsables]]</f>
        <v>0</v>
      </c>
      <c r="AK36" s="91" t="str">
        <f t="shared" si="11"/>
        <v>X</v>
      </c>
      <c r="AL36" s="91"/>
      <c r="AM36" s="90" t="str">
        <f t="shared" si="12"/>
        <v>Si</v>
      </c>
      <c r="AN36" s="205" t="s">
        <v>300</v>
      </c>
      <c r="AO36" s="91">
        <f>Tabla1[[#This Row],[Cr1. Más de 8 responsables]]</f>
        <v>0</v>
      </c>
      <c r="AP36" s="91" t="str">
        <f t="shared" si="13"/>
        <v/>
      </c>
      <c r="AQ36" s="91"/>
      <c r="AR36" s="90" t="str">
        <f t="shared" si="14"/>
        <v>No</v>
      </c>
      <c r="AS36" s="88" t="s">
        <v>293</v>
      </c>
      <c r="AT36" s="155" t="s">
        <v>662</v>
      </c>
    </row>
    <row r="37" spans="1:46" ht="150" customHeight="1" x14ac:dyDescent="0.25">
      <c r="A37" s="108" t="str">
        <f t="shared" si="18"/>
        <v xml:space="preserve"> 4 - Mecanismos para mejorar la Atención al Ciudadano</v>
      </c>
      <c r="B37" s="179" t="str">
        <f>B36</f>
        <v>2. Fortalecimiento del Talento humano al servicio del ciudadano</v>
      </c>
      <c r="C37" s="220" t="s">
        <v>301</v>
      </c>
      <c r="D37" s="164" t="s">
        <v>302</v>
      </c>
      <c r="E37" s="165" t="s">
        <v>176</v>
      </c>
      <c r="F37" s="203">
        <v>0</v>
      </c>
      <c r="G37" s="39">
        <f t="shared" si="19"/>
        <v>0</v>
      </c>
      <c r="H37" s="87">
        <f>1/3</f>
        <v>0.33333333333333331</v>
      </c>
      <c r="I37" s="39">
        <f t="shared" si="1"/>
        <v>0.33333333333333331</v>
      </c>
      <c r="J37" s="87">
        <f>2/3</f>
        <v>0.66666666666666663</v>
      </c>
      <c r="K37" s="39">
        <f t="shared" si="2"/>
        <v>0.66666666666666663</v>
      </c>
      <c r="L37" s="87">
        <v>1</v>
      </c>
      <c r="M37" s="39">
        <f t="shared" si="3"/>
        <v>1</v>
      </c>
      <c r="N37" s="15"/>
      <c r="O37" s="15"/>
      <c r="P37" s="88" t="s">
        <v>177</v>
      </c>
      <c r="Q37" s="15">
        <f>1/3</f>
        <v>0.33333333333333331</v>
      </c>
      <c r="R37" s="15">
        <f t="shared" ref="R37:R60" si="20">Q37/I37</f>
        <v>1</v>
      </c>
      <c r="S37" s="88" t="s">
        <v>303</v>
      </c>
      <c r="T37" s="69">
        <v>0.6</v>
      </c>
      <c r="U37" s="15">
        <f t="shared" si="17"/>
        <v>0.9</v>
      </c>
      <c r="V37" s="16" t="s">
        <v>304</v>
      </c>
      <c r="W37" s="15">
        <v>1</v>
      </c>
      <c r="X37" s="15">
        <f t="shared" si="7"/>
        <v>1</v>
      </c>
      <c r="Y37" s="166" t="s">
        <v>305</v>
      </c>
      <c r="Z37" s="90"/>
      <c r="AA37" s="90" t="s">
        <v>132</v>
      </c>
      <c r="AB37" s="90"/>
      <c r="AC37" s="90" t="str">
        <f t="shared" si="8"/>
        <v>No</v>
      </c>
      <c r="AD37" s="205"/>
      <c r="AE37" s="91">
        <f>Tabla1[[#This Row],[Cr1. Más de 8 responsables]]</f>
        <v>0</v>
      </c>
      <c r="AF37" s="91" t="str">
        <f t="shared" si="9"/>
        <v>X</v>
      </c>
      <c r="AG37" s="91"/>
      <c r="AH37" s="90" t="str">
        <f t="shared" si="10"/>
        <v>Si</v>
      </c>
      <c r="AI37" s="205" t="s">
        <v>306</v>
      </c>
      <c r="AJ37" s="91">
        <f>Tabla1[[#This Row],[Cr1. Más de 8 responsables]]</f>
        <v>0</v>
      </c>
      <c r="AK37" s="91" t="str">
        <f t="shared" si="11"/>
        <v/>
      </c>
      <c r="AL37" s="91"/>
      <c r="AM37" s="90" t="str">
        <f t="shared" si="12"/>
        <v>No</v>
      </c>
      <c r="AN37" s="205" t="s">
        <v>307</v>
      </c>
      <c r="AO37" s="91">
        <f>Tabla1[[#This Row],[Cr1. Más de 8 responsables]]</f>
        <v>0</v>
      </c>
      <c r="AP37" s="91" t="s">
        <v>131</v>
      </c>
      <c r="AQ37" s="91"/>
      <c r="AR37" s="90" t="str">
        <f t="shared" si="14"/>
        <v>Si</v>
      </c>
      <c r="AS37" s="88" t="s">
        <v>308</v>
      </c>
      <c r="AT37" s="221"/>
    </row>
    <row r="38" spans="1:46" ht="45" customHeight="1" thickBot="1" x14ac:dyDescent="0.3">
      <c r="A38" s="108" t="str">
        <f t="shared" si="18"/>
        <v xml:space="preserve"> 4 - Mecanismos para mejorar la Atención al Ciudadano</v>
      </c>
      <c r="B38" s="174" t="str">
        <f>B37</f>
        <v>2. Fortalecimiento del Talento humano al servicio del ciudadano</v>
      </c>
      <c r="C38" s="227" t="s">
        <v>309</v>
      </c>
      <c r="D38" s="167" t="s">
        <v>310</v>
      </c>
      <c r="E38" s="168" t="s">
        <v>311</v>
      </c>
      <c r="F38" s="206">
        <v>0</v>
      </c>
      <c r="G38" s="39">
        <f t="shared" si="19"/>
        <v>0</v>
      </c>
      <c r="H38" s="87">
        <v>0.5</v>
      </c>
      <c r="I38" s="39">
        <f t="shared" si="1"/>
        <v>0.5</v>
      </c>
      <c r="J38" s="87">
        <v>0.75</v>
      </c>
      <c r="K38" s="39">
        <f t="shared" si="2"/>
        <v>0.75</v>
      </c>
      <c r="L38" s="87">
        <v>1</v>
      </c>
      <c r="M38" s="39">
        <f t="shared" si="3"/>
        <v>1</v>
      </c>
      <c r="N38" s="15"/>
      <c r="O38" s="15"/>
      <c r="P38" s="88" t="s">
        <v>223</v>
      </c>
      <c r="Q38" s="15">
        <v>0.25</v>
      </c>
      <c r="R38" s="15">
        <f t="shared" si="20"/>
        <v>0.5</v>
      </c>
      <c r="S38" s="207" t="s">
        <v>312</v>
      </c>
      <c r="T38" s="69"/>
      <c r="U38" s="15">
        <f t="shared" si="17"/>
        <v>0</v>
      </c>
      <c r="V38" s="16" t="s">
        <v>313</v>
      </c>
      <c r="W38" s="15">
        <v>1</v>
      </c>
      <c r="X38" s="15">
        <f t="shared" si="7"/>
        <v>1</v>
      </c>
      <c r="Y38" s="208" t="s">
        <v>624</v>
      </c>
      <c r="Z38" s="90"/>
      <c r="AA38" s="90" t="s">
        <v>132</v>
      </c>
      <c r="AB38" s="90"/>
      <c r="AC38" s="90" t="str">
        <f t="shared" si="8"/>
        <v>No</v>
      </c>
      <c r="AD38" s="205"/>
      <c r="AE38" s="91">
        <f>Tabla1[[#This Row],[Cr1. Más de 8 responsables]]</f>
        <v>0</v>
      </c>
      <c r="AF38" s="91" t="str">
        <f t="shared" si="9"/>
        <v>X</v>
      </c>
      <c r="AG38" s="91"/>
      <c r="AH38" s="90" t="str">
        <f t="shared" si="10"/>
        <v>Si</v>
      </c>
      <c r="AI38" s="205" t="s">
        <v>314</v>
      </c>
      <c r="AJ38" s="91">
        <f>Tabla1[[#This Row],[Cr1. Más de 8 responsables]]</f>
        <v>0</v>
      </c>
      <c r="AK38" s="91" t="str">
        <f t="shared" si="11"/>
        <v>X</v>
      </c>
      <c r="AL38" s="91"/>
      <c r="AM38" s="90" t="str">
        <f t="shared" si="12"/>
        <v>Si</v>
      </c>
      <c r="AN38" s="205" t="s">
        <v>315</v>
      </c>
      <c r="AO38" s="91">
        <f>Tabla1[[#This Row],[Cr1. Más de 8 responsables]]</f>
        <v>0</v>
      </c>
      <c r="AP38" s="91" t="s">
        <v>131</v>
      </c>
      <c r="AQ38" s="91"/>
      <c r="AR38" s="90" t="str">
        <f t="shared" si="14"/>
        <v>Si</v>
      </c>
      <c r="AS38" s="169" t="s">
        <v>135</v>
      </c>
      <c r="AT38" s="221"/>
    </row>
    <row r="39" spans="1:46" ht="409.5" customHeight="1" x14ac:dyDescent="0.25">
      <c r="A39" s="108" t="str">
        <f t="shared" si="18"/>
        <v xml:space="preserve"> 4 - Mecanismos para mejorar la Atención al Ciudadano</v>
      </c>
      <c r="B39" s="173" t="s">
        <v>53</v>
      </c>
      <c r="C39" s="220" t="s">
        <v>316</v>
      </c>
      <c r="D39" s="164" t="s">
        <v>317</v>
      </c>
      <c r="E39" s="168" t="s">
        <v>195</v>
      </c>
      <c r="F39" s="87">
        <v>0.25</v>
      </c>
      <c r="G39" s="39">
        <f t="shared" si="19"/>
        <v>0.25</v>
      </c>
      <c r="H39" s="87">
        <v>0.5</v>
      </c>
      <c r="I39" s="39">
        <f t="shared" si="1"/>
        <v>0.5</v>
      </c>
      <c r="J39" s="87">
        <v>0.75</v>
      </c>
      <c r="K39" s="39">
        <f t="shared" si="2"/>
        <v>0.75</v>
      </c>
      <c r="L39" s="87">
        <v>1</v>
      </c>
      <c r="M39" s="39">
        <f t="shared" si="3"/>
        <v>1</v>
      </c>
      <c r="N39" s="15">
        <v>0</v>
      </c>
      <c r="O39" s="15">
        <f>N39/G39</f>
        <v>0</v>
      </c>
      <c r="P39" s="88" t="s">
        <v>318</v>
      </c>
      <c r="Q39" s="15">
        <v>0.5</v>
      </c>
      <c r="R39" s="15">
        <f t="shared" si="20"/>
        <v>1</v>
      </c>
      <c r="S39" s="88" t="s">
        <v>319</v>
      </c>
      <c r="T39" s="69">
        <v>0.75</v>
      </c>
      <c r="U39" s="15">
        <f t="shared" si="17"/>
        <v>1</v>
      </c>
      <c r="V39" s="134" t="s">
        <v>320</v>
      </c>
      <c r="W39" s="15">
        <v>0.85</v>
      </c>
      <c r="X39" s="15">
        <f t="shared" si="7"/>
        <v>0.85</v>
      </c>
      <c r="Y39" s="88" t="s">
        <v>625</v>
      </c>
      <c r="Z39" s="90"/>
      <c r="AA39" s="90" t="s">
        <v>132</v>
      </c>
      <c r="AB39" s="90"/>
      <c r="AC39" s="90" t="str">
        <f t="shared" si="8"/>
        <v>No</v>
      </c>
      <c r="AD39" s="86" t="s">
        <v>321</v>
      </c>
      <c r="AE39" s="91">
        <f>Tabla1[[#This Row],[Cr1. Más de 8 responsables]]</f>
        <v>0</v>
      </c>
      <c r="AF39" s="91" t="str">
        <f t="shared" si="9"/>
        <v>X</v>
      </c>
      <c r="AG39" s="91"/>
      <c r="AH39" s="90" t="str">
        <f t="shared" si="10"/>
        <v>Si</v>
      </c>
      <c r="AI39" s="205" t="s">
        <v>322</v>
      </c>
      <c r="AJ39" s="91">
        <f>Tabla1[[#This Row],[Cr1. Más de 8 responsables]]</f>
        <v>0</v>
      </c>
      <c r="AK39" s="91" t="str">
        <f t="shared" si="11"/>
        <v/>
      </c>
      <c r="AL39" s="91"/>
      <c r="AM39" s="90" t="str">
        <f t="shared" si="12"/>
        <v>No</v>
      </c>
      <c r="AN39" s="205" t="s">
        <v>323</v>
      </c>
      <c r="AO39" s="91">
        <f>Tabla1[[#This Row],[Cr1. Más de 8 responsables]]</f>
        <v>0</v>
      </c>
      <c r="AP39" s="91" t="str">
        <f t="shared" si="13"/>
        <v/>
      </c>
      <c r="AQ39" s="91" t="s">
        <v>131</v>
      </c>
      <c r="AR39" s="90" t="str">
        <f t="shared" si="14"/>
        <v>Si</v>
      </c>
      <c r="AS39" s="169" t="s">
        <v>293</v>
      </c>
      <c r="AT39" s="89" t="s">
        <v>653</v>
      </c>
    </row>
    <row r="40" spans="1:46" ht="263.25" customHeight="1" x14ac:dyDescent="0.25">
      <c r="A40" s="108" t="str">
        <f t="shared" si="18"/>
        <v xml:space="preserve"> 4 - Mecanismos para mejorar la Atención al Ciudadano</v>
      </c>
      <c r="B40" s="179" t="str">
        <f>B39</f>
        <v>3. Gestión de relacionamiento con los ciudadanos</v>
      </c>
      <c r="C40" s="227" t="s">
        <v>324</v>
      </c>
      <c r="D40" s="167" t="s">
        <v>325</v>
      </c>
      <c r="E40" s="165" t="s">
        <v>176</v>
      </c>
      <c r="F40" s="206">
        <v>0</v>
      </c>
      <c r="G40" s="40">
        <f t="shared" si="19"/>
        <v>0</v>
      </c>
      <c r="H40" s="92">
        <v>1</v>
      </c>
      <c r="I40" s="40">
        <f t="shared" si="1"/>
        <v>0.5</v>
      </c>
      <c r="J40" s="92">
        <v>1</v>
      </c>
      <c r="K40" s="40">
        <f t="shared" si="2"/>
        <v>0.5</v>
      </c>
      <c r="L40" s="92">
        <v>2</v>
      </c>
      <c r="M40" s="40">
        <f t="shared" si="3"/>
        <v>1</v>
      </c>
      <c r="N40" s="15"/>
      <c r="O40" s="15"/>
      <c r="P40" s="88" t="s">
        <v>177</v>
      </c>
      <c r="Q40" s="15">
        <v>0.3</v>
      </c>
      <c r="R40" s="15">
        <f t="shared" si="20"/>
        <v>0.6</v>
      </c>
      <c r="S40" s="88" t="s">
        <v>326</v>
      </c>
      <c r="T40" s="69">
        <v>0.3</v>
      </c>
      <c r="U40" s="15">
        <f t="shared" si="17"/>
        <v>0.6</v>
      </c>
      <c r="V40" s="134" t="s">
        <v>327</v>
      </c>
      <c r="W40" s="15">
        <v>1</v>
      </c>
      <c r="X40" s="15">
        <f t="shared" si="7"/>
        <v>1</v>
      </c>
      <c r="Y40" s="166" t="s">
        <v>328</v>
      </c>
      <c r="Z40" s="90"/>
      <c r="AA40" s="90" t="s">
        <v>132</v>
      </c>
      <c r="AB40" s="90"/>
      <c r="AC40" s="90" t="str">
        <f t="shared" si="8"/>
        <v>No</v>
      </c>
      <c r="AD40" s="205"/>
      <c r="AE40" s="91">
        <f>Tabla1[[#This Row],[Cr1. Más de 8 responsables]]</f>
        <v>0</v>
      </c>
      <c r="AF40" s="91" t="str">
        <f t="shared" si="9"/>
        <v>X</v>
      </c>
      <c r="AG40" s="91"/>
      <c r="AH40" s="90" t="str">
        <f t="shared" si="10"/>
        <v>Si</v>
      </c>
      <c r="AI40" s="205" t="s">
        <v>329</v>
      </c>
      <c r="AJ40" s="91">
        <f>Tabla1[[#This Row],[Cr1. Más de 8 responsables]]</f>
        <v>0</v>
      </c>
      <c r="AK40" s="91" t="str">
        <f t="shared" si="11"/>
        <v>X</v>
      </c>
      <c r="AL40" s="91"/>
      <c r="AM40" s="90" t="str">
        <f t="shared" si="12"/>
        <v>Si</v>
      </c>
      <c r="AN40" s="205" t="s">
        <v>330</v>
      </c>
      <c r="AO40" s="91">
        <f>Tabla1[[#This Row],[Cr1. Más de 8 responsables]]</f>
        <v>0</v>
      </c>
      <c r="AP40" s="91" t="s">
        <v>131</v>
      </c>
      <c r="AQ40" s="91" t="s">
        <v>131</v>
      </c>
      <c r="AR40" s="90" t="str">
        <f t="shared" si="14"/>
        <v>Si</v>
      </c>
      <c r="AS40" s="169" t="s">
        <v>331</v>
      </c>
      <c r="AT40" s="221"/>
    </row>
    <row r="41" spans="1:46" ht="135.75" thickBot="1" x14ac:dyDescent="0.3">
      <c r="A41" s="108" t="str">
        <f t="shared" si="18"/>
        <v xml:space="preserve"> 4 - Mecanismos para mejorar la Atención al Ciudadano</v>
      </c>
      <c r="B41" s="177" t="str">
        <f>B40</f>
        <v>3. Gestión de relacionamiento con los ciudadanos</v>
      </c>
      <c r="C41" s="220" t="s">
        <v>332</v>
      </c>
      <c r="D41" s="164" t="s">
        <v>333</v>
      </c>
      <c r="E41" s="165" t="s">
        <v>176</v>
      </c>
      <c r="F41" s="87">
        <v>0.25</v>
      </c>
      <c r="G41" s="39">
        <f t="shared" si="19"/>
        <v>0.25</v>
      </c>
      <c r="H41" s="87">
        <v>0.5</v>
      </c>
      <c r="I41" s="39">
        <f t="shared" si="1"/>
        <v>0.5</v>
      </c>
      <c r="J41" s="87">
        <v>0.75</v>
      </c>
      <c r="K41" s="39">
        <f t="shared" si="2"/>
        <v>0.75</v>
      </c>
      <c r="L41" s="87">
        <v>1</v>
      </c>
      <c r="M41" s="39">
        <f t="shared" si="3"/>
        <v>1</v>
      </c>
      <c r="N41" s="15">
        <v>0.25</v>
      </c>
      <c r="O41" s="15">
        <f t="shared" ref="O41:O60" si="21">N41/G41</f>
        <v>1</v>
      </c>
      <c r="P41" s="88" t="s">
        <v>334</v>
      </c>
      <c r="Q41" s="15">
        <v>0.4</v>
      </c>
      <c r="R41" s="15">
        <f t="shared" si="20"/>
        <v>0.8</v>
      </c>
      <c r="S41" s="88" t="s">
        <v>335</v>
      </c>
      <c r="T41" s="69">
        <v>0.75</v>
      </c>
      <c r="U41" s="15">
        <f t="shared" si="17"/>
        <v>1</v>
      </c>
      <c r="V41" s="134" t="s">
        <v>336</v>
      </c>
      <c r="W41" s="15">
        <v>1</v>
      </c>
      <c r="X41" s="15">
        <f t="shared" si="7"/>
        <v>1</v>
      </c>
      <c r="Y41" s="166" t="s">
        <v>337</v>
      </c>
      <c r="Z41" s="90"/>
      <c r="AA41" s="90" t="s">
        <v>132</v>
      </c>
      <c r="AB41" s="90"/>
      <c r="AC41" s="90" t="str">
        <f t="shared" si="8"/>
        <v>No</v>
      </c>
      <c r="AD41" s="94" t="s">
        <v>338</v>
      </c>
      <c r="AE41" s="91">
        <f>Tabla1[[#This Row],[Cr1. Más de 8 responsables]]</f>
        <v>0</v>
      </c>
      <c r="AF41" s="91" t="str">
        <f t="shared" si="9"/>
        <v/>
      </c>
      <c r="AG41" s="91"/>
      <c r="AH41" s="90" t="str">
        <f t="shared" si="10"/>
        <v>No</v>
      </c>
      <c r="AI41" s="205" t="s">
        <v>339</v>
      </c>
      <c r="AJ41" s="91">
        <f>Tabla1[[#This Row],[Cr1. Más de 8 responsables]]</f>
        <v>0</v>
      </c>
      <c r="AK41" s="91" t="str">
        <f t="shared" si="11"/>
        <v>X</v>
      </c>
      <c r="AL41" s="91"/>
      <c r="AM41" s="90" t="str">
        <f t="shared" si="12"/>
        <v>Si</v>
      </c>
      <c r="AN41" s="205" t="s">
        <v>340</v>
      </c>
      <c r="AO41" s="91">
        <f>Tabla1[[#This Row],[Cr1. Más de 8 responsables]]</f>
        <v>0</v>
      </c>
      <c r="AP41" s="91" t="str">
        <f t="shared" si="13"/>
        <v/>
      </c>
      <c r="AQ41" s="91"/>
      <c r="AR41" s="90" t="str">
        <f t="shared" si="14"/>
        <v>No</v>
      </c>
      <c r="AS41" s="88" t="s">
        <v>341</v>
      </c>
      <c r="AT41" s="221"/>
    </row>
    <row r="42" spans="1:46" ht="241.5" customHeight="1" thickBot="1" x14ac:dyDescent="0.3">
      <c r="A42" s="108" t="str">
        <f t="shared" si="18"/>
        <v xml:space="preserve"> 4 - Mecanismos para mejorar la Atención al Ciudadano</v>
      </c>
      <c r="B42" s="159" t="s">
        <v>54</v>
      </c>
      <c r="C42" s="220" t="s">
        <v>342</v>
      </c>
      <c r="D42" s="164" t="s">
        <v>343</v>
      </c>
      <c r="E42" s="165" t="s">
        <v>176</v>
      </c>
      <c r="F42" s="87">
        <v>0.25</v>
      </c>
      <c r="G42" s="39">
        <f t="shared" si="19"/>
        <v>0.25</v>
      </c>
      <c r="H42" s="87">
        <v>0.5</v>
      </c>
      <c r="I42" s="39">
        <f t="shared" si="1"/>
        <v>0.5</v>
      </c>
      <c r="J42" s="87">
        <v>0.75</v>
      </c>
      <c r="K42" s="39">
        <f t="shared" si="2"/>
        <v>0.75</v>
      </c>
      <c r="L42" s="87">
        <v>1</v>
      </c>
      <c r="M42" s="39">
        <f t="shared" si="3"/>
        <v>1</v>
      </c>
      <c r="N42" s="15">
        <v>0.125</v>
      </c>
      <c r="O42" s="15">
        <f t="shared" si="21"/>
        <v>0.5</v>
      </c>
      <c r="P42" s="88" t="s">
        <v>344</v>
      </c>
      <c r="Q42" s="15">
        <v>0</v>
      </c>
      <c r="R42" s="15">
        <f t="shared" si="20"/>
        <v>0</v>
      </c>
      <c r="S42" s="88" t="s">
        <v>345</v>
      </c>
      <c r="T42" s="69">
        <v>0.5</v>
      </c>
      <c r="U42" s="15">
        <f t="shared" si="17"/>
        <v>0.66666666666666663</v>
      </c>
      <c r="V42" s="134" t="s">
        <v>346</v>
      </c>
      <c r="W42" s="15">
        <v>0.75</v>
      </c>
      <c r="X42" s="15">
        <f t="shared" si="7"/>
        <v>0.75</v>
      </c>
      <c r="Y42" s="166" t="s">
        <v>626</v>
      </c>
      <c r="Z42" s="90"/>
      <c r="AA42" s="90" t="s">
        <v>132</v>
      </c>
      <c r="AB42" s="90"/>
      <c r="AC42" s="90" t="str">
        <f t="shared" si="8"/>
        <v>No</v>
      </c>
      <c r="AD42" s="95" t="s">
        <v>347</v>
      </c>
      <c r="AE42" s="91">
        <f>Tabla1[[#This Row],[Cr1. Más de 8 responsables]]</f>
        <v>0</v>
      </c>
      <c r="AF42" s="91" t="str">
        <f t="shared" si="9"/>
        <v>X</v>
      </c>
      <c r="AG42" s="91"/>
      <c r="AH42" s="90" t="str">
        <f t="shared" si="10"/>
        <v>Si</v>
      </c>
      <c r="AI42" s="205" t="s">
        <v>348</v>
      </c>
      <c r="AJ42" s="91">
        <f>Tabla1[[#This Row],[Cr1. Más de 8 responsables]]</f>
        <v>0</v>
      </c>
      <c r="AK42" s="91" t="str">
        <f t="shared" si="11"/>
        <v>X</v>
      </c>
      <c r="AL42" s="91"/>
      <c r="AM42" s="90" t="str">
        <f t="shared" si="12"/>
        <v>Si</v>
      </c>
      <c r="AN42" s="205" t="s">
        <v>349</v>
      </c>
      <c r="AO42" s="91">
        <f>Tabla1[[#This Row],[Cr1. Más de 8 responsables]]</f>
        <v>0</v>
      </c>
      <c r="AP42" s="91" t="s">
        <v>131</v>
      </c>
      <c r="AQ42" s="91" t="s">
        <v>131</v>
      </c>
      <c r="AR42" s="90" t="str">
        <f t="shared" si="14"/>
        <v>Si</v>
      </c>
      <c r="AS42" s="88" t="s">
        <v>350</v>
      </c>
      <c r="AT42" s="228" t="s">
        <v>661</v>
      </c>
    </row>
    <row r="43" spans="1:46" ht="372" customHeight="1" x14ac:dyDescent="0.25">
      <c r="A43" s="108" t="str">
        <f t="shared" si="18"/>
        <v xml:space="preserve"> 4 - Mecanismos para mejorar la Atención al Ciudadano</v>
      </c>
      <c r="B43" s="173" t="s">
        <v>55</v>
      </c>
      <c r="C43" s="220" t="s">
        <v>351</v>
      </c>
      <c r="D43" s="164" t="s">
        <v>352</v>
      </c>
      <c r="E43" s="165" t="s">
        <v>176</v>
      </c>
      <c r="F43" s="87">
        <v>0.25</v>
      </c>
      <c r="G43" s="39">
        <f t="shared" si="19"/>
        <v>0.25</v>
      </c>
      <c r="H43" s="87">
        <v>0.5</v>
      </c>
      <c r="I43" s="39">
        <f t="shared" si="1"/>
        <v>0.5</v>
      </c>
      <c r="J43" s="87">
        <v>0.75</v>
      </c>
      <c r="K43" s="39">
        <f t="shared" si="2"/>
        <v>0.75</v>
      </c>
      <c r="L43" s="87">
        <v>1</v>
      </c>
      <c r="M43" s="39">
        <f t="shared" si="3"/>
        <v>1</v>
      </c>
      <c r="N43" s="15">
        <v>0.25</v>
      </c>
      <c r="O43" s="15">
        <f t="shared" si="21"/>
        <v>1</v>
      </c>
      <c r="P43" s="209" t="s">
        <v>353</v>
      </c>
      <c r="Q43" s="15">
        <v>0.5</v>
      </c>
      <c r="R43" s="15">
        <f t="shared" si="20"/>
        <v>1</v>
      </c>
      <c r="S43" s="88" t="s">
        <v>354</v>
      </c>
      <c r="T43" s="69">
        <v>0.75</v>
      </c>
      <c r="U43" s="15">
        <f t="shared" si="17"/>
        <v>1</v>
      </c>
      <c r="V43" s="134" t="s">
        <v>355</v>
      </c>
      <c r="W43" s="15">
        <v>1</v>
      </c>
      <c r="X43" s="15">
        <f t="shared" si="7"/>
        <v>1</v>
      </c>
      <c r="Y43" s="166" t="s">
        <v>356</v>
      </c>
      <c r="Z43" s="90"/>
      <c r="AA43" s="90" t="s">
        <v>132</v>
      </c>
      <c r="AB43" s="90"/>
      <c r="AC43" s="90" t="str">
        <f t="shared" si="8"/>
        <v>No</v>
      </c>
      <c r="AD43" s="94" t="s">
        <v>357</v>
      </c>
      <c r="AE43" s="91">
        <f>Tabla1[[#This Row],[Cr1. Más de 8 responsables]]</f>
        <v>0</v>
      </c>
      <c r="AF43" s="91" t="str">
        <f t="shared" si="9"/>
        <v/>
      </c>
      <c r="AG43" s="91"/>
      <c r="AH43" s="90" t="str">
        <f t="shared" si="10"/>
        <v>No</v>
      </c>
      <c r="AI43" s="205" t="s">
        <v>358</v>
      </c>
      <c r="AJ43" s="91">
        <f>Tabla1[[#This Row],[Cr1. Más de 8 responsables]]</f>
        <v>0</v>
      </c>
      <c r="AK43" s="91" t="str">
        <f t="shared" si="11"/>
        <v/>
      </c>
      <c r="AL43" s="91"/>
      <c r="AM43" s="90" t="str">
        <f t="shared" si="12"/>
        <v>No</v>
      </c>
      <c r="AN43" s="205" t="s">
        <v>359</v>
      </c>
      <c r="AO43" s="91">
        <f>Tabla1[[#This Row],[Cr1. Más de 8 responsables]]</f>
        <v>0</v>
      </c>
      <c r="AP43" s="91" t="str">
        <f t="shared" si="13"/>
        <v/>
      </c>
      <c r="AQ43" s="91" t="s">
        <v>131</v>
      </c>
      <c r="AR43" s="90" t="str">
        <f t="shared" si="14"/>
        <v>Si</v>
      </c>
      <c r="AS43" s="169" t="s">
        <v>293</v>
      </c>
      <c r="AT43" s="229"/>
    </row>
    <row r="44" spans="1:46" ht="264" customHeight="1" thickBot="1" x14ac:dyDescent="0.3">
      <c r="A44" s="108" t="str">
        <f t="shared" si="18"/>
        <v xml:space="preserve"> 4 - Mecanismos para mejorar la Atención al Ciudadano</v>
      </c>
      <c r="B44" s="177" t="str">
        <f>B43</f>
        <v>5. Evaluación de gestión y medición de la percepción ciudadana</v>
      </c>
      <c r="C44" s="220" t="s">
        <v>360</v>
      </c>
      <c r="D44" s="164" t="s">
        <v>361</v>
      </c>
      <c r="E44" s="165" t="s">
        <v>362</v>
      </c>
      <c r="F44" s="87">
        <v>0.25</v>
      </c>
      <c r="G44" s="39">
        <f t="shared" si="19"/>
        <v>0.25</v>
      </c>
      <c r="H44" s="87">
        <v>0.5</v>
      </c>
      <c r="I44" s="39">
        <f t="shared" si="1"/>
        <v>0.5</v>
      </c>
      <c r="J44" s="87">
        <v>0.75</v>
      </c>
      <c r="K44" s="39">
        <f t="shared" si="2"/>
        <v>0.75</v>
      </c>
      <c r="L44" s="87">
        <v>1</v>
      </c>
      <c r="M44" s="39">
        <f t="shared" si="3"/>
        <v>1</v>
      </c>
      <c r="N44" s="15">
        <v>0.25</v>
      </c>
      <c r="O44" s="15">
        <f t="shared" si="21"/>
        <v>1</v>
      </c>
      <c r="P44" s="88" t="s">
        <v>363</v>
      </c>
      <c r="Q44" s="15">
        <v>0.5</v>
      </c>
      <c r="R44" s="15">
        <f t="shared" si="20"/>
        <v>1</v>
      </c>
      <c r="S44" s="88" t="s">
        <v>364</v>
      </c>
      <c r="T44" s="69">
        <v>0.75</v>
      </c>
      <c r="U44" s="15">
        <f t="shared" si="17"/>
        <v>1</v>
      </c>
      <c r="V44" s="16" t="s">
        <v>365</v>
      </c>
      <c r="W44" s="15">
        <v>1</v>
      </c>
      <c r="X44" s="15">
        <f t="shared" si="7"/>
        <v>1</v>
      </c>
      <c r="Y44" s="88" t="s">
        <v>627</v>
      </c>
      <c r="Z44" s="90"/>
      <c r="AA44" s="90" t="s">
        <v>132</v>
      </c>
      <c r="AB44" s="90"/>
      <c r="AC44" s="90" t="str">
        <f t="shared" si="8"/>
        <v>No</v>
      </c>
      <c r="AD44" s="94" t="s">
        <v>366</v>
      </c>
      <c r="AE44" s="91">
        <f>Tabla1[[#This Row],[Cr1. Más de 8 responsables]]</f>
        <v>0</v>
      </c>
      <c r="AF44" s="91" t="str">
        <f t="shared" si="9"/>
        <v/>
      </c>
      <c r="AG44" s="91"/>
      <c r="AH44" s="90" t="str">
        <f t="shared" si="10"/>
        <v>No</v>
      </c>
      <c r="AI44" s="205" t="s">
        <v>367</v>
      </c>
      <c r="AJ44" s="91">
        <f>Tabla1[[#This Row],[Cr1. Más de 8 responsables]]</f>
        <v>0</v>
      </c>
      <c r="AK44" s="91" t="str">
        <f t="shared" si="11"/>
        <v/>
      </c>
      <c r="AL44" s="91"/>
      <c r="AM44" s="90" t="str">
        <f t="shared" si="12"/>
        <v>No</v>
      </c>
      <c r="AN44" s="205" t="s">
        <v>368</v>
      </c>
      <c r="AO44" s="91">
        <f>Tabla1[[#This Row],[Cr1. Más de 8 responsables]]</f>
        <v>0</v>
      </c>
      <c r="AP44" s="91" t="str">
        <f t="shared" si="13"/>
        <v/>
      </c>
      <c r="AQ44" s="91"/>
      <c r="AR44" s="90" t="str">
        <f t="shared" si="14"/>
        <v>No</v>
      </c>
      <c r="AS44" s="169" t="s">
        <v>369</v>
      </c>
      <c r="AT44" s="221"/>
    </row>
    <row r="45" spans="1:46" ht="225" x14ac:dyDescent="0.25">
      <c r="A45" s="107" t="s">
        <v>18</v>
      </c>
      <c r="B45" s="180" t="s">
        <v>56</v>
      </c>
      <c r="C45" s="220" t="s">
        <v>370</v>
      </c>
      <c r="D45" s="164" t="s">
        <v>371</v>
      </c>
      <c r="E45" s="165" t="s">
        <v>176</v>
      </c>
      <c r="F45" s="87">
        <v>0.25</v>
      </c>
      <c r="G45" s="39">
        <f t="shared" si="19"/>
        <v>0.25</v>
      </c>
      <c r="H45" s="87">
        <v>0.5</v>
      </c>
      <c r="I45" s="39">
        <f t="shared" si="1"/>
        <v>0.5</v>
      </c>
      <c r="J45" s="87">
        <v>0.75</v>
      </c>
      <c r="K45" s="39">
        <f t="shared" si="2"/>
        <v>0.75</v>
      </c>
      <c r="L45" s="87">
        <v>1</v>
      </c>
      <c r="M45" s="39">
        <f t="shared" si="3"/>
        <v>1</v>
      </c>
      <c r="N45" s="15">
        <v>0</v>
      </c>
      <c r="O45" s="15">
        <f t="shared" si="21"/>
        <v>0</v>
      </c>
      <c r="P45" s="88" t="s">
        <v>372</v>
      </c>
      <c r="Q45" s="15">
        <v>0.3</v>
      </c>
      <c r="R45" s="15">
        <f t="shared" si="20"/>
        <v>0.6</v>
      </c>
      <c r="S45" s="88" t="s">
        <v>373</v>
      </c>
      <c r="T45" s="69">
        <v>0.6</v>
      </c>
      <c r="U45" s="15">
        <f t="shared" si="17"/>
        <v>0.79999999999999993</v>
      </c>
      <c r="V45" s="134" t="s">
        <v>374</v>
      </c>
      <c r="W45" s="15">
        <v>1</v>
      </c>
      <c r="X45" s="15">
        <f t="shared" ref="X45:X60" si="22">W45/M45</f>
        <v>1</v>
      </c>
      <c r="Y45" s="88" t="s">
        <v>375</v>
      </c>
      <c r="Z45" s="90"/>
      <c r="AA45" s="90" t="s">
        <v>132</v>
      </c>
      <c r="AB45" s="90"/>
      <c r="AC45" s="90" t="str">
        <f t="shared" si="8"/>
        <v>No</v>
      </c>
      <c r="AD45" s="86" t="s">
        <v>376</v>
      </c>
      <c r="AE45" s="91">
        <f>Tabla1[[#This Row],[Cr1. Más de 8 responsables]]</f>
        <v>0</v>
      </c>
      <c r="AF45" s="91" t="str">
        <f t="shared" si="9"/>
        <v>X</v>
      </c>
      <c r="AG45" s="91"/>
      <c r="AH45" s="90" t="str">
        <f t="shared" si="10"/>
        <v>Si</v>
      </c>
      <c r="AI45" s="205" t="s">
        <v>377</v>
      </c>
      <c r="AJ45" s="91">
        <f>Tabla1[[#This Row],[Cr1. Más de 8 responsables]]</f>
        <v>0</v>
      </c>
      <c r="AK45" s="91" t="str">
        <f t="shared" si="11"/>
        <v>X</v>
      </c>
      <c r="AL45" s="91"/>
      <c r="AM45" s="90" t="str">
        <f t="shared" si="12"/>
        <v>Si</v>
      </c>
      <c r="AN45" s="205" t="s">
        <v>378</v>
      </c>
      <c r="AO45" s="91">
        <f>Tabla1[[#This Row],[Cr1. Más de 8 responsables]]</f>
        <v>0</v>
      </c>
      <c r="AP45" s="91" t="str">
        <f t="shared" si="13"/>
        <v>X</v>
      </c>
      <c r="AQ45" s="91" t="s">
        <v>131</v>
      </c>
      <c r="AR45" s="90" t="str">
        <f t="shared" si="14"/>
        <v>Si</v>
      </c>
      <c r="AS45" s="88" t="s">
        <v>379</v>
      </c>
      <c r="AT45" s="221"/>
    </row>
    <row r="46" spans="1:46" ht="409.5" x14ac:dyDescent="0.25">
      <c r="A46" s="108" t="str">
        <f>A45</f>
        <v xml:space="preserve"> 5 - Mecanismos para la Transparencia y Acceso a la Información</v>
      </c>
      <c r="B46" s="161" t="str">
        <f>B45</f>
        <v>1. Lineamientos de Transparencia Activa</v>
      </c>
      <c r="C46" s="220" t="s">
        <v>380</v>
      </c>
      <c r="D46" s="164" t="s">
        <v>381</v>
      </c>
      <c r="E46" s="165" t="s">
        <v>382</v>
      </c>
      <c r="F46" s="87">
        <v>0.1</v>
      </c>
      <c r="G46" s="39">
        <f t="shared" si="19"/>
        <v>0.1</v>
      </c>
      <c r="H46" s="87">
        <v>0.3</v>
      </c>
      <c r="I46" s="39">
        <f t="shared" si="1"/>
        <v>0.3</v>
      </c>
      <c r="J46" s="87">
        <v>0.6</v>
      </c>
      <c r="K46" s="39">
        <f t="shared" si="2"/>
        <v>0.6</v>
      </c>
      <c r="L46" s="87">
        <v>1</v>
      </c>
      <c r="M46" s="39">
        <f t="shared" si="3"/>
        <v>1</v>
      </c>
      <c r="N46" s="15">
        <v>0</v>
      </c>
      <c r="O46" s="15">
        <f t="shared" si="21"/>
        <v>0</v>
      </c>
      <c r="P46" s="88" t="s">
        <v>383</v>
      </c>
      <c r="Q46" s="15">
        <v>0.3</v>
      </c>
      <c r="R46" s="15">
        <f t="shared" si="20"/>
        <v>1</v>
      </c>
      <c r="S46" s="93" t="s">
        <v>384</v>
      </c>
      <c r="T46" s="69">
        <v>0.6</v>
      </c>
      <c r="U46" s="15">
        <f t="shared" si="17"/>
        <v>1</v>
      </c>
      <c r="V46" s="16" t="s">
        <v>385</v>
      </c>
      <c r="W46" s="15">
        <v>1</v>
      </c>
      <c r="X46" s="15">
        <f t="shared" si="22"/>
        <v>1</v>
      </c>
      <c r="Y46" s="166" t="s">
        <v>628</v>
      </c>
      <c r="Z46" s="90"/>
      <c r="AA46" s="90" t="s">
        <v>132</v>
      </c>
      <c r="AB46" s="90"/>
      <c r="AC46" s="90" t="str">
        <f t="shared" si="8"/>
        <v>No</v>
      </c>
      <c r="AD46" s="86" t="s">
        <v>386</v>
      </c>
      <c r="AE46" s="91">
        <f>Tabla1[[#This Row],[Cr1. Más de 8 responsables]]</f>
        <v>0</v>
      </c>
      <c r="AF46" s="91" t="str">
        <f t="shared" si="9"/>
        <v>X</v>
      </c>
      <c r="AG46" s="91"/>
      <c r="AH46" s="90" t="str">
        <f t="shared" si="10"/>
        <v>Si</v>
      </c>
      <c r="AI46" s="205" t="s">
        <v>387</v>
      </c>
      <c r="AJ46" s="91">
        <f>Tabla1[[#This Row],[Cr1. Más de 8 responsables]]</f>
        <v>0</v>
      </c>
      <c r="AK46" s="91" t="str">
        <f t="shared" si="11"/>
        <v/>
      </c>
      <c r="AL46" s="91"/>
      <c r="AM46" s="90" t="str">
        <f t="shared" si="12"/>
        <v>No</v>
      </c>
      <c r="AN46" s="205" t="s">
        <v>388</v>
      </c>
      <c r="AO46" s="91">
        <f>Tabla1[[#This Row],[Cr1. Más de 8 responsables]]</f>
        <v>0</v>
      </c>
      <c r="AP46" s="91" t="str">
        <f t="shared" si="13"/>
        <v/>
      </c>
      <c r="AQ46" s="91"/>
      <c r="AR46" s="90" t="str">
        <f t="shared" si="14"/>
        <v>No</v>
      </c>
      <c r="AS46" s="88" t="s">
        <v>389</v>
      </c>
      <c r="AT46" s="221"/>
    </row>
    <row r="47" spans="1:46" ht="409.6" thickBot="1" x14ac:dyDescent="0.3">
      <c r="A47" s="108" t="str">
        <f t="shared" ref="A47:B60" si="23">A46</f>
        <v xml:space="preserve"> 5 - Mecanismos para la Transparencia y Acceso a la Información</v>
      </c>
      <c r="B47" s="182" t="str">
        <f>B46</f>
        <v>1. Lineamientos de Transparencia Activa</v>
      </c>
      <c r="C47" s="220" t="s">
        <v>390</v>
      </c>
      <c r="D47" s="164" t="s">
        <v>391</v>
      </c>
      <c r="E47" s="168" t="s">
        <v>195</v>
      </c>
      <c r="F47" s="87">
        <v>0.25</v>
      </c>
      <c r="G47" s="39">
        <f t="shared" si="19"/>
        <v>0.25</v>
      </c>
      <c r="H47" s="87">
        <v>0.5</v>
      </c>
      <c r="I47" s="39">
        <f t="shared" si="1"/>
        <v>0.5</v>
      </c>
      <c r="J47" s="87">
        <v>0.75</v>
      </c>
      <c r="K47" s="39">
        <f t="shared" si="2"/>
        <v>0.75</v>
      </c>
      <c r="L47" s="87">
        <v>1</v>
      </c>
      <c r="M47" s="39">
        <f t="shared" si="3"/>
        <v>1</v>
      </c>
      <c r="N47" s="15">
        <v>0</v>
      </c>
      <c r="O47" s="15">
        <f t="shared" si="21"/>
        <v>0</v>
      </c>
      <c r="P47" s="88" t="s">
        <v>196</v>
      </c>
      <c r="Q47" s="15">
        <v>0.5</v>
      </c>
      <c r="R47" s="15">
        <f t="shared" si="20"/>
        <v>1</v>
      </c>
      <c r="S47" s="88" t="s">
        <v>392</v>
      </c>
      <c r="T47" s="69">
        <v>0.75</v>
      </c>
      <c r="U47" s="15">
        <f t="shared" si="17"/>
        <v>1</v>
      </c>
      <c r="V47" s="134" t="s">
        <v>393</v>
      </c>
      <c r="W47" s="15">
        <v>1</v>
      </c>
      <c r="X47" s="15">
        <f t="shared" si="22"/>
        <v>1</v>
      </c>
      <c r="Y47" s="88" t="s">
        <v>629</v>
      </c>
      <c r="Z47" s="90"/>
      <c r="AA47" s="90" t="s">
        <v>132</v>
      </c>
      <c r="AB47" s="90"/>
      <c r="AC47" s="90" t="str">
        <f t="shared" si="8"/>
        <v>No</v>
      </c>
      <c r="AD47" s="86" t="s">
        <v>196</v>
      </c>
      <c r="AE47" s="91">
        <f>Tabla1[[#This Row],[Cr1. Más de 8 responsables]]</f>
        <v>0</v>
      </c>
      <c r="AF47" s="91" t="str">
        <f t="shared" si="9"/>
        <v>X</v>
      </c>
      <c r="AG47" s="91"/>
      <c r="AH47" s="90" t="str">
        <f t="shared" si="10"/>
        <v>Si</v>
      </c>
      <c r="AI47" s="95" t="s">
        <v>394</v>
      </c>
      <c r="AJ47" s="91">
        <f>Tabla1[[#This Row],[Cr1. Más de 8 responsables]]</f>
        <v>0</v>
      </c>
      <c r="AK47" s="91" t="str">
        <f t="shared" si="11"/>
        <v/>
      </c>
      <c r="AL47" s="91"/>
      <c r="AM47" s="90" t="str">
        <f t="shared" si="12"/>
        <v>No</v>
      </c>
      <c r="AN47" s="205" t="s">
        <v>395</v>
      </c>
      <c r="AO47" s="91">
        <f>Tabla1[[#This Row],[Cr1. Más de 8 responsables]]</f>
        <v>0</v>
      </c>
      <c r="AP47" s="91" t="str">
        <f t="shared" si="13"/>
        <v/>
      </c>
      <c r="AQ47" s="91"/>
      <c r="AR47" s="90" t="str">
        <f t="shared" si="14"/>
        <v>No</v>
      </c>
      <c r="AS47" s="88" t="s">
        <v>606</v>
      </c>
      <c r="AT47" s="221"/>
    </row>
    <row r="48" spans="1:46" ht="300" x14ac:dyDescent="0.25">
      <c r="A48" s="108" t="str">
        <f t="shared" si="23"/>
        <v xml:space="preserve"> 5 - Mecanismos para la Transparencia y Acceso a la Información</v>
      </c>
      <c r="B48" s="180" t="s">
        <v>57</v>
      </c>
      <c r="C48" s="220" t="s">
        <v>396</v>
      </c>
      <c r="D48" s="164" t="s">
        <v>397</v>
      </c>
      <c r="E48" s="165" t="s">
        <v>176</v>
      </c>
      <c r="F48" s="87">
        <v>0.25</v>
      </c>
      <c r="G48" s="39">
        <f t="shared" si="19"/>
        <v>0.25</v>
      </c>
      <c r="H48" s="87">
        <v>0.5</v>
      </c>
      <c r="I48" s="39">
        <f t="shared" si="1"/>
        <v>0.5</v>
      </c>
      <c r="J48" s="87">
        <v>0.75</v>
      </c>
      <c r="K48" s="39">
        <f t="shared" si="2"/>
        <v>0.75</v>
      </c>
      <c r="L48" s="87">
        <v>1</v>
      </c>
      <c r="M48" s="39">
        <f t="shared" si="3"/>
        <v>1</v>
      </c>
      <c r="N48" s="15">
        <v>0.25</v>
      </c>
      <c r="O48" s="15">
        <f t="shared" si="21"/>
        <v>1</v>
      </c>
      <c r="P48" s="88" t="s">
        <v>398</v>
      </c>
      <c r="Q48" s="15">
        <v>0.5</v>
      </c>
      <c r="R48" s="15">
        <f t="shared" si="20"/>
        <v>1</v>
      </c>
      <c r="S48" s="88" t="s">
        <v>399</v>
      </c>
      <c r="T48" s="69">
        <v>0.75</v>
      </c>
      <c r="U48" s="15">
        <f t="shared" si="17"/>
        <v>1</v>
      </c>
      <c r="V48" s="134" t="s">
        <v>400</v>
      </c>
      <c r="W48" s="15">
        <v>1</v>
      </c>
      <c r="X48" s="15">
        <f t="shared" si="22"/>
        <v>1</v>
      </c>
      <c r="Y48" s="166" t="s">
        <v>401</v>
      </c>
      <c r="Z48" s="90"/>
      <c r="AA48" s="90" t="s">
        <v>132</v>
      </c>
      <c r="AB48" s="90"/>
      <c r="AC48" s="90" t="str">
        <f t="shared" si="8"/>
        <v>No</v>
      </c>
      <c r="AD48" s="94" t="s">
        <v>402</v>
      </c>
      <c r="AE48" s="91">
        <f>Tabla1[[#This Row],[Cr1. Más de 8 responsables]]</f>
        <v>0</v>
      </c>
      <c r="AF48" s="91" t="str">
        <f t="shared" si="9"/>
        <v/>
      </c>
      <c r="AG48" s="91"/>
      <c r="AH48" s="210" t="s">
        <v>370</v>
      </c>
      <c r="AI48" s="205" t="s">
        <v>403</v>
      </c>
      <c r="AJ48" s="91">
        <f>Tabla1[[#This Row],[Cr1. Más de 8 responsables]]</f>
        <v>0</v>
      </c>
      <c r="AK48" s="91" t="str">
        <f t="shared" si="11"/>
        <v/>
      </c>
      <c r="AL48" s="91"/>
      <c r="AM48" s="90" t="str">
        <f t="shared" si="12"/>
        <v>No</v>
      </c>
      <c r="AN48" s="205" t="s">
        <v>404</v>
      </c>
      <c r="AO48" s="91">
        <f>Tabla1[[#This Row],[Cr1. Más de 8 responsables]]</f>
        <v>0</v>
      </c>
      <c r="AP48" s="91" t="str">
        <f t="shared" si="13"/>
        <v/>
      </c>
      <c r="AQ48" s="91"/>
      <c r="AR48" s="90" t="str">
        <f t="shared" si="14"/>
        <v>No</v>
      </c>
      <c r="AS48" s="88" t="s">
        <v>135</v>
      </c>
      <c r="AT48" s="221"/>
    </row>
    <row r="49" spans="1:46" ht="270" x14ac:dyDescent="0.25">
      <c r="A49" s="108" t="str">
        <f t="shared" si="23"/>
        <v xml:space="preserve"> 5 - Mecanismos para la Transparencia y Acceso a la Información</v>
      </c>
      <c r="B49" s="161" t="str">
        <f>B48</f>
        <v>2. Lineamientos de Transparencia Pasiva</v>
      </c>
      <c r="C49" s="220" t="s">
        <v>405</v>
      </c>
      <c r="D49" s="164" t="s">
        <v>406</v>
      </c>
      <c r="E49" s="165" t="s">
        <v>176</v>
      </c>
      <c r="F49" s="87">
        <v>0.25</v>
      </c>
      <c r="G49" s="39">
        <f t="shared" si="19"/>
        <v>0.25</v>
      </c>
      <c r="H49" s="87">
        <v>0.5</v>
      </c>
      <c r="I49" s="39">
        <f t="shared" si="1"/>
        <v>0.5</v>
      </c>
      <c r="J49" s="87">
        <v>0.75</v>
      </c>
      <c r="K49" s="39">
        <f t="shared" si="2"/>
        <v>0.75</v>
      </c>
      <c r="L49" s="87">
        <v>1</v>
      </c>
      <c r="M49" s="39">
        <f t="shared" si="3"/>
        <v>1</v>
      </c>
      <c r="N49" s="15">
        <v>0.25</v>
      </c>
      <c r="O49" s="15">
        <f t="shared" si="21"/>
        <v>1</v>
      </c>
      <c r="P49" s="88" t="s">
        <v>407</v>
      </c>
      <c r="Q49" s="15">
        <v>0.5</v>
      </c>
      <c r="R49" s="15">
        <f t="shared" si="20"/>
        <v>1</v>
      </c>
      <c r="S49" s="88" t="s">
        <v>408</v>
      </c>
      <c r="T49" s="69">
        <v>0.75</v>
      </c>
      <c r="U49" s="15">
        <f t="shared" si="17"/>
        <v>1</v>
      </c>
      <c r="V49" s="16" t="s">
        <v>409</v>
      </c>
      <c r="W49" s="15">
        <v>1</v>
      </c>
      <c r="X49" s="15">
        <f t="shared" si="22"/>
        <v>1</v>
      </c>
      <c r="Y49" s="166" t="s">
        <v>410</v>
      </c>
      <c r="Z49" s="90"/>
      <c r="AA49" s="90" t="s">
        <v>132</v>
      </c>
      <c r="AB49" s="90"/>
      <c r="AC49" s="90" t="str">
        <f t="shared" si="8"/>
        <v>No</v>
      </c>
      <c r="AD49" s="94" t="s">
        <v>411</v>
      </c>
      <c r="AE49" s="91">
        <f>Tabla1[[#This Row],[Cr1. Más de 8 responsables]]</f>
        <v>0</v>
      </c>
      <c r="AF49" s="91" t="str">
        <f t="shared" si="9"/>
        <v/>
      </c>
      <c r="AG49" s="91"/>
      <c r="AH49" s="90" t="str">
        <f t="shared" si="10"/>
        <v>No</v>
      </c>
      <c r="AI49" s="205" t="s">
        <v>412</v>
      </c>
      <c r="AJ49" s="91">
        <f>Tabla1[[#This Row],[Cr1. Más de 8 responsables]]</f>
        <v>0</v>
      </c>
      <c r="AK49" s="91" t="str">
        <f t="shared" si="11"/>
        <v/>
      </c>
      <c r="AL49" s="91"/>
      <c r="AM49" s="90" t="str">
        <f t="shared" si="12"/>
        <v>No</v>
      </c>
      <c r="AN49" s="205" t="s">
        <v>413</v>
      </c>
      <c r="AO49" s="91">
        <f>Tabla1[[#This Row],[Cr1. Más de 8 responsables]]</f>
        <v>0</v>
      </c>
      <c r="AP49" s="91" t="str">
        <f t="shared" si="13"/>
        <v/>
      </c>
      <c r="AQ49" s="91"/>
      <c r="AR49" s="90" t="str">
        <f t="shared" si="14"/>
        <v>No</v>
      </c>
      <c r="AS49" s="88" t="s">
        <v>414</v>
      </c>
      <c r="AT49" s="221"/>
    </row>
    <row r="50" spans="1:46" ht="240" x14ac:dyDescent="0.25">
      <c r="A50" s="108" t="str">
        <f t="shared" si="23"/>
        <v xml:space="preserve"> 5 - Mecanismos para la Transparencia y Acceso a la Información</v>
      </c>
      <c r="B50" s="161" t="str">
        <f>B49</f>
        <v>2. Lineamientos de Transparencia Pasiva</v>
      </c>
      <c r="C50" s="220" t="s">
        <v>415</v>
      </c>
      <c r="D50" s="164" t="s">
        <v>416</v>
      </c>
      <c r="E50" s="165" t="s">
        <v>417</v>
      </c>
      <c r="F50" s="87">
        <v>0.25</v>
      </c>
      <c r="G50" s="39">
        <f t="shared" si="19"/>
        <v>0.25</v>
      </c>
      <c r="H50" s="87">
        <v>0.5</v>
      </c>
      <c r="I50" s="39">
        <f t="shared" si="1"/>
        <v>0.5</v>
      </c>
      <c r="J50" s="87">
        <v>0.75</v>
      </c>
      <c r="K50" s="39">
        <f t="shared" si="2"/>
        <v>0.75</v>
      </c>
      <c r="L50" s="87">
        <v>1</v>
      </c>
      <c r="M50" s="39">
        <f t="shared" si="3"/>
        <v>1</v>
      </c>
      <c r="N50" s="15">
        <v>0.25</v>
      </c>
      <c r="O50" s="15">
        <f t="shared" si="21"/>
        <v>1</v>
      </c>
      <c r="P50" s="88" t="s">
        <v>418</v>
      </c>
      <c r="Q50" s="15">
        <v>0.5</v>
      </c>
      <c r="R50" s="15">
        <f t="shared" si="20"/>
        <v>1</v>
      </c>
      <c r="S50" s="88" t="s">
        <v>419</v>
      </c>
      <c r="T50" s="69">
        <v>0.75</v>
      </c>
      <c r="U50" s="15">
        <f t="shared" si="17"/>
        <v>1</v>
      </c>
      <c r="V50" s="16" t="s">
        <v>420</v>
      </c>
      <c r="W50" s="15">
        <v>1</v>
      </c>
      <c r="X50" s="15">
        <f t="shared" si="22"/>
        <v>1</v>
      </c>
      <c r="Y50" s="88" t="s">
        <v>421</v>
      </c>
      <c r="Z50" s="90"/>
      <c r="AA50" s="90" t="s">
        <v>132</v>
      </c>
      <c r="AB50" s="90"/>
      <c r="AC50" s="90" t="str">
        <f t="shared" si="8"/>
        <v>No</v>
      </c>
      <c r="AD50" s="94" t="s">
        <v>422</v>
      </c>
      <c r="AE50" s="91">
        <f>Tabla1[[#This Row],[Cr1. Más de 8 responsables]]</f>
        <v>0</v>
      </c>
      <c r="AF50" s="91" t="str">
        <f t="shared" si="9"/>
        <v/>
      </c>
      <c r="AG50" s="91"/>
      <c r="AH50" s="90" t="str">
        <f t="shared" si="10"/>
        <v>No</v>
      </c>
      <c r="AI50" s="205" t="s">
        <v>423</v>
      </c>
      <c r="AJ50" s="91">
        <f>Tabla1[[#This Row],[Cr1. Más de 8 responsables]]</f>
        <v>0</v>
      </c>
      <c r="AK50" s="91" t="str">
        <f t="shared" si="11"/>
        <v/>
      </c>
      <c r="AL50" s="91"/>
      <c r="AM50" s="90" t="str">
        <f t="shared" si="12"/>
        <v>No</v>
      </c>
      <c r="AN50" s="205" t="s">
        <v>424</v>
      </c>
      <c r="AO50" s="91">
        <f>Tabla1[[#This Row],[Cr1. Más de 8 responsables]]</f>
        <v>0</v>
      </c>
      <c r="AP50" s="91" t="str">
        <f t="shared" si="13"/>
        <v/>
      </c>
      <c r="AQ50" s="91"/>
      <c r="AR50" s="90" t="str">
        <f t="shared" si="14"/>
        <v>No</v>
      </c>
      <c r="AS50" s="172" t="s">
        <v>425</v>
      </c>
      <c r="AT50" s="221"/>
    </row>
    <row r="51" spans="1:46" ht="213" customHeight="1" x14ac:dyDescent="0.25">
      <c r="A51" s="108" t="str">
        <f t="shared" si="23"/>
        <v xml:space="preserve"> 5 - Mecanismos para la Transparencia y Acceso a la Información</v>
      </c>
      <c r="B51" s="161" t="str">
        <f>B50</f>
        <v>2. Lineamientos de Transparencia Pasiva</v>
      </c>
      <c r="C51" s="220" t="s">
        <v>426</v>
      </c>
      <c r="D51" s="164" t="s">
        <v>427</v>
      </c>
      <c r="E51" s="165" t="s">
        <v>417</v>
      </c>
      <c r="F51" s="87">
        <v>0.25</v>
      </c>
      <c r="G51" s="39">
        <f t="shared" si="19"/>
        <v>0.25</v>
      </c>
      <c r="H51" s="87">
        <v>0.5</v>
      </c>
      <c r="I51" s="39">
        <f t="shared" si="1"/>
        <v>0.5</v>
      </c>
      <c r="J51" s="87">
        <v>0.75</v>
      </c>
      <c r="K51" s="39">
        <f t="shared" si="2"/>
        <v>0.75</v>
      </c>
      <c r="L51" s="87">
        <v>1</v>
      </c>
      <c r="M51" s="39">
        <f t="shared" si="3"/>
        <v>1</v>
      </c>
      <c r="N51" s="15">
        <v>0.25</v>
      </c>
      <c r="O51" s="15">
        <f t="shared" si="21"/>
        <v>1</v>
      </c>
      <c r="P51" s="88" t="s">
        <v>428</v>
      </c>
      <c r="Q51" s="15">
        <v>0.5</v>
      </c>
      <c r="R51" s="15">
        <f t="shared" si="20"/>
        <v>1</v>
      </c>
      <c r="S51" s="88" t="s">
        <v>429</v>
      </c>
      <c r="T51" s="69">
        <v>0.75</v>
      </c>
      <c r="U51" s="15">
        <f t="shared" si="17"/>
        <v>1</v>
      </c>
      <c r="V51" s="16" t="s">
        <v>430</v>
      </c>
      <c r="W51" s="15">
        <v>1</v>
      </c>
      <c r="X51" s="15">
        <f t="shared" si="22"/>
        <v>1</v>
      </c>
      <c r="Y51" s="88" t="s">
        <v>431</v>
      </c>
      <c r="Z51" s="90"/>
      <c r="AA51" s="90" t="s">
        <v>132</v>
      </c>
      <c r="AB51" s="90"/>
      <c r="AC51" s="90" t="str">
        <f t="shared" si="8"/>
        <v>No</v>
      </c>
      <c r="AD51" s="94" t="s">
        <v>432</v>
      </c>
      <c r="AE51" s="91">
        <f>Tabla1[[#This Row],[Cr1. Más de 8 responsables]]</f>
        <v>0</v>
      </c>
      <c r="AF51" s="91" t="str">
        <f t="shared" si="9"/>
        <v/>
      </c>
      <c r="AG51" s="91"/>
      <c r="AH51" s="90" t="str">
        <f t="shared" si="10"/>
        <v>No</v>
      </c>
      <c r="AI51" s="205" t="s">
        <v>433</v>
      </c>
      <c r="AJ51" s="91">
        <f>Tabla1[[#This Row],[Cr1. Más de 8 responsables]]</f>
        <v>0</v>
      </c>
      <c r="AK51" s="91" t="str">
        <f t="shared" si="11"/>
        <v/>
      </c>
      <c r="AL51" s="91"/>
      <c r="AM51" s="90" t="str">
        <f t="shared" si="12"/>
        <v>No</v>
      </c>
      <c r="AN51" s="205" t="s">
        <v>434</v>
      </c>
      <c r="AO51" s="91">
        <f>Tabla1[[#This Row],[Cr1. Más de 8 responsables]]</f>
        <v>0</v>
      </c>
      <c r="AP51" s="91" t="str">
        <f t="shared" si="13"/>
        <v/>
      </c>
      <c r="AQ51" s="91"/>
      <c r="AR51" s="90" t="str">
        <f t="shared" si="14"/>
        <v>No</v>
      </c>
      <c r="AS51" s="172" t="s">
        <v>435</v>
      </c>
      <c r="AT51" s="221"/>
    </row>
    <row r="52" spans="1:46" ht="315.75" thickBot="1" x14ac:dyDescent="0.3">
      <c r="A52" s="108" t="str">
        <f t="shared" si="23"/>
        <v xml:space="preserve"> 5 - Mecanismos para la Transparencia y Acceso a la Información</v>
      </c>
      <c r="B52" s="181" t="str">
        <f>B51</f>
        <v>2. Lineamientos de Transparencia Pasiva</v>
      </c>
      <c r="C52" s="220" t="s">
        <v>436</v>
      </c>
      <c r="D52" s="164" t="s">
        <v>437</v>
      </c>
      <c r="E52" s="165" t="s">
        <v>417</v>
      </c>
      <c r="F52" s="87">
        <v>0.25</v>
      </c>
      <c r="G52" s="39">
        <f t="shared" si="19"/>
        <v>0.25</v>
      </c>
      <c r="H52" s="87">
        <v>0.5</v>
      </c>
      <c r="I52" s="39">
        <f t="shared" si="1"/>
        <v>0.5</v>
      </c>
      <c r="J52" s="87">
        <v>0.75</v>
      </c>
      <c r="K52" s="39">
        <f t="shared" si="2"/>
        <v>0.75</v>
      </c>
      <c r="L52" s="87">
        <v>1</v>
      </c>
      <c r="M52" s="39">
        <f t="shared" si="3"/>
        <v>1</v>
      </c>
      <c r="N52" s="15">
        <v>0.25</v>
      </c>
      <c r="O52" s="15">
        <f t="shared" si="21"/>
        <v>1</v>
      </c>
      <c r="P52" s="88" t="s">
        <v>438</v>
      </c>
      <c r="Q52" s="15">
        <v>0.5</v>
      </c>
      <c r="R52" s="15">
        <f t="shared" si="20"/>
        <v>1</v>
      </c>
      <c r="S52" s="88" t="s">
        <v>439</v>
      </c>
      <c r="T52" s="69">
        <v>0.75</v>
      </c>
      <c r="U52" s="15">
        <f t="shared" si="17"/>
        <v>1</v>
      </c>
      <c r="V52" s="16" t="s">
        <v>440</v>
      </c>
      <c r="W52" s="15">
        <v>1</v>
      </c>
      <c r="X52" s="15">
        <f t="shared" si="22"/>
        <v>1</v>
      </c>
      <c r="Y52" s="88" t="s">
        <v>441</v>
      </c>
      <c r="Z52" s="90"/>
      <c r="AA52" s="90" t="s">
        <v>132</v>
      </c>
      <c r="AB52" s="90"/>
      <c r="AC52" s="90" t="str">
        <f t="shared" si="8"/>
        <v>No</v>
      </c>
      <c r="AD52" s="94" t="s">
        <v>442</v>
      </c>
      <c r="AE52" s="91">
        <f>Tabla1[[#This Row],[Cr1. Más de 8 responsables]]</f>
        <v>0</v>
      </c>
      <c r="AF52" s="91" t="str">
        <f t="shared" si="9"/>
        <v/>
      </c>
      <c r="AG52" s="91"/>
      <c r="AH52" s="90" t="str">
        <f t="shared" si="10"/>
        <v>No</v>
      </c>
      <c r="AI52" s="205" t="s">
        <v>443</v>
      </c>
      <c r="AJ52" s="91">
        <f>Tabla1[[#This Row],[Cr1. Más de 8 responsables]]</f>
        <v>0</v>
      </c>
      <c r="AK52" s="91" t="str">
        <f t="shared" si="11"/>
        <v/>
      </c>
      <c r="AL52" s="91"/>
      <c r="AM52" s="90" t="str">
        <f t="shared" si="12"/>
        <v>No</v>
      </c>
      <c r="AN52" s="205" t="s">
        <v>444</v>
      </c>
      <c r="AO52" s="91">
        <f>Tabla1[[#This Row],[Cr1. Más de 8 responsables]]</f>
        <v>0</v>
      </c>
      <c r="AP52" s="91" t="str">
        <f t="shared" si="13"/>
        <v/>
      </c>
      <c r="AQ52" s="91"/>
      <c r="AR52" s="90" t="str">
        <f t="shared" si="14"/>
        <v>No</v>
      </c>
      <c r="AS52" s="172" t="s">
        <v>445</v>
      </c>
      <c r="AT52" s="221"/>
    </row>
    <row r="53" spans="1:46" ht="105" customHeight="1" thickBot="1" x14ac:dyDescent="0.3">
      <c r="A53" s="108" t="str">
        <f t="shared" si="23"/>
        <v xml:space="preserve"> 5 - Mecanismos para la Transparencia y Acceso a la Información</v>
      </c>
      <c r="B53" s="160" t="s">
        <v>58</v>
      </c>
      <c r="C53" s="220" t="s">
        <v>446</v>
      </c>
      <c r="D53" s="164" t="s">
        <v>447</v>
      </c>
      <c r="E53" s="165" t="s">
        <v>176</v>
      </c>
      <c r="F53" s="87">
        <v>0.25</v>
      </c>
      <c r="G53" s="39">
        <f t="shared" si="19"/>
        <v>0.25</v>
      </c>
      <c r="H53" s="87">
        <v>0.5</v>
      </c>
      <c r="I53" s="39">
        <f t="shared" si="1"/>
        <v>0.5</v>
      </c>
      <c r="J53" s="87">
        <v>0.75</v>
      </c>
      <c r="K53" s="39">
        <f t="shared" si="2"/>
        <v>0.75</v>
      </c>
      <c r="L53" s="87">
        <v>1</v>
      </c>
      <c r="M53" s="39">
        <f t="shared" si="3"/>
        <v>1</v>
      </c>
      <c r="N53" s="15">
        <v>0.2</v>
      </c>
      <c r="O53" s="15">
        <f t="shared" si="21"/>
        <v>0.8</v>
      </c>
      <c r="P53" s="88" t="s">
        <v>448</v>
      </c>
      <c r="Q53" s="15">
        <v>0.5</v>
      </c>
      <c r="R53" s="15">
        <f t="shared" si="20"/>
        <v>1</v>
      </c>
      <c r="S53" s="88" t="s">
        <v>449</v>
      </c>
      <c r="T53" s="69">
        <v>0.65</v>
      </c>
      <c r="U53" s="15">
        <f t="shared" si="17"/>
        <v>0.8666666666666667</v>
      </c>
      <c r="V53" s="16" t="s">
        <v>450</v>
      </c>
      <c r="W53" s="15">
        <v>0.75</v>
      </c>
      <c r="X53" s="15">
        <f t="shared" si="22"/>
        <v>0.75</v>
      </c>
      <c r="Y53" s="170" t="s">
        <v>654</v>
      </c>
      <c r="Z53" s="90" t="s">
        <v>131</v>
      </c>
      <c r="AA53" s="90" t="s">
        <v>132</v>
      </c>
      <c r="AB53" s="90"/>
      <c r="AC53" s="90" t="str">
        <f t="shared" si="8"/>
        <v>Si</v>
      </c>
      <c r="AD53" s="95" t="s">
        <v>451</v>
      </c>
      <c r="AE53" s="91" t="str">
        <f>Tabla1[[#This Row],[Cr1. Más de 8 responsables]]</f>
        <v>x</v>
      </c>
      <c r="AF53" s="91" t="str">
        <f>IF(O53&lt;100%,"X","")</f>
        <v>X</v>
      </c>
      <c r="AG53" s="91"/>
      <c r="AH53" s="90" t="str">
        <f t="shared" si="10"/>
        <v>Si</v>
      </c>
      <c r="AI53" s="205" t="s">
        <v>452</v>
      </c>
      <c r="AJ53" s="91" t="str">
        <f>Tabla1[[#This Row],[Cr1. Más de 8 responsables]]</f>
        <v>x</v>
      </c>
      <c r="AK53" s="91" t="str">
        <f t="shared" si="11"/>
        <v/>
      </c>
      <c r="AL53" s="91"/>
      <c r="AM53" s="90" t="str">
        <f t="shared" si="12"/>
        <v>Si</v>
      </c>
      <c r="AN53" s="205" t="s">
        <v>453</v>
      </c>
      <c r="AO53" s="91" t="str">
        <f>Tabla1[[#This Row],[Cr1. Más de 8 responsables]]</f>
        <v>x</v>
      </c>
      <c r="AP53" s="91" t="str">
        <f t="shared" si="13"/>
        <v>X</v>
      </c>
      <c r="AQ53" s="91" t="s">
        <v>131</v>
      </c>
      <c r="AR53" s="90" t="str">
        <f t="shared" si="14"/>
        <v>Si</v>
      </c>
      <c r="AS53" s="172" t="s">
        <v>649</v>
      </c>
      <c r="AT53" s="228" t="s">
        <v>655</v>
      </c>
    </row>
    <row r="54" spans="1:46" ht="300" x14ac:dyDescent="0.25">
      <c r="A54" s="108" t="str">
        <f t="shared" si="23"/>
        <v xml:space="preserve"> 5 - Mecanismos para la Transparencia y Acceso a la Información</v>
      </c>
      <c r="B54" s="180" t="s">
        <v>59</v>
      </c>
      <c r="C54" s="220" t="s">
        <v>454</v>
      </c>
      <c r="D54" s="164" t="s">
        <v>455</v>
      </c>
      <c r="E54" s="165" t="s">
        <v>176</v>
      </c>
      <c r="F54" s="87">
        <v>0.25</v>
      </c>
      <c r="G54" s="39">
        <f t="shared" si="19"/>
        <v>0.25</v>
      </c>
      <c r="H54" s="87">
        <v>0.5</v>
      </c>
      <c r="I54" s="39">
        <f t="shared" si="1"/>
        <v>0.5</v>
      </c>
      <c r="J54" s="87">
        <v>0.75</v>
      </c>
      <c r="K54" s="39">
        <f t="shared" si="2"/>
        <v>0.75</v>
      </c>
      <c r="L54" s="87">
        <v>1</v>
      </c>
      <c r="M54" s="39">
        <f t="shared" si="3"/>
        <v>1</v>
      </c>
      <c r="N54" s="15">
        <v>0</v>
      </c>
      <c r="O54" s="15">
        <f t="shared" si="21"/>
        <v>0</v>
      </c>
      <c r="P54" s="88" t="s">
        <v>456</v>
      </c>
      <c r="Q54" s="15">
        <v>0</v>
      </c>
      <c r="R54" s="15">
        <f t="shared" si="20"/>
        <v>0</v>
      </c>
      <c r="S54" s="88" t="s">
        <v>457</v>
      </c>
      <c r="T54" s="69">
        <v>1</v>
      </c>
      <c r="U54" s="15">
        <f t="shared" si="17"/>
        <v>1.3333333333333333</v>
      </c>
      <c r="V54" s="16" t="s">
        <v>458</v>
      </c>
      <c r="W54" s="15">
        <v>1</v>
      </c>
      <c r="X54" s="15">
        <f t="shared" si="22"/>
        <v>1</v>
      </c>
      <c r="Y54" s="170" t="s">
        <v>650</v>
      </c>
      <c r="Z54" s="90"/>
      <c r="AA54" s="90" t="s">
        <v>132</v>
      </c>
      <c r="AB54" s="90"/>
      <c r="AC54" s="90" t="str">
        <f t="shared" si="8"/>
        <v>No</v>
      </c>
      <c r="AD54" s="211" t="s">
        <v>196</v>
      </c>
      <c r="AE54" s="91">
        <f>Tabla1[[#This Row],[Cr1. Más de 8 responsables]]</f>
        <v>0</v>
      </c>
      <c r="AF54" s="91" t="str">
        <f t="shared" si="9"/>
        <v>X</v>
      </c>
      <c r="AG54" s="91"/>
      <c r="AH54" s="90" t="str">
        <f t="shared" si="10"/>
        <v>Si</v>
      </c>
      <c r="AI54" s="205" t="s">
        <v>459</v>
      </c>
      <c r="AJ54" s="91">
        <f>Tabla1[[#This Row],[Cr1. Más de 8 responsables]]</f>
        <v>0</v>
      </c>
      <c r="AK54" s="91" t="str">
        <f t="shared" si="11"/>
        <v>X</v>
      </c>
      <c r="AL54" s="91"/>
      <c r="AM54" s="90" t="str">
        <f t="shared" si="12"/>
        <v>Si</v>
      </c>
      <c r="AN54" s="205" t="s">
        <v>460</v>
      </c>
      <c r="AO54" s="91">
        <f>Tabla1[[#This Row],[Cr1. Más de 8 responsables]]</f>
        <v>0</v>
      </c>
      <c r="AP54" s="91" t="str">
        <f t="shared" si="13"/>
        <v/>
      </c>
      <c r="AQ54" s="91" t="s">
        <v>131</v>
      </c>
      <c r="AR54" s="90" t="str">
        <f t="shared" si="14"/>
        <v>Si</v>
      </c>
      <c r="AS54" s="172" t="s">
        <v>135</v>
      </c>
      <c r="AT54" s="221"/>
    </row>
    <row r="55" spans="1:46" s="3" customFormat="1" ht="409.5" x14ac:dyDescent="0.25">
      <c r="A55" s="108" t="str">
        <f t="shared" si="23"/>
        <v xml:space="preserve"> 5 - Mecanismos para la Transparencia y Acceso a la Información</v>
      </c>
      <c r="B55" s="161" t="str">
        <f>B54</f>
        <v>4. Criterio Diferencial de Accesibilidad</v>
      </c>
      <c r="C55" s="220" t="s">
        <v>461</v>
      </c>
      <c r="D55" s="164" t="s">
        <v>462</v>
      </c>
      <c r="E55" s="165" t="s">
        <v>382</v>
      </c>
      <c r="F55" s="87">
        <v>0.25</v>
      </c>
      <c r="G55" s="39">
        <f t="shared" si="19"/>
        <v>0.25</v>
      </c>
      <c r="H55" s="87">
        <v>0.5</v>
      </c>
      <c r="I55" s="39">
        <f t="shared" si="1"/>
        <v>0.5</v>
      </c>
      <c r="J55" s="87">
        <v>0.75</v>
      </c>
      <c r="K55" s="39">
        <f t="shared" si="2"/>
        <v>0.75</v>
      </c>
      <c r="L55" s="87">
        <v>1</v>
      </c>
      <c r="M55" s="39">
        <f t="shared" si="3"/>
        <v>1</v>
      </c>
      <c r="N55" s="15">
        <v>0</v>
      </c>
      <c r="O55" s="15">
        <f t="shared" si="21"/>
        <v>0</v>
      </c>
      <c r="P55" s="88" t="s">
        <v>463</v>
      </c>
      <c r="Q55" s="15">
        <v>0.5</v>
      </c>
      <c r="R55" s="15">
        <f t="shared" si="20"/>
        <v>1</v>
      </c>
      <c r="S55" s="88" t="s">
        <v>464</v>
      </c>
      <c r="T55" s="69">
        <v>0.75</v>
      </c>
      <c r="U55" s="15">
        <f t="shared" si="17"/>
        <v>1</v>
      </c>
      <c r="V55" s="16" t="s">
        <v>465</v>
      </c>
      <c r="W55" s="15">
        <v>1</v>
      </c>
      <c r="X55" s="15">
        <f t="shared" si="22"/>
        <v>1</v>
      </c>
      <c r="Y55" s="166" t="s">
        <v>630</v>
      </c>
      <c r="Z55" s="90"/>
      <c r="AA55" s="90" t="s">
        <v>132</v>
      </c>
      <c r="AB55" s="90"/>
      <c r="AC55" s="90" t="str">
        <f t="shared" si="8"/>
        <v>No</v>
      </c>
      <c r="AD55" s="86" t="s">
        <v>466</v>
      </c>
      <c r="AE55" s="91">
        <f>Tabla1[[#This Row],[Cr1. Más de 8 responsables]]</f>
        <v>0</v>
      </c>
      <c r="AF55" s="91" t="str">
        <f t="shared" si="9"/>
        <v>X</v>
      </c>
      <c r="AG55" s="91"/>
      <c r="AH55" s="90" t="str">
        <f t="shared" si="10"/>
        <v>Si</v>
      </c>
      <c r="AI55" s="205" t="s">
        <v>467</v>
      </c>
      <c r="AJ55" s="91">
        <f>Tabla1[[#This Row],[Cr1. Más de 8 responsables]]</f>
        <v>0</v>
      </c>
      <c r="AK55" s="91" t="str">
        <f t="shared" si="11"/>
        <v/>
      </c>
      <c r="AL55" s="91"/>
      <c r="AM55" s="90" t="str">
        <f t="shared" si="12"/>
        <v>No</v>
      </c>
      <c r="AN55" s="205" t="s">
        <v>468</v>
      </c>
      <c r="AO55" s="91">
        <f>Tabla1[[#This Row],[Cr1. Más de 8 responsables]]</f>
        <v>0</v>
      </c>
      <c r="AP55" s="91" t="str">
        <f t="shared" si="13"/>
        <v/>
      </c>
      <c r="AQ55" s="91"/>
      <c r="AR55" s="90" t="str">
        <f t="shared" si="14"/>
        <v>No</v>
      </c>
      <c r="AS55" s="172" t="s">
        <v>469</v>
      </c>
      <c r="AT55" s="155" t="s">
        <v>660</v>
      </c>
    </row>
    <row r="56" spans="1:46" s="3" customFormat="1" ht="409.5" x14ac:dyDescent="0.25">
      <c r="A56" s="108" t="str">
        <f t="shared" si="23"/>
        <v xml:space="preserve"> 5 - Mecanismos para la Transparencia y Acceso a la Información</v>
      </c>
      <c r="B56" s="161" t="str">
        <f t="shared" si="23"/>
        <v>4. Criterio Diferencial de Accesibilidad</v>
      </c>
      <c r="C56" s="220" t="s">
        <v>470</v>
      </c>
      <c r="D56" s="164" t="s">
        <v>462</v>
      </c>
      <c r="E56" s="168" t="s">
        <v>204</v>
      </c>
      <c r="F56" s="87">
        <v>0.25</v>
      </c>
      <c r="G56" s="39">
        <f t="shared" si="19"/>
        <v>0.25</v>
      </c>
      <c r="H56" s="87">
        <v>0.5</v>
      </c>
      <c r="I56" s="39">
        <f t="shared" si="1"/>
        <v>0.5</v>
      </c>
      <c r="J56" s="87">
        <v>0.75</v>
      </c>
      <c r="K56" s="39">
        <f t="shared" si="2"/>
        <v>0.75</v>
      </c>
      <c r="L56" s="87">
        <v>1</v>
      </c>
      <c r="M56" s="39">
        <f t="shared" si="3"/>
        <v>1</v>
      </c>
      <c r="N56" s="15">
        <v>0</v>
      </c>
      <c r="O56" s="15">
        <f t="shared" si="21"/>
        <v>0</v>
      </c>
      <c r="P56" s="88" t="s">
        <v>471</v>
      </c>
      <c r="Q56" s="15">
        <v>0</v>
      </c>
      <c r="R56" s="15">
        <f t="shared" si="20"/>
        <v>0</v>
      </c>
      <c r="S56" s="88" t="s">
        <v>472</v>
      </c>
      <c r="T56" s="69">
        <v>0.7</v>
      </c>
      <c r="U56" s="15">
        <f t="shared" si="17"/>
        <v>0.93333333333333324</v>
      </c>
      <c r="V56" s="16" t="s">
        <v>473</v>
      </c>
      <c r="W56" s="15">
        <v>1</v>
      </c>
      <c r="X56" s="15">
        <f t="shared" si="22"/>
        <v>1</v>
      </c>
      <c r="Y56" s="88" t="s">
        <v>474</v>
      </c>
      <c r="Z56" s="90"/>
      <c r="AA56" s="90" t="s">
        <v>132</v>
      </c>
      <c r="AB56" s="90"/>
      <c r="AC56" s="90" t="str">
        <f t="shared" si="8"/>
        <v>No</v>
      </c>
      <c r="AD56" s="86" t="s">
        <v>475</v>
      </c>
      <c r="AE56" s="91">
        <f>Tabla1[[#This Row],[Cr1. Más de 8 responsables]]</f>
        <v>0</v>
      </c>
      <c r="AF56" s="91" t="str">
        <f t="shared" si="9"/>
        <v>X</v>
      </c>
      <c r="AG56" s="91"/>
      <c r="AH56" s="90" t="str">
        <f t="shared" si="10"/>
        <v>Si</v>
      </c>
      <c r="AI56" s="205" t="s">
        <v>476</v>
      </c>
      <c r="AJ56" s="91">
        <f>Tabla1[[#This Row],[Cr1. Más de 8 responsables]]</f>
        <v>0</v>
      </c>
      <c r="AK56" s="91" t="str">
        <f t="shared" si="11"/>
        <v>X</v>
      </c>
      <c r="AL56" s="91"/>
      <c r="AM56" s="90" t="str">
        <f t="shared" si="12"/>
        <v>Si</v>
      </c>
      <c r="AN56" s="205" t="s">
        <v>477</v>
      </c>
      <c r="AO56" s="91">
        <f>Tabla1[[#This Row],[Cr1. Más de 8 responsables]]</f>
        <v>0</v>
      </c>
      <c r="AP56" s="91" t="str">
        <f t="shared" si="13"/>
        <v>X</v>
      </c>
      <c r="AQ56" s="91" t="s">
        <v>131</v>
      </c>
      <c r="AR56" s="90" t="str">
        <f t="shared" si="14"/>
        <v>Si</v>
      </c>
      <c r="AS56" s="172" t="s">
        <v>651</v>
      </c>
      <c r="AT56" s="155" t="s">
        <v>652</v>
      </c>
    </row>
    <row r="57" spans="1:46" ht="408.75" customHeight="1" x14ac:dyDescent="0.25">
      <c r="A57" s="108" t="str">
        <f t="shared" si="23"/>
        <v xml:space="preserve"> 5 - Mecanismos para la Transparencia y Acceso a la Información</v>
      </c>
      <c r="B57" s="161" t="str">
        <f t="shared" si="23"/>
        <v>4. Criterio Diferencial de Accesibilidad</v>
      </c>
      <c r="C57" s="227" t="s">
        <v>478</v>
      </c>
      <c r="D57" s="167" t="s">
        <v>462</v>
      </c>
      <c r="E57" s="168" t="s">
        <v>176</v>
      </c>
      <c r="F57" s="87">
        <v>0.25</v>
      </c>
      <c r="G57" s="39">
        <f t="shared" si="19"/>
        <v>0.25</v>
      </c>
      <c r="H57" s="87">
        <v>0.5</v>
      </c>
      <c r="I57" s="39">
        <f t="shared" si="1"/>
        <v>0.5</v>
      </c>
      <c r="J57" s="87">
        <v>0.75</v>
      </c>
      <c r="K57" s="39">
        <f t="shared" si="2"/>
        <v>0.75</v>
      </c>
      <c r="L57" s="87">
        <v>1</v>
      </c>
      <c r="M57" s="39">
        <f t="shared" si="3"/>
        <v>1</v>
      </c>
      <c r="N57" s="15">
        <v>0.125</v>
      </c>
      <c r="O57" s="15">
        <f t="shared" si="21"/>
        <v>0.5</v>
      </c>
      <c r="P57" s="88" t="s">
        <v>479</v>
      </c>
      <c r="Q57" s="15">
        <v>0.25</v>
      </c>
      <c r="R57" s="15">
        <f t="shared" si="20"/>
        <v>0.5</v>
      </c>
      <c r="S57" s="88" t="s">
        <v>480</v>
      </c>
      <c r="T57" s="69">
        <v>0.25</v>
      </c>
      <c r="U57" s="15">
        <f t="shared" si="17"/>
        <v>0.33333333333333331</v>
      </c>
      <c r="V57" s="134" t="s">
        <v>481</v>
      </c>
      <c r="W57" s="15">
        <v>0.75</v>
      </c>
      <c r="X57" s="15">
        <f t="shared" si="22"/>
        <v>0.75</v>
      </c>
      <c r="Y57" s="170" t="s">
        <v>656</v>
      </c>
      <c r="Z57" s="90"/>
      <c r="AA57" s="90" t="s">
        <v>132</v>
      </c>
      <c r="AB57" s="90"/>
      <c r="AC57" s="90" t="str">
        <f t="shared" si="8"/>
        <v>No</v>
      </c>
      <c r="AD57" s="95" t="s">
        <v>482</v>
      </c>
      <c r="AE57" s="91">
        <f>Tabla1[[#This Row],[Cr1. Más de 8 responsables]]</f>
        <v>0</v>
      </c>
      <c r="AF57" s="91" t="str">
        <f t="shared" si="9"/>
        <v>X</v>
      </c>
      <c r="AG57" s="91"/>
      <c r="AH57" s="90" t="str">
        <f t="shared" si="10"/>
        <v>Si</v>
      </c>
      <c r="AI57" s="205" t="s">
        <v>483</v>
      </c>
      <c r="AJ57" s="91">
        <f>Tabla1[[#This Row],[Cr1. Más de 8 responsables]]</f>
        <v>0</v>
      </c>
      <c r="AK57" s="91" t="str">
        <f t="shared" si="11"/>
        <v>X</v>
      </c>
      <c r="AL57" s="91"/>
      <c r="AM57" s="90" t="str">
        <f t="shared" si="12"/>
        <v>Si</v>
      </c>
      <c r="AN57" s="11" t="s">
        <v>484</v>
      </c>
      <c r="AO57" s="91">
        <f>Tabla1[[#This Row],[Cr1. Más de 8 responsables]]</f>
        <v>0</v>
      </c>
      <c r="AP57" s="91" t="str">
        <f t="shared" si="13"/>
        <v>X</v>
      </c>
      <c r="AQ57" s="91" t="s">
        <v>131</v>
      </c>
      <c r="AR57" s="90" t="str">
        <f t="shared" si="14"/>
        <v>Si</v>
      </c>
      <c r="AS57" s="172" t="s">
        <v>651</v>
      </c>
      <c r="AT57" s="228" t="s">
        <v>657</v>
      </c>
    </row>
    <row r="58" spans="1:46" ht="409.5" x14ac:dyDescent="0.25">
      <c r="A58" s="108" t="str">
        <f t="shared" si="23"/>
        <v xml:space="preserve"> 5 - Mecanismos para la Transparencia y Acceso a la Información</v>
      </c>
      <c r="B58" s="183" t="s">
        <v>60</v>
      </c>
      <c r="C58" s="220" t="s">
        <v>485</v>
      </c>
      <c r="D58" s="164" t="s">
        <v>486</v>
      </c>
      <c r="E58" s="165" t="s">
        <v>176</v>
      </c>
      <c r="F58" s="87">
        <v>0.25</v>
      </c>
      <c r="G58" s="39">
        <f t="shared" si="19"/>
        <v>0.25</v>
      </c>
      <c r="H58" s="87">
        <v>0.5</v>
      </c>
      <c r="I58" s="39">
        <f t="shared" si="1"/>
        <v>0.5</v>
      </c>
      <c r="J58" s="87">
        <v>0.75</v>
      </c>
      <c r="K58" s="39">
        <f t="shared" si="2"/>
        <v>0.75</v>
      </c>
      <c r="L58" s="87">
        <v>1</v>
      </c>
      <c r="M58" s="39">
        <f t="shared" si="3"/>
        <v>1</v>
      </c>
      <c r="N58" s="15">
        <v>0.2</v>
      </c>
      <c r="O58" s="15">
        <f t="shared" si="21"/>
        <v>0.8</v>
      </c>
      <c r="P58" s="88" t="s">
        <v>487</v>
      </c>
      <c r="Q58" s="15">
        <v>0.5</v>
      </c>
      <c r="R58" s="15">
        <f t="shared" si="20"/>
        <v>1</v>
      </c>
      <c r="S58" s="88" t="s">
        <v>488</v>
      </c>
      <c r="T58" s="69">
        <v>0.5</v>
      </c>
      <c r="U58" s="15">
        <f t="shared" si="17"/>
        <v>0.66666666666666663</v>
      </c>
      <c r="V58" s="16" t="s">
        <v>489</v>
      </c>
      <c r="W58" s="15">
        <v>1</v>
      </c>
      <c r="X58" s="15">
        <f t="shared" si="22"/>
        <v>1</v>
      </c>
      <c r="Y58" s="166" t="s">
        <v>631</v>
      </c>
      <c r="Z58" s="90"/>
      <c r="AA58" s="90" t="s">
        <v>132</v>
      </c>
      <c r="AB58" s="90"/>
      <c r="AC58" s="90" t="str">
        <f t="shared" si="8"/>
        <v>No</v>
      </c>
      <c r="AD58" s="95" t="s">
        <v>490</v>
      </c>
      <c r="AE58" s="91">
        <f>Tabla1[[#This Row],[Cr1. Más de 8 responsables]]</f>
        <v>0</v>
      </c>
      <c r="AF58" s="91" t="str">
        <f t="shared" si="9"/>
        <v>X</v>
      </c>
      <c r="AG58" s="91"/>
      <c r="AH58" s="90" t="str">
        <f t="shared" si="10"/>
        <v>Si</v>
      </c>
      <c r="AI58" s="205" t="s">
        <v>491</v>
      </c>
      <c r="AJ58" s="91">
        <f>Tabla1[[#This Row],[Cr1. Más de 8 responsables]]</f>
        <v>0</v>
      </c>
      <c r="AK58" s="91" t="str">
        <f t="shared" si="11"/>
        <v/>
      </c>
      <c r="AL58" s="91"/>
      <c r="AM58" s="90" t="str">
        <f t="shared" si="12"/>
        <v>No</v>
      </c>
      <c r="AN58" s="11" t="s">
        <v>492</v>
      </c>
      <c r="AO58" s="91">
        <f>Tabla1[[#This Row],[Cr1. Más de 8 responsables]]</f>
        <v>0</v>
      </c>
      <c r="AP58" s="91" t="str">
        <f t="shared" si="13"/>
        <v>X</v>
      </c>
      <c r="AQ58" s="91"/>
      <c r="AR58" s="90" t="str">
        <f t="shared" si="14"/>
        <v>Si</v>
      </c>
      <c r="AS58" s="172" t="s">
        <v>493</v>
      </c>
      <c r="AT58" s="221"/>
    </row>
    <row r="59" spans="1:46" ht="409.5" x14ac:dyDescent="0.25">
      <c r="A59" s="108" t="str">
        <f t="shared" si="23"/>
        <v xml:space="preserve"> 5 - Mecanismos para la Transparencia y Acceso a la Información</v>
      </c>
      <c r="B59" s="161" t="str">
        <f>B58</f>
        <v>5. Monitoreo del Acceso a la Información Pública</v>
      </c>
      <c r="C59" s="220" t="s">
        <v>494</v>
      </c>
      <c r="D59" s="164" t="s">
        <v>495</v>
      </c>
      <c r="E59" s="165" t="s">
        <v>382</v>
      </c>
      <c r="F59" s="87">
        <v>0.1</v>
      </c>
      <c r="G59" s="39">
        <f t="shared" si="19"/>
        <v>0.1</v>
      </c>
      <c r="H59" s="87">
        <v>0.3</v>
      </c>
      <c r="I59" s="39">
        <f t="shared" si="1"/>
        <v>0.3</v>
      </c>
      <c r="J59" s="87">
        <v>0.6</v>
      </c>
      <c r="K59" s="39">
        <f t="shared" si="2"/>
        <v>0.6</v>
      </c>
      <c r="L59" s="87">
        <v>1</v>
      </c>
      <c r="M59" s="39">
        <f t="shared" si="3"/>
        <v>1</v>
      </c>
      <c r="N59" s="15">
        <v>0.1</v>
      </c>
      <c r="O59" s="15">
        <f t="shared" si="21"/>
        <v>1</v>
      </c>
      <c r="P59" s="88" t="s">
        <v>496</v>
      </c>
      <c r="Q59" s="15">
        <v>0.2</v>
      </c>
      <c r="R59" s="15">
        <f t="shared" si="20"/>
        <v>0.66666666666666674</v>
      </c>
      <c r="S59" s="88" t="s">
        <v>497</v>
      </c>
      <c r="T59" s="69">
        <v>0.6</v>
      </c>
      <c r="U59" s="15">
        <f t="shared" si="17"/>
        <v>1</v>
      </c>
      <c r="V59" s="16" t="s">
        <v>498</v>
      </c>
      <c r="W59" s="15">
        <v>0.97</v>
      </c>
      <c r="X59" s="15">
        <f t="shared" si="22"/>
        <v>0.97</v>
      </c>
      <c r="Y59" s="88" t="s">
        <v>632</v>
      </c>
      <c r="Z59" s="90"/>
      <c r="AA59" s="90" t="s">
        <v>132</v>
      </c>
      <c r="AB59" s="90"/>
      <c r="AC59" s="90" t="str">
        <f t="shared" si="8"/>
        <v>No</v>
      </c>
      <c r="AD59" s="94" t="s">
        <v>499</v>
      </c>
      <c r="AE59" s="91">
        <f>Tabla1[[#This Row],[Cr1. Más de 8 responsables]]</f>
        <v>0</v>
      </c>
      <c r="AF59" s="91" t="str">
        <f t="shared" si="9"/>
        <v/>
      </c>
      <c r="AG59" s="91"/>
      <c r="AH59" s="90" t="str">
        <f t="shared" si="10"/>
        <v>No</v>
      </c>
      <c r="AI59" s="205" t="s">
        <v>500</v>
      </c>
      <c r="AJ59" s="91">
        <f>Tabla1[[#This Row],[Cr1. Más de 8 responsables]]</f>
        <v>0</v>
      </c>
      <c r="AK59" s="91" t="str">
        <f t="shared" si="11"/>
        <v>X</v>
      </c>
      <c r="AL59" s="91"/>
      <c r="AM59" s="90" t="str">
        <f t="shared" si="12"/>
        <v>Si</v>
      </c>
      <c r="AN59" s="11" t="s">
        <v>501</v>
      </c>
      <c r="AO59" s="91">
        <f>Tabla1[[#This Row],[Cr1. Más de 8 responsables]]</f>
        <v>0</v>
      </c>
      <c r="AP59" s="91" t="str">
        <f t="shared" si="13"/>
        <v/>
      </c>
      <c r="AQ59" s="91"/>
      <c r="AR59" s="90" t="str">
        <f t="shared" si="14"/>
        <v>No</v>
      </c>
      <c r="AS59" s="172" t="s">
        <v>502</v>
      </c>
      <c r="AT59" s="230" t="s">
        <v>659</v>
      </c>
    </row>
    <row r="60" spans="1:46" ht="86.25" customHeight="1" thickBot="1" x14ac:dyDescent="0.3">
      <c r="A60" s="108" t="str">
        <f t="shared" si="23"/>
        <v xml:space="preserve"> 5 - Mecanismos para la Transparencia y Acceso a la Información</v>
      </c>
      <c r="B60" s="161" t="str">
        <f>B59</f>
        <v>5. Monitoreo del Acceso a la Información Pública</v>
      </c>
      <c r="C60" s="220" t="s">
        <v>503</v>
      </c>
      <c r="D60" s="164" t="s">
        <v>504</v>
      </c>
      <c r="E60" s="165" t="s">
        <v>176</v>
      </c>
      <c r="F60" s="87">
        <v>0.25</v>
      </c>
      <c r="G60" s="39">
        <f t="shared" si="19"/>
        <v>0.25</v>
      </c>
      <c r="H60" s="87">
        <v>0.5</v>
      </c>
      <c r="I60" s="39">
        <f t="shared" si="1"/>
        <v>0.5</v>
      </c>
      <c r="J60" s="87">
        <v>0.75</v>
      </c>
      <c r="K60" s="39">
        <f t="shared" si="2"/>
        <v>0.75</v>
      </c>
      <c r="L60" s="87">
        <v>1</v>
      </c>
      <c r="M60" s="39">
        <f t="shared" si="3"/>
        <v>1</v>
      </c>
      <c r="N60" s="15">
        <v>0.125</v>
      </c>
      <c r="O60" s="15">
        <f t="shared" si="21"/>
        <v>0.5</v>
      </c>
      <c r="P60" s="88" t="s">
        <v>505</v>
      </c>
      <c r="Q60" s="15">
        <v>0.4</v>
      </c>
      <c r="R60" s="15">
        <f t="shared" si="20"/>
        <v>0.8</v>
      </c>
      <c r="S60" s="88" t="s">
        <v>506</v>
      </c>
      <c r="T60" s="69">
        <v>0.75</v>
      </c>
      <c r="U60" s="15">
        <f t="shared" si="17"/>
        <v>1</v>
      </c>
      <c r="V60" s="16" t="s">
        <v>507</v>
      </c>
      <c r="W60" s="15">
        <v>1</v>
      </c>
      <c r="X60" s="15">
        <f t="shared" si="22"/>
        <v>1</v>
      </c>
      <c r="Y60" s="166" t="s">
        <v>633</v>
      </c>
      <c r="Z60" s="90"/>
      <c r="AA60" s="90" t="s">
        <v>132</v>
      </c>
      <c r="AB60" s="90"/>
      <c r="AC60" s="90" t="str">
        <f t="shared" si="8"/>
        <v>No</v>
      </c>
      <c r="AD60" s="95" t="s">
        <v>508</v>
      </c>
      <c r="AE60" s="91">
        <f>Tabla1[[#This Row],[Cr1. Más de 8 responsables]]</f>
        <v>0</v>
      </c>
      <c r="AF60" s="91" t="str">
        <f t="shared" si="9"/>
        <v>X</v>
      </c>
      <c r="AG60" s="91"/>
      <c r="AH60" s="90" t="str">
        <f t="shared" si="10"/>
        <v>Si</v>
      </c>
      <c r="AI60" s="205" t="s">
        <v>509</v>
      </c>
      <c r="AJ60" s="91">
        <f>Tabla1[[#This Row],[Cr1. Más de 8 responsables]]</f>
        <v>0</v>
      </c>
      <c r="AK60" s="91" t="str">
        <f t="shared" si="11"/>
        <v>X</v>
      </c>
      <c r="AL60" s="91"/>
      <c r="AM60" s="90" t="str">
        <f t="shared" si="12"/>
        <v>Si</v>
      </c>
      <c r="AN60" s="11" t="s">
        <v>510</v>
      </c>
      <c r="AO60" s="91">
        <f>Tabla1[[#This Row],[Cr1. Más de 8 responsables]]</f>
        <v>0</v>
      </c>
      <c r="AP60" s="91" t="str">
        <f t="shared" si="13"/>
        <v/>
      </c>
      <c r="AQ60" s="91"/>
      <c r="AR60" s="90" t="str">
        <f t="shared" si="14"/>
        <v>No</v>
      </c>
      <c r="AS60" s="172" t="s">
        <v>511</v>
      </c>
      <c r="AT60" s="221"/>
    </row>
    <row r="61" spans="1:46" ht="129.75" customHeight="1" x14ac:dyDescent="0.25">
      <c r="A61" s="107" t="s">
        <v>19</v>
      </c>
      <c r="B61" s="184" t="s">
        <v>184</v>
      </c>
      <c r="C61" s="220" t="s">
        <v>512</v>
      </c>
      <c r="D61" s="164" t="s">
        <v>513</v>
      </c>
      <c r="E61" s="165" t="s">
        <v>176</v>
      </c>
      <c r="F61" s="87">
        <v>0.25</v>
      </c>
      <c r="G61" s="39">
        <f>F61/L61</f>
        <v>0.25</v>
      </c>
      <c r="H61" s="87">
        <v>0.5</v>
      </c>
      <c r="I61" s="39">
        <f>H61/L61</f>
        <v>0.5</v>
      </c>
      <c r="J61" s="87">
        <v>0.75</v>
      </c>
      <c r="K61" s="39">
        <f>J61/L61</f>
        <v>0.75</v>
      </c>
      <c r="L61" s="87">
        <v>1</v>
      </c>
      <c r="M61" s="39">
        <f>L61/L61</f>
        <v>1</v>
      </c>
      <c r="N61" s="15">
        <v>0.25</v>
      </c>
      <c r="O61" s="15">
        <f>N61/G61</f>
        <v>1</v>
      </c>
      <c r="P61" s="88" t="s">
        <v>514</v>
      </c>
      <c r="Q61" s="15">
        <v>0.5</v>
      </c>
      <c r="R61" s="15">
        <f>Q61/I61</f>
        <v>1</v>
      </c>
      <c r="S61" s="88" t="s">
        <v>515</v>
      </c>
      <c r="T61" s="69">
        <v>0.5</v>
      </c>
      <c r="U61" s="15">
        <f>T61/K61</f>
        <v>0.66666666666666663</v>
      </c>
      <c r="V61" s="16" t="s">
        <v>516</v>
      </c>
      <c r="W61" s="15">
        <v>0.9</v>
      </c>
      <c r="X61" s="15">
        <f>W61/M61</f>
        <v>0.9</v>
      </c>
      <c r="Y61" s="166" t="s">
        <v>517</v>
      </c>
      <c r="Z61" s="90"/>
      <c r="AA61" s="90" t="s">
        <v>132</v>
      </c>
      <c r="AB61" s="90"/>
      <c r="AC61" s="90" t="str">
        <f t="shared" ref="AC61:AC69" si="24">IF((COUNTIF(Z61:AB61,"X"))&gt;=1,"Si","No")</f>
        <v>No</v>
      </c>
      <c r="AD61" s="94" t="s">
        <v>518</v>
      </c>
      <c r="AE61" s="91">
        <f>Tabla1[[#This Row],[Cr1. Más de 8 responsables]]</f>
        <v>0</v>
      </c>
      <c r="AF61" s="91" t="str">
        <f t="shared" ref="AF61:AF69" si="25">IF(O61&lt;100%,"X","")</f>
        <v/>
      </c>
      <c r="AG61" s="91"/>
      <c r="AH61" s="90" t="str">
        <f t="shared" ref="AH61:AH69" si="26">IF((COUNTIF(AE61:AG61,"X"))&gt;=1,"Si","No")</f>
        <v>No</v>
      </c>
      <c r="AI61" s="205" t="s">
        <v>519</v>
      </c>
      <c r="AJ61" s="91">
        <f>Tabla1[[#This Row],[Cr1. Más de 8 responsables]]</f>
        <v>0</v>
      </c>
      <c r="AK61" s="91" t="str">
        <f t="shared" ref="AK61:AK69" si="27">IF(R61&lt;100%,"X","")</f>
        <v/>
      </c>
      <c r="AL61" s="91"/>
      <c r="AM61" s="90" t="str">
        <f t="shared" ref="AM61:AM69" si="28">IF((COUNTIF(AJ61:AL61,"X"))&gt;=1,"Si","No")</f>
        <v>No</v>
      </c>
      <c r="AN61" s="11" t="s">
        <v>520</v>
      </c>
      <c r="AO61" s="91">
        <f>Tabla1[[#This Row],[Cr1. Más de 8 responsables]]</f>
        <v>0</v>
      </c>
      <c r="AP61" s="91" t="str">
        <f t="shared" ref="AP61:AP69" si="29">IF(U61&lt;100%,"X","")</f>
        <v>X</v>
      </c>
      <c r="AQ61" s="91"/>
      <c r="AR61" s="90" t="str">
        <f t="shared" ref="AR61:AR69" si="30">IF((COUNTIF(AO61:AQ61,"X"))&gt;=1,"Si","No")</f>
        <v>Si</v>
      </c>
      <c r="AS61" s="172" t="s">
        <v>521</v>
      </c>
      <c r="AT61" s="228" t="s">
        <v>658</v>
      </c>
    </row>
    <row r="62" spans="1:46" ht="86.25" customHeight="1" x14ac:dyDescent="0.25">
      <c r="A62" s="108" t="str">
        <f t="shared" ref="A62:B69" si="31">A61</f>
        <v>6- Iniciativas adicionales</v>
      </c>
      <c r="B62" s="185" t="str">
        <f t="shared" si="31"/>
        <v>Sin subcomponente</v>
      </c>
      <c r="C62" s="227" t="s">
        <v>522</v>
      </c>
      <c r="D62" s="167" t="s">
        <v>523</v>
      </c>
      <c r="E62" s="165" t="s">
        <v>417</v>
      </c>
      <c r="F62" s="212">
        <v>0</v>
      </c>
      <c r="G62" s="212">
        <v>0</v>
      </c>
      <c r="H62" s="212">
        <v>0</v>
      </c>
      <c r="I62" s="212">
        <v>0</v>
      </c>
      <c r="J62" s="212">
        <v>0</v>
      </c>
      <c r="K62" s="212">
        <v>0</v>
      </c>
      <c r="L62" s="212">
        <v>0</v>
      </c>
      <c r="M62" s="212">
        <v>0</v>
      </c>
      <c r="N62" s="15"/>
      <c r="O62" s="15"/>
      <c r="P62" s="88" t="s">
        <v>223</v>
      </c>
      <c r="Q62" s="15"/>
      <c r="R62" s="15"/>
      <c r="S62" s="88" t="s">
        <v>524</v>
      </c>
      <c r="T62" s="15"/>
      <c r="U62" s="15"/>
      <c r="V62" s="16" t="s">
        <v>525</v>
      </c>
      <c r="W62" s="15" t="s">
        <v>526</v>
      </c>
      <c r="X62" s="15"/>
      <c r="Y62" s="88" t="s">
        <v>634</v>
      </c>
      <c r="Z62" s="90"/>
      <c r="AA62" s="90" t="s">
        <v>132</v>
      </c>
      <c r="AB62" s="90"/>
      <c r="AC62" s="90" t="str">
        <f t="shared" si="24"/>
        <v>No</v>
      </c>
      <c r="AD62" s="11"/>
      <c r="AE62" s="91">
        <f>Tabla1[[#This Row],[Cr1. Más de 8 responsables]]</f>
        <v>0</v>
      </c>
      <c r="AF62" s="91" t="str">
        <f t="shared" si="25"/>
        <v>X</v>
      </c>
      <c r="AG62" s="91"/>
      <c r="AH62" s="90" t="str">
        <f t="shared" si="26"/>
        <v>Si</v>
      </c>
      <c r="AI62" s="205" t="s">
        <v>527</v>
      </c>
      <c r="AJ62" s="91">
        <f>Tabla1[[#This Row],[Cr1. Más de 8 responsables]]</f>
        <v>0</v>
      </c>
      <c r="AK62" s="91" t="str">
        <f t="shared" si="27"/>
        <v>X</v>
      </c>
      <c r="AL62" s="91"/>
      <c r="AM62" s="90" t="str">
        <f t="shared" si="28"/>
        <v>Si</v>
      </c>
      <c r="AN62" s="205" t="s">
        <v>528</v>
      </c>
      <c r="AO62" s="91">
        <f>Tabla1[[#This Row],[Cr1. Más de 8 responsables]]</f>
        <v>0</v>
      </c>
      <c r="AP62" s="91" t="str">
        <f t="shared" si="29"/>
        <v>X</v>
      </c>
      <c r="AQ62" s="91"/>
      <c r="AR62" s="90" t="str">
        <f t="shared" si="30"/>
        <v>Si</v>
      </c>
      <c r="AS62" s="172"/>
      <c r="AT62" s="221"/>
    </row>
    <row r="63" spans="1:46" ht="86.25" customHeight="1" x14ac:dyDescent="0.25">
      <c r="A63" s="108" t="str">
        <f t="shared" si="31"/>
        <v>6- Iniciativas adicionales</v>
      </c>
      <c r="B63" s="185" t="str">
        <f t="shared" si="31"/>
        <v>Sin subcomponente</v>
      </c>
      <c r="C63" s="220" t="s">
        <v>529</v>
      </c>
      <c r="D63" s="164" t="s">
        <v>530</v>
      </c>
      <c r="E63" s="165" t="s">
        <v>176</v>
      </c>
      <c r="F63" s="87">
        <v>0.25</v>
      </c>
      <c r="G63" s="39">
        <f t="shared" ref="G63:G69" si="32">F63/L63</f>
        <v>0.25</v>
      </c>
      <c r="H63" s="87">
        <v>0.5</v>
      </c>
      <c r="I63" s="39">
        <f t="shared" ref="I63:I69" si="33">H63/L63</f>
        <v>0.5</v>
      </c>
      <c r="J63" s="87">
        <v>0.75</v>
      </c>
      <c r="K63" s="39">
        <f t="shared" ref="K63:K69" si="34">J63/L63</f>
        <v>0.75</v>
      </c>
      <c r="L63" s="87">
        <v>1</v>
      </c>
      <c r="M63" s="39">
        <f t="shared" ref="M63:M69" si="35">L63/L63</f>
        <v>1</v>
      </c>
      <c r="N63" s="15">
        <v>0.125</v>
      </c>
      <c r="O63" s="15">
        <f t="shared" ref="O63:O69" si="36">N63/G63</f>
        <v>0.5</v>
      </c>
      <c r="P63" s="88" t="s">
        <v>531</v>
      </c>
      <c r="Q63" s="15">
        <v>0</v>
      </c>
      <c r="R63" s="15">
        <f t="shared" ref="R63:R69" si="37">Q63/I63</f>
        <v>0</v>
      </c>
      <c r="S63" s="88" t="s">
        <v>532</v>
      </c>
      <c r="T63" s="69">
        <v>0.5</v>
      </c>
      <c r="U63" s="15">
        <f t="shared" ref="U63:U69" si="38">T63/K63</f>
        <v>0.66666666666666663</v>
      </c>
      <c r="V63" s="134" t="s">
        <v>533</v>
      </c>
      <c r="W63" s="15">
        <v>1</v>
      </c>
      <c r="X63" s="15">
        <f t="shared" ref="X63:X69" si="39">W63/M63</f>
        <v>1</v>
      </c>
      <c r="Y63" s="166" t="s">
        <v>534</v>
      </c>
      <c r="Z63" s="90"/>
      <c r="AA63" s="90" t="s">
        <v>132</v>
      </c>
      <c r="AB63" s="90"/>
      <c r="AC63" s="90" t="str">
        <f t="shared" si="24"/>
        <v>No</v>
      </c>
      <c r="AD63" s="95" t="s">
        <v>535</v>
      </c>
      <c r="AE63" s="91">
        <f>Tabla1[[#This Row],[Cr1. Más de 8 responsables]]</f>
        <v>0</v>
      </c>
      <c r="AF63" s="91" t="str">
        <f t="shared" si="25"/>
        <v>X</v>
      </c>
      <c r="AG63" s="91"/>
      <c r="AH63" s="90" t="str">
        <f t="shared" si="26"/>
        <v>Si</v>
      </c>
      <c r="AI63" s="205" t="s">
        <v>536</v>
      </c>
      <c r="AJ63" s="91">
        <f>Tabla1[[#This Row],[Cr1. Más de 8 responsables]]</f>
        <v>0</v>
      </c>
      <c r="AK63" s="91" t="str">
        <f t="shared" si="27"/>
        <v>X</v>
      </c>
      <c r="AL63" s="91"/>
      <c r="AM63" s="90" t="str">
        <f t="shared" si="28"/>
        <v>Si</v>
      </c>
      <c r="AN63" s="11" t="s">
        <v>537</v>
      </c>
      <c r="AO63" s="91">
        <f>Tabla1[[#This Row],[Cr1. Más de 8 responsables]]</f>
        <v>0</v>
      </c>
      <c r="AP63" s="91" t="str">
        <f t="shared" si="29"/>
        <v>X</v>
      </c>
      <c r="AQ63" s="91"/>
      <c r="AR63" s="90" t="str">
        <f t="shared" si="30"/>
        <v>Si</v>
      </c>
      <c r="AS63" s="88" t="s">
        <v>135</v>
      </c>
      <c r="AT63" s="221"/>
    </row>
    <row r="64" spans="1:46" s="63" customFormat="1" ht="86.25" customHeight="1" x14ac:dyDescent="0.25">
      <c r="A64" s="108" t="str">
        <f t="shared" si="31"/>
        <v>6- Iniciativas adicionales</v>
      </c>
      <c r="B64" s="185" t="str">
        <f t="shared" si="31"/>
        <v>Sin subcomponente</v>
      </c>
      <c r="C64" s="220" t="s">
        <v>538</v>
      </c>
      <c r="D64" s="164" t="s">
        <v>539</v>
      </c>
      <c r="E64" s="165" t="s">
        <v>176</v>
      </c>
      <c r="F64" s="87">
        <v>0.25</v>
      </c>
      <c r="G64" s="39">
        <f t="shared" si="32"/>
        <v>0.25</v>
      </c>
      <c r="H64" s="87">
        <v>0.5</v>
      </c>
      <c r="I64" s="39">
        <f t="shared" si="33"/>
        <v>0.5</v>
      </c>
      <c r="J64" s="87">
        <v>0.75</v>
      </c>
      <c r="K64" s="39">
        <f t="shared" si="34"/>
        <v>0.75</v>
      </c>
      <c r="L64" s="87">
        <v>1</v>
      </c>
      <c r="M64" s="39">
        <f t="shared" si="35"/>
        <v>1</v>
      </c>
      <c r="N64" s="15">
        <v>0.25</v>
      </c>
      <c r="O64" s="15">
        <f t="shared" si="36"/>
        <v>1</v>
      </c>
      <c r="P64" s="88" t="s">
        <v>540</v>
      </c>
      <c r="Q64" s="15">
        <v>0.5</v>
      </c>
      <c r="R64" s="15">
        <f t="shared" si="37"/>
        <v>1</v>
      </c>
      <c r="S64" s="88" t="s">
        <v>541</v>
      </c>
      <c r="T64" s="69">
        <v>0.5</v>
      </c>
      <c r="U64" s="15">
        <f t="shared" si="38"/>
        <v>0.66666666666666663</v>
      </c>
      <c r="V64" s="16" t="s">
        <v>542</v>
      </c>
      <c r="W64" s="15">
        <v>1</v>
      </c>
      <c r="X64" s="15">
        <f t="shared" si="39"/>
        <v>1</v>
      </c>
      <c r="Y64" s="213" t="s">
        <v>635</v>
      </c>
      <c r="Z64" s="90"/>
      <c r="AA64" s="90" t="s">
        <v>132</v>
      </c>
      <c r="AB64" s="90"/>
      <c r="AC64" s="90" t="str">
        <f t="shared" si="24"/>
        <v>No</v>
      </c>
      <c r="AD64" s="94" t="s">
        <v>543</v>
      </c>
      <c r="AE64" s="91">
        <f>Tabla1[[#This Row],[Cr1. Más de 8 responsables]]</f>
        <v>0</v>
      </c>
      <c r="AF64" s="91" t="str">
        <f t="shared" si="25"/>
        <v/>
      </c>
      <c r="AG64" s="91"/>
      <c r="AH64" s="90" t="str">
        <f t="shared" si="26"/>
        <v>No</v>
      </c>
      <c r="AI64" s="205" t="s">
        <v>544</v>
      </c>
      <c r="AJ64" s="91">
        <f>Tabla1[[#This Row],[Cr1. Más de 8 responsables]]</f>
        <v>0</v>
      </c>
      <c r="AK64" s="91" t="str">
        <f t="shared" si="27"/>
        <v/>
      </c>
      <c r="AL64" s="91"/>
      <c r="AM64" s="90" t="str">
        <f t="shared" si="28"/>
        <v>No</v>
      </c>
      <c r="AN64" s="11" t="s">
        <v>545</v>
      </c>
      <c r="AO64" s="91">
        <f>Tabla1[[#This Row],[Cr1. Más de 8 responsables]]</f>
        <v>0</v>
      </c>
      <c r="AP64" s="91" t="str">
        <f t="shared" si="29"/>
        <v>X</v>
      </c>
      <c r="AQ64" s="91"/>
      <c r="AR64" s="90" t="str">
        <f t="shared" si="30"/>
        <v>Si</v>
      </c>
      <c r="AS64" s="88" t="s">
        <v>546</v>
      </c>
      <c r="AT64" s="231"/>
    </row>
    <row r="65" spans="1:46" s="19" customFormat="1" ht="405" customHeight="1" x14ac:dyDescent="0.25">
      <c r="A65" s="108" t="str">
        <f t="shared" si="31"/>
        <v>6- Iniciativas adicionales</v>
      </c>
      <c r="B65" s="185" t="str">
        <f t="shared" si="31"/>
        <v>Sin subcomponente</v>
      </c>
      <c r="C65" s="227" t="s">
        <v>547</v>
      </c>
      <c r="D65" s="167" t="s">
        <v>548</v>
      </c>
      <c r="E65" s="165" t="s">
        <v>195</v>
      </c>
      <c r="F65" s="87">
        <v>0.25</v>
      </c>
      <c r="G65" s="39">
        <f t="shared" si="32"/>
        <v>0.25</v>
      </c>
      <c r="H65" s="87">
        <v>0.5</v>
      </c>
      <c r="I65" s="39">
        <f t="shared" si="33"/>
        <v>0.5</v>
      </c>
      <c r="J65" s="87">
        <v>0.75</v>
      </c>
      <c r="K65" s="39">
        <f t="shared" si="34"/>
        <v>0.75</v>
      </c>
      <c r="L65" s="87">
        <v>1</v>
      </c>
      <c r="M65" s="39">
        <f t="shared" si="35"/>
        <v>1</v>
      </c>
      <c r="N65" s="15">
        <v>0.25</v>
      </c>
      <c r="O65" s="62">
        <f t="shared" si="36"/>
        <v>1</v>
      </c>
      <c r="P65" s="88" t="s">
        <v>549</v>
      </c>
      <c r="Q65" s="15">
        <v>0.5</v>
      </c>
      <c r="R65" s="15">
        <f t="shared" si="37"/>
        <v>1</v>
      </c>
      <c r="S65" s="88" t="s">
        <v>550</v>
      </c>
      <c r="T65" s="69">
        <v>0.75</v>
      </c>
      <c r="U65" s="15">
        <f t="shared" si="38"/>
        <v>1</v>
      </c>
      <c r="V65" s="16" t="s">
        <v>551</v>
      </c>
      <c r="W65" s="15">
        <v>1</v>
      </c>
      <c r="X65" s="15">
        <f t="shared" si="39"/>
        <v>1</v>
      </c>
      <c r="Y65" s="214" t="s">
        <v>636</v>
      </c>
      <c r="Z65" s="96"/>
      <c r="AA65" s="96" t="s">
        <v>132</v>
      </c>
      <c r="AB65" s="96"/>
      <c r="AC65" s="96" t="str">
        <f t="shared" si="24"/>
        <v>No</v>
      </c>
      <c r="AD65" s="205" t="s">
        <v>239</v>
      </c>
      <c r="AE65" s="91">
        <f>Tabla1[[#This Row],[Cr1. Más de 8 responsables]]</f>
        <v>0</v>
      </c>
      <c r="AF65" s="91" t="str">
        <f t="shared" si="25"/>
        <v/>
      </c>
      <c r="AG65" s="91"/>
      <c r="AH65" s="90" t="str">
        <f t="shared" si="26"/>
        <v>No</v>
      </c>
      <c r="AI65" s="205" t="s">
        <v>552</v>
      </c>
      <c r="AJ65" s="91">
        <f>Tabla1[[#This Row],[Cr1. Más de 8 responsables]]</f>
        <v>0</v>
      </c>
      <c r="AK65" s="91" t="str">
        <f t="shared" si="27"/>
        <v/>
      </c>
      <c r="AL65" s="91"/>
      <c r="AM65" s="90" t="str">
        <f t="shared" si="28"/>
        <v>No</v>
      </c>
      <c r="AN65" s="11" t="s">
        <v>553</v>
      </c>
      <c r="AO65" s="91">
        <f>Tabla1[[#This Row],[Cr1. Más de 8 responsables]]</f>
        <v>0</v>
      </c>
      <c r="AP65" s="91" t="str">
        <f t="shared" si="29"/>
        <v/>
      </c>
      <c r="AQ65" s="91" t="s">
        <v>131</v>
      </c>
      <c r="AR65" s="90" t="str">
        <f t="shared" si="30"/>
        <v>Si</v>
      </c>
      <c r="AS65" s="88" t="s">
        <v>293</v>
      </c>
      <c r="AT65" s="225"/>
    </row>
    <row r="66" spans="1:46" s="63" customFormat="1" ht="163.5" customHeight="1" x14ac:dyDescent="0.25">
      <c r="A66" s="108" t="str">
        <f t="shared" si="31"/>
        <v>6- Iniciativas adicionales</v>
      </c>
      <c r="B66" s="185" t="str">
        <f t="shared" si="31"/>
        <v>Sin subcomponente</v>
      </c>
      <c r="C66" s="227" t="s">
        <v>554</v>
      </c>
      <c r="D66" s="167" t="s">
        <v>555</v>
      </c>
      <c r="E66" s="165" t="s">
        <v>195</v>
      </c>
      <c r="F66" s="87">
        <v>0.25</v>
      </c>
      <c r="G66" s="39">
        <f t="shared" si="32"/>
        <v>0.25</v>
      </c>
      <c r="H66" s="87">
        <v>0.5</v>
      </c>
      <c r="I66" s="39">
        <f t="shared" si="33"/>
        <v>0.5</v>
      </c>
      <c r="J66" s="87">
        <v>0.75</v>
      </c>
      <c r="K66" s="39">
        <f t="shared" si="34"/>
        <v>0.75</v>
      </c>
      <c r="L66" s="87">
        <v>1</v>
      </c>
      <c r="M66" s="39">
        <f t="shared" si="35"/>
        <v>1</v>
      </c>
      <c r="N66" s="15">
        <v>0.1</v>
      </c>
      <c r="O66" s="15">
        <f t="shared" si="36"/>
        <v>0.4</v>
      </c>
      <c r="P66" s="88" t="s">
        <v>556</v>
      </c>
      <c r="Q66" s="15">
        <v>0.5</v>
      </c>
      <c r="R66" s="15">
        <f t="shared" si="37"/>
        <v>1</v>
      </c>
      <c r="S66" s="88" t="s">
        <v>557</v>
      </c>
      <c r="T66" s="69">
        <v>0.75</v>
      </c>
      <c r="U66" s="15">
        <f t="shared" si="38"/>
        <v>1</v>
      </c>
      <c r="V66" s="16" t="s">
        <v>558</v>
      </c>
      <c r="W66" s="15">
        <v>1</v>
      </c>
      <c r="X66" s="15">
        <f t="shared" si="39"/>
        <v>1</v>
      </c>
      <c r="Y66" s="214" t="s">
        <v>637</v>
      </c>
      <c r="Z66" s="96"/>
      <c r="AA66" s="96" t="s">
        <v>132</v>
      </c>
      <c r="AB66" s="96"/>
      <c r="AC66" s="96" t="str">
        <f t="shared" si="24"/>
        <v>No</v>
      </c>
      <c r="AD66" s="97" t="s">
        <v>559</v>
      </c>
      <c r="AE66" s="91">
        <f>Tabla1[[#This Row],[Cr1. Más de 8 responsables]]</f>
        <v>0</v>
      </c>
      <c r="AF66" s="91" t="str">
        <f t="shared" si="25"/>
        <v>X</v>
      </c>
      <c r="AG66" s="91"/>
      <c r="AH66" s="90" t="str">
        <f t="shared" si="26"/>
        <v>Si</v>
      </c>
      <c r="AI66" s="95" t="s">
        <v>560</v>
      </c>
      <c r="AJ66" s="91">
        <f>Tabla1[[#This Row],[Cr1. Más de 8 responsables]]</f>
        <v>0</v>
      </c>
      <c r="AK66" s="91" t="str">
        <f t="shared" si="27"/>
        <v/>
      </c>
      <c r="AL66" s="91"/>
      <c r="AM66" s="90" t="str">
        <f t="shared" si="28"/>
        <v>No</v>
      </c>
      <c r="AN66" s="11" t="s">
        <v>561</v>
      </c>
      <c r="AO66" s="91">
        <f>Tabla1[[#This Row],[Cr1. Más de 8 responsables]]</f>
        <v>0</v>
      </c>
      <c r="AP66" s="91" t="str">
        <f t="shared" si="29"/>
        <v/>
      </c>
      <c r="AQ66" s="91" t="s">
        <v>131</v>
      </c>
      <c r="AR66" s="90" t="str">
        <f t="shared" si="30"/>
        <v>Si</v>
      </c>
      <c r="AS66" s="169"/>
      <c r="AT66" s="231"/>
    </row>
    <row r="67" spans="1:46" s="63" customFormat="1" ht="226.5" customHeight="1" x14ac:dyDescent="0.25">
      <c r="A67" s="108" t="str">
        <f t="shared" si="31"/>
        <v>6- Iniciativas adicionales</v>
      </c>
      <c r="B67" s="185" t="str">
        <f t="shared" si="31"/>
        <v>Sin subcomponente</v>
      </c>
      <c r="C67" s="227" t="s">
        <v>562</v>
      </c>
      <c r="D67" s="167" t="s">
        <v>563</v>
      </c>
      <c r="E67" s="165" t="s">
        <v>195</v>
      </c>
      <c r="F67" s="87">
        <v>0.25</v>
      </c>
      <c r="G67" s="39">
        <f t="shared" si="32"/>
        <v>0.25</v>
      </c>
      <c r="H67" s="87">
        <v>0.5</v>
      </c>
      <c r="I67" s="39">
        <f t="shared" si="33"/>
        <v>0.5</v>
      </c>
      <c r="J67" s="87">
        <v>0.75</v>
      </c>
      <c r="K67" s="39">
        <f t="shared" si="34"/>
        <v>0.75</v>
      </c>
      <c r="L67" s="87">
        <v>1</v>
      </c>
      <c r="M67" s="39">
        <f t="shared" si="35"/>
        <v>1</v>
      </c>
      <c r="N67" s="15">
        <v>0</v>
      </c>
      <c r="O67" s="62">
        <f t="shared" si="36"/>
        <v>0</v>
      </c>
      <c r="P67" s="88" t="s">
        <v>564</v>
      </c>
      <c r="Q67" s="15">
        <v>0</v>
      </c>
      <c r="R67" s="15">
        <f t="shared" si="37"/>
        <v>0</v>
      </c>
      <c r="S67" s="88" t="s">
        <v>565</v>
      </c>
      <c r="T67" s="69">
        <v>0</v>
      </c>
      <c r="U67" s="15">
        <f t="shared" si="38"/>
        <v>0</v>
      </c>
      <c r="V67" s="16" t="s">
        <v>566</v>
      </c>
      <c r="W67" s="15">
        <v>1</v>
      </c>
      <c r="X67" s="15">
        <f t="shared" si="39"/>
        <v>1</v>
      </c>
      <c r="Y67" s="88" t="s">
        <v>638</v>
      </c>
      <c r="Z67" s="96"/>
      <c r="AA67" s="96" t="s">
        <v>132</v>
      </c>
      <c r="AB67" s="96"/>
      <c r="AC67" s="96" t="str">
        <f t="shared" si="24"/>
        <v>No</v>
      </c>
      <c r="AD67" s="86" t="s">
        <v>196</v>
      </c>
      <c r="AE67" s="91">
        <f>Tabla1[[#This Row],[Cr1. Más de 8 responsables]]</f>
        <v>0</v>
      </c>
      <c r="AF67" s="91" t="str">
        <f t="shared" si="25"/>
        <v>X</v>
      </c>
      <c r="AG67" s="91"/>
      <c r="AH67" s="90" t="str">
        <f t="shared" si="26"/>
        <v>Si</v>
      </c>
      <c r="AI67" s="215" t="s">
        <v>567</v>
      </c>
      <c r="AJ67" s="91">
        <f>Tabla1[[#This Row],[Cr1. Más de 8 responsables]]</f>
        <v>0</v>
      </c>
      <c r="AK67" s="91" t="str">
        <f t="shared" si="27"/>
        <v>X</v>
      </c>
      <c r="AL67" s="91"/>
      <c r="AM67" s="90" t="str">
        <f t="shared" si="28"/>
        <v>Si</v>
      </c>
      <c r="AN67" s="11" t="s">
        <v>568</v>
      </c>
      <c r="AO67" s="91">
        <f>Tabla1[[#This Row],[Cr1. Más de 8 responsables]]</f>
        <v>0</v>
      </c>
      <c r="AP67" s="91" t="str">
        <f t="shared" si="29"/>
        <v>X</v>
      </c>
      <c r="AQ67" s="91" t="s">
        <v>131</v>
      </c>
      <c r="AR67" s="90" t="str">
        <f t="shared" si="30"/>
        <v>Si</v>
      </c>
      <c r="AS67" s="169" t="s">
        <v>293</v>
      </c>
      <c r="AT67" s="231"/>
    </row>
    <row r="68" spans="1:46" s="63" customFormat="1" ht="48" customHeight="1" x14ac:dyDescent="0.25">
      <c r="A68" s="108" t="str">
        <f t="shared" si="31"/>
        <v>6- Iniciativas adicionales</v>
      </c>
      <c r="B68" s="185" t="str">
        <f t="shared" si="31"/>
        <v>Sin subcomponente</v>
      </c>
      <c r="C68" s="227" t="s">
        <v>569</v>
      </c>
      <c r="D68" s="167" t="s">
        <v>570</v>
      </c>
      <c r="E68" s="165" t="s">
        <v>195</v>
      </c>
      <c r="F68" s="87">
        <v>0.25</v>
      </c>
      <c r="G68" s="39">
        <f t="shared" si="32"/>
        <v>0.25</v>
      </c>
      <c r="H68" s="87">
        <v>0.5</v>
      </c>
      <c r="I68" s="39">
        <f t="shared" si="33"/>
        <v>0.5</v>
      </c>
      <c r="J68" s="87">
        <v>0.75</v>
      </c>
      <c r="K68" s="39">
        <f t="shared" si="34"/>
        <v>0.75</v>
      </c>
      <c r="L68" s="87">
        <v>1</v>
      </c>
      <c r="M68" s="39">
        <f t="shared" si="35"/>
        <v>1</v>
      </c>
      <c r="N68" s="15">
        <v>0</v>
      </c>
      <c r="O68" s="62">
        <f t="shared" si="36"/>
        <v>0</v>
      </c>
      <c r="P68" s="88" t="s">
        <v>571</v>
      </c>
      <c r="Q68" s="15">
        <v>0.5</v>
      </c>
      <c r="R68" s="15">
        <f t="shared" si="37"/>
        <v>1</v>
      </c>
      <c r="S68" s="88" t="s">
        <v>572</v>
      </c>
      <c r="T68" s="69">
        <v>0.75</v>
      </c>
      <c r="U68" s="15">
        <f t="shared" si="38"/>
        <v>1</v>
      </c>
      <c r="V68" s="16" t="s">
        <v>573</v>
      </c>
      <c r="W68" s="15">
        <v>1</v>
      </c>
      <c r="X68" s="15">
        <f t="shared" si="39"/>
        <v>1</v>
      </c>
      <c r="Y68" s="88" t="s">
        <v>639</v>
      </c>
      <c r="Z68" s="96"/>
      <c r="AA68" s="96" t="s">
        <v>132</v>
      </c>
      <c r="AB68" s="96"/>
      <c r="AC68" s="96" t="str">
        <f t="shared" si="24"/>
        <v>No</v>
      </c>
      <c r="AD68" s="86" t="s">
        <v>196</v>
      </c>
      <c r="AE68" s="91">
        <f>Tabla1[[#This Row],[Cr1. Más de 8 responsables]]</f>
        <v>0</v>
      </c>
      <c r="AF68" s="91" t="str">
        <f t="shared" si="25"/>
        <v>X</v>
      </c>
      <c r="AG68" s="91"/>
      <c r="AH68" s="90" t="str">
        <f t="shared" si="26"/>
        <v>Si</v>
      </c>
      <c r="AI68" s="205" t="s">
        <v>574</v>
      </c>
      <c r="AJ68" s="91">
        <f>Tabla1[[#This Row],[Cr1. Más de 8 responsables]]</f>
        <v>0</v>
      </c>
      <c r="AK68" s="91" t="str">
        <f t="shared" si="27"/>
        <v/>
      </c>
      <c r="AL68" s="91"/>
      <c r="AM68" s="90" t="str">
        <f t="shared" si="28"/>
        <v>No</v>
      </c>
      <c r="AN68" s="11" t="s">
        <v>575</v>
      </c>
      <c r="AO68" s="91">
        <f>Tabla1[[#This Row],[Cr1. Más de 8 responsables]]</f>
        <v>0</v>
      </c>
      <c r="AP68" s="91" t="str">
        <f t="shared" si="29"/>
        <v/>
      </c>
      <c r="AQ68" s="91" t="s">
        <v>131</v>
      </c>
      <c r="AR68" s="90" t="str">
        <f t="shared" si="30"/>
        <v>Si</v>
      </c>
      <c r="AS68" s="169" t="s">
        <v>293</v>
      </c>
      <c r="AT68" s="231"/>
    </row>
    <row r="69" spans="1:46" ht="73.5" customHeight="1" thickBot="1" x14ac:dyDescent="0.3">
      <c r="A69" s="108" t="str">
        <f t="shared" si="31"/>
        <v>6- Iniciativas adicionales</v>
      </c>
      <c r="B69" s="185" t="str">
        <f t="shared" si="31"/>
        <v>Sin subcomponente</v>
      </c>
      <c r="C69" s="232" t="s">
        <v>576</v>
      </c>
      <c r="D69" s="233" t="s">
        <v>577</v>
      </c>
      <c r="E69" s="234" t="s">
        <v>195</v>
      </c>
      <c r="F69" s="81">
        <v>0.25</v>
      </c>
      <c r="G69" s="41">
        <f t="shared" si="32"/>
        <v>0.25</v>
      </c>
      <c r="H69" s="81">
        <v>0.5</v>
      </c>
      <c r="I69" s="41">
        <f t="shared" si="33"/>
        <v>0.5</v>
      </c>
      <c r="J69" s="81">
        <v>0.75</v>
      </c>
      <c r="K69" s="41">
        <f t="shared" si="34"/>
        <v>0.75</v>
      </c>
      <c r="L69" s="81">
        <v>1</v>
      </c>
      <c r="M69" s="41">
        <f t="shared" si="35"/>
        <v>1</v>
      </c>
      <c r="N69" s="24">
        <v>8.3299999999999999E-2</v>
      </c>
      <c r="O69" s="64">
        <f t="shared" si="36"/>
        <v>0.3332</v>
      </c>
      <c r="P69" s="82" t="s">
        <v>578</v>
      </c>
      <c r="Q69" s="24">
        <v>0.5</v>
      </c>
      <c r="R69" s="24">
        <f t="shared" si="37"/>
        <v>1</v>
      </c>
      <c r="S69" s="82" t="s">
        <v>579</v>
      </c>
      <c r="T69" s="68">
        <v>0.75</v>
      </c>
      <c r="U69" s="24">
        <f t="shared" si="38"/>
        <v>1</v>
      </c>
      <c r="V69" s="43" t="s">
        <v>580</v>
      </c>
      <c r="W69" s="24">
        <v>1</v>
      </c>
      <c r="X69" s="24">
        <f t="shared" si="39"/>
        <v>1</v>
      </c>
      <c r="Y69" s="82" t="s">
        <v>640</v>
      </c>
      <c r="Z69" s="98"/>
      <c r="AA69" s="98" t="s">
        <v>132</v>
      </c>
      <c r="AB69" s="98"/>
      <c r="AC69" s="98" t="str">
        <f t="shared" si="24"/>
        <v>No</v>
      </c>
      <c r="AD69" s="99" t="s">
        <v>559</v>
      </c>
      <c r="AE69" s="84">
        <f>Tabla1[[#This Row],[Cr1. Más de 8 responsables]]</f>
        <v>0</v>
      </c>
      <c r="AF69" s="84" t="str">
        <f t="shared" si="25"/>
        <v>X</v>
      </c>
      <c r="AG69" s="84"/>
      <c r="AH69" s="83" t="str">
        <f t="shared" si="26"/>
        <v>Si</v>
      </c>
      <c r="AI69" s="235" t="s">
        <v>581</v>
      </c>
      <c r="AJ69" s="84">
        <f>Tabla1[[#This Row],[Cr1. Más de 8 responsables]]</f>
        <v>0</v>
      </c>
      <c r="AK69" s="84" t="str">
        <f t="shared" si="27"/>
        <v/>
      </c>
      <c r="AL69" s="84"/>
      <c r="AM69" s="83" t="str">
        <f t="shared" si="28"/>
        <v>No</v>
      </c>
      <c r="AN69" s="85" t="s">
        <v>582</v>
      </c>
      <c r="AO69" s="84">
        <f>Tabla1[[#This Row],[Cr1. Más de 8 responsables]]</f>
        <v>0</v>
      </c>
      <c r="AP69" s="84" t="str">
        <f t="shared" si="29"/>
        <v/>
      </c>
      <c r="AQ69" s="84" t="s">
        <v>131</v>
      </c>
      <c r="AR69" s="83" t="str">
        <f t="shared" si="30"/>
        <v>Si</v>
      </c>
      <c r="AS69" s="236" t="s">
        <v>293</v>
      </c>
      <c r="AT69" s="237"/>
    </row>
    <row r="70" spans="1:46" x14ac:dyDescent="0.25">
      <c r="V70" t="s">
        <v>583</v>
      </c>
    </row>
    <row r="71" spans="1:46" ht="15.75" thickBot="1" x14ac:dyDescent="0.3">
      <c r="N71" s="24">
        <f>SUBTOTAL(101,Tabla1[% AVANCE - Corte 1° T])</f>
        <v>0.16518444444444444</v>
      </c>
      <c r="O71" s="24">
        <f>SUBTOTAL(101,Tabla1[Desempeño - Corte 1° T])</f>
        <v>0.65184888888888892</v>
      </c>
      <c r="Q71" s="24">
        <f>SUBTOTAL(101,Tabla1[% AVANCE - Corte 2° T])</f>
        <v>0.36891025641025649</v>
      </c>
      <c r="R71" s="24">
        <f>SUBTOTAL(101,Tabla1[Desempeño - Corte 2° T])</f>
        <v>0.75705128205128203</v>
      </c>
      <c r="T71" s="24">
        <f>SUBTOTAL(101,Tabla1[% AVANCE - Corte 3° T])</f>
        <v>0.63213836477987417</v>
      </c>
      <c r="U71" s="24">
        <f>SUBTOTAL(101,Tabla1[Desempeño - Corte 3° T])</f>
        <v>0.84771604938271583</v>
      </c>
      <c r="W71" s="24">
        <f>SUBTOTAL(101,Tabla1[% AVANCE - Corte 4° T])</f>
        <v>0.97714285714285709</v>
      </c>
      <c r="X71" s="24">
        <f>SUBTOTAL(101,Tabla1[Desempeño - Corte 4° T])</f>
        <v>0.97714285714285709</v>
      </c>
    </row>
    <row r="74" spans="1:46" x14ac:dyDescent="0.25">
      <c r="C74" s="70"/>
    </row>
    <row r="75" spans="1:46" x14ac:dyDescent="0.25">
      <c r="C75" s="70"/>
    </row>
    <row r="76" spans="1:46" x14ac:dyDescent="0.25">
      <c r="C76" s="70"/>
    </row>
  </sheetData>
  <sheetProtection algorithmName="SHA-512" hashValue="pgDwUn4n5meg+ImbBoUjcABTmy0nOc0TDpxfNZsPob9Lxk+JmprGyGuedk8Io9YolyvumMr/nnPr0Lmes6nfEA==" saltValue="0syOZL64C7zYA6obOKKXeQ==" spinCount="100000" sheet="1" formatRows="0" insertHyperlinks="0" autoFilter="0"/>
  <mergeCells count="4">
    <mergeCell ref="F11:M11"/>
    <mergeCell ref="N11:Y11"/>
    <mergeCell ref="A1:AN1"/>
    <mergeCell ref="Z11:AS11"/>
  </mergeCells>
  <conditionalFormatting sqref="N71:O71">
    <cfRule type="cellIs" dxfId="115" priority="1" operator="greaterThan">
      <formula>1</formula>
    </cfRule>
    <cfRule type="cellIs" dxfId="114" priority="2" operator="between">
      <formula>0%</formula>
      <formula>24%</formula>
    </cfRule>
    <cfRule type="cellIs" dxfId="113" priority="3" operator="between">
      <formula>25%</formula>
      <formula>49%</formula>
    </cfRule>
    <cfRule type="cellIs" dxfId="112" priority="4" operator="between">
      <formula>50%</formula>
      <formula>74%</formula>
    </cfRule>
    <cfRule type="cellIs" dxfId="111" priority="5" operator="between">
      <formula>75%</formula>
      <formula>90%</formula>
    </cfRule>
    <cfRule type="cellIs" dxfId="110" priority="6" operator="between">
      <formula>91%</formula>
      <formula>100%</formula>
    </cfRule>
  </conditionalFormatting>
  <conditionalFormatting sqref="O13:O69 R13:R69 U13:U69 X13:X69">
    <cfRule type="cellIs" dxfId="109" priority="41" operator="greaterThan">
      <formula>1</formula>
    </cfRule>
    <cfRule type="cellIs" dxfId="108" priority="42" operator="between">
      <formula>0%</formula>
      <formula>24%</formula>
    </cfRule>
    <cfRule type="cellIs" dxfId="107" priority="43" operator="between">
      <formula>25%</formula>
      <formula>49%</formula>
    </cfRule>
    <cfRule type="cellIs" dxfId="106" priority="44" operator="between">
      <formula>50%</formula>
      <formula>74%</formula>
    </cfRule>
    <cfRule type="cellIs" dxfId="105" priority="45" operator="between">
      <formula>75%</formula>
      <formula>90%</formula>
    </cfRule>
    <cfRule type="cellIs" dxfId="104" priority="46" operator="between">
      <formula>91%</formula>
      <formula>100%</formula>
    </cfRule>
  </conditionalFormatting>
  <conditionalFormatting sqref="Q71:R71">
    <cfRule type="cellIs" dxfId="103" priority="31" operator="greaterThan">
      <formula>1</formula>
    </cfRule>
    <cfRule type="cellIs" dxfId="102" priority="32" operator="between">
      <formula>0%</formula>
      <formula>24%</formula>
    </cfRule>
    <cfRule type="cellIs" dxfId="101" priority="33" operator="between">
      <formula>25%</formula>
      <formula>49%</formula>
    </cfRule>
    <cfRule type="cellIs" dxfId="100" priority="34" operator="between">
      <formula>50%</formula>
      <formula>74%</formula>
    </cfRule>
    <cfRule type="cellIs" dxfId="99" priority="35" operator="between">
      <formula>75%</formula>
      <formula>90%</formula>
    </cfRule>
    <cfRule type="cellIs" dxfId="98" priority="36" operator="between">
      <formula>91%</formula>
      <formula>100%</formula>
    </cfRule>
  </conditionalFormatting>
  <conditionalFormatting sqref="T71:U71">
    <cfRule type="cellIs" dxfId="97" priority="13" operator="greaterThan">
      <formula>1</formula>
    </cfRule>
    <cfRule type="cellIs" dxfId="96" priority="14" operator="between">
      <formula>0%</formula>
      <formula>24%</formula>
    </cfRule>
    <cfRule type="cellIs" dxfId="95" priority="15" operator="between">
      <formula>25%</formula>
      <formula>49%</formula>
    </cfRule>
    <cfRule type="cellIs" dxfId="94" priority="16" operator="between">
      <formula>50%</formula>
      <formula>74%</formula>
    </cfRule>
    <cfRule type="cellIs" dxfId="93" priority="17" operator="between">
      <formula>75%</formula>
      <formula>90%</formula>
    </cfRule>
    <cfRule type="cellIs" dxfId="92" priority="18" operator="between">
      <formula>91%</formula>
      <formula>100%</formula>
    </cfRule>
  </conditionalFormatting>
  <conditionalFormatting sqref="W71:X71">
    <cfRule type="cellIs" dxfId="91" priority="7" operator="greaterThan">
      <formula>1</formula>
    </cfRule>
    <cfRule type="cellIs" dxfId="90" priority="8" operator="between">
      <formula>0%</formula>
      <formula>24%</formula>
    </cfRule>
    <cfRule type="cellIs" dxfId="89" priority="9" operator="between">
      <formula>25%</formula>
      <formula>49%</formula>
    </cfRule>
    <cfRule type="cellIs" dxfId="88" priority="10" operator="between">
      <formula>50%</formula>
      <formula>74%</formula>
    </cfRule>
    <cfRule type="cellIs" dxfId="87" priority="11" operator="between">
      <formula>75%</formula>
      <formula>90%</formula>
    </cfRule>
    <cfRule type="cellIs" dxfId="86" priority="12" operator="between">
      <formula>91%</formula>
      <formula>100%</formula>
    </cfRule>
  </conditionalFormatting>
  <conditionalFormatting sqref="AC13:AC69 AM13:AM69 AR13:AR69">
    <cfRule type="containsText" dxfId="85" priority="40" operator="containsText" text="Si">
      <formula>NOT(ISERROR(SEARCH("Si",AC13)))</formula>
    </cfRule>
  </conditionalFormatting>
  <conditionalFormatting sqref="AH13:AH47 AH49:AH69">
    <cfRule type="containsText" dxfId="84" priority="39" operator="containsText" text="Si">
      <formula>NOT(ISERROR(SEARCH("Si",AH13)))</formula>
    </cfRule>
  </conditionalFormatting>
  <dataValidations count="3">
    <dataValidation allowBlank="1" showInputMessage="1" showErrorMessage="1" prompt="100% aplica solo si se cumplio a cabalidad la actividad programada" sqref="N13:O69 Q13:R69 T13:U69 W13:X69" xr:uid="{A17D3F61-47B9-42FD-B9D7-F096F6F49052}"/>
    <dataValidation allowBlank="1" showInputMessage="1" showErrorMessage="1" prompt="Favor describir brevemente los resultados de la gestión adelantada (fechas, url, nombre de documenentos generados, aplicativo donde reposa, número de memorandos, etc)" sqref="Y13:Y69 S13:S69 P13:P69 V13:V69" xr:uid="{DF14BD9C-E758-49A9-BCE0-2A3AFA2594C5}"/>
    <dataValidation type="list" allowBlank="1" showInputMessage="1" showErrorMessage="1" sqref="E2:E1048576" xr:uid="{93736877-40A0-43DF-9B24-9B2F04EF3C6E}">
      <formula1>Dependecias</formula1>
    </dataValidation>
  </dataValidations>
  <hyperlinks>
    <hyperlink ref="P52" r:id="rId1"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481361FE-D552-432E-9426-B89807FAD666}"/>
    <hyperlink ref="P43" r:id="rId2" display="https://www.invias.gov.co/index.php/archivo-y-documentos/atencion-al-ciudadano/16754-informe-de-percepcion-y-satisfaccion-de-la-ciudadania-de-octubre-a-diciembre-de-2023 " xr:uid="{19365AAD-D30C-4C5E-9968-D36A155CBC0C}"/>
    <hyperlink ref="AH48" r:id="rId3" display="https://invias-my.sharepoint.com/:f:/g/personal/oap_invias_gov_co/En-uySqA97BKrZDELB778TkBaKknI68fMPPmBkIsbB867Q?e=TCGT8e" xr:uid="{C65ADAE8-DF9A-4BC2-A7E4-139C3A0B1978}"/>
  </hyperlinks>
  <printOptions horizontalCentered="1" verticalCentered="1"/>
  <pageMargins left="0.70866141732283472" right="0.70866141732283472" top="0.74803149606299213" bottom="0.74803149606299213" header="0.31496062992125984" footer="0.31496062992125984"/>
  <pageSetup scale="45" orientation="portrait" r:id="rId4"/>
  <headerFooter>
    <oddHeader>&amp;LPágina &amp;P de &amp;N&amp;CInforme de Monitoreo Plan Anticorrupción y de Atención al Ciudadano 2024&amp;RCorte 4° trimestre de 2024
Oficina Asesora de Planeación</oddHeader>
  </headerFooter>
  <rowBreaks count="5" manualBreakCount="5">
    <brk id="21" max="23" man="1"/>
    <brk id="23" max="23" man="1"/>
    <brk id="31" max="23" man="1"/>
    <brk id="44" max="23" man="1"/>
    <brk id="60" max="23" man="1"/>
  </rowBreaks>
  <drawing r:id="rId5"/>
  <tableParts count="1">
    <tablePart r:id="rId6"/>
  </tableParts>
  <extLst>
    <ext xmlns:x15="http://schemas.microsoft.com/office/spreadsheetml/2010/11/main" uri="{3A4CF648-6AED-40f4-86FF-DC5316D8AED3}">
      <x14:slicerList xmlns:x14="http://schemas.microsoft.com/office/spreadsheetml/2009/9/main">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3C91-1A4A-44CF-A162-95A67E10FE40}">
  <dimension ref="A1:R29"/>
  <sheetViews>
    <sheetView zoomScale="70" zoomScaleNormal="70" workbookViewId="0">
      <selection activeCell="D4" sqref="D4:D23"/>
    </sheetView>
  </sheetViews>
  <sheetFormatPr baseColWidth="10" defaultColWidth="11.42578125" defaultRowHeight="15" x14ac:dyDescent="0.25"/>
  <cols>
    <col min="1" max="1" width="23.42578125" customWidth="1"/>
    <col min="2" max="2" width="34.42578125" customWidth="1"/>
    <col min="3" max="3" width="20.7109375" hidden="1" customWidth="1"/>
    <col min="4" max="4" width="20.7109375" customWidth="1"/>
    <col min="5" max="7" width="20.7109375" hidden="1" customWidth="1"/>
    <col min="8" max="8" width="20.7109375" customWidth="1"/>
    <col min="9" max="11" width="20.7109375" hidden="1" customWidth="1"/>
    <col min="12" max="12" width="20.7109375" customWidth="1"/>
    <col min="13" max="15" width="20.7109375" hidden="1" customWidth="1"/>
    <col min="16" max="16" width="11.42578125" customWidth="1"/>
    <col min="17" max="18" width="11.42578125" hidden="1" customWidth="1"/>
  </cols>
  <sheetData>
    <row r="1" spans="1:18" ht="15.75" thickBot="1" x14ac:dyDescent="0.3">
      <c r="C1" s="282" t="s">
        <v>584</v>
      </c>
      <c r="D1" s="283"/>
      <c r="E1" s="283"/>
      <c r="F1" s="283"/>
      <c r="G1" s="283"/>
      <c r="H1" s="283"/>
      <c r="I1" s="283"/>
      <c r="J1" s="284"/>
      <c r="K1" s="282" t="s">
        <v>585</v>
      </c>
      <c r="L1" s="283"/>
      <c r="M1" s="283"/>
      <c r="N1" s="283"/>
      <c r="O1" s="283"/>
      <c r="P1" s="283"/>
      <c r="Q1" s="283"/>
      <c r="R1" s="284"/>
    </row>
    <row r="2" spans="1:18" ht="65.25" customHeight="1" thickBot="1" x14ac:dyDescent="0.3">
      <c r="C2" s="285" t="s">
        <v>586</v>
      </c>
      <c r="D2" s="286"/>
      <c r="E2" s="286"/>
      <c r="F2" s="287"/>
      <c r="G2" s="285" t="s">
        <v>21</v>
      </c>
      <c r="H2" s="286"/>
      <c r="I2" s="286"/>
      <c r="J2" s="287"/>
      <c r="K2" s="285" t="s">
        <v>586</v>
      </c>
      <c r="L2" s="286"/>
      <c r="M2" s="286"/>
      <c r="N2" s="287"/>
      <c r="O2" s="288" t="s">
        <v>21</v>
      </c>
      <c r="P2" s="289"/>
      <c r="Q2" s="289"/>
      <c r="R2" s="289"/>
    </row>
    <row r="3" spans="1:18" ht="23.25" thickBot="1" x14ac:dyDescent="0.3">
      <c r="A3" s="44"/>
      <c r="B3" s="45" t="s">
        <v>587</v>
      </c>
      <c r="C3" s="46" t="s">
        <v>23</v>
      </c>
      <c r="D3" s="47" t="s">
        <v>24</v>
      </c>
      <c r="E3" s="47" t="s">
        <v>25</v>
      </c>
      <c r="F3" s="48" t="s">
        <v>26</v>
      </c>
      <c r="G3" s="60" t="s">
        <v>23</v>
      </c>
      <c r="H3" s="49" t="s">
        <v>24</v>
      </c>
      <c r="I3" s="47" t="s">
        <v>25</v>
      </c>
      <c r="J3" s="61" t="s">
        <v>26</v>
      </c>
      <c r="K3" s="46" t="s">
        <v>23</v>
      </c>
      <c r="L3" s="47" t="s">
        <v>24</v>
      </c>
      <c r="M3" s="47" t="s">
        <v>25</v>
      </c>
      <c r="N3" s="48" t="s">
        <v>26</v>
      </c>
      <c r="O3" s="49" t="s">
        <v>23</v>
      </c>
      <c r="P3" s="47" t="s">
        <v>24</v>
      </c>
      <c r="Q3" s="47" t="s">
        <v>25</v>
      </c>
      <c r="R3" s="48" t="s">
        <v>26</v>
      </c>
    </row>
    <row r="4" spans="1:18" ht="30" x14ac:dyDescent="0.25">
      <c r="A4" s="274" t="s">
        <v>14</v>
      </c>
      <c r="B4" s="50" t="s">
        <v>35</v>
      </c>
      <c r="C4" s="268" t="e">
        <f>AVERAGE(#REF!)</f>
        <v>#REF!</v>
      </c>
      <c r="D4" s="269" t="e">
        <f>AVERAGE(#REF!)</f>
        <v>#REF!</v>
      </c>
      <c r="E4" s="269" t="e">
        <f>AVERAGE(#REF!)</f>
        <v>#REF!</v>
      </c>
      <c r="F4" s="270" t="e">
        <f>AVERAGE(#REF!)</f>
        <v>#REF!</v>
      </c>
      <c r="G4" s="276" t="e">
        <f>AVERAGE(#REF!)</f>
        <v>#REF!</v>
      </c>
      <c r="H4" s="278" t="e">
        <f>AVERAGE(#REF!)</f>
        <v>#REF!</v>
      </c>
      <c r="I4" s="278" t="e">
        <f>AVERAGE(#REF!)</f>
        <v>#REF!</v>
      </c>
      <c r="J4" s="280"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x14ac:dyDescent="0.25">
      <c r="A5" s="272"/>
      <c r="B5" s="51" t="s">
        <v>36</v>
      </c>
      <c r="C5" s="268"/>
      <c r="D5" s="269"/>
      <c r="E5" s="269"/>
      <c r="F5" s="270"/>
      <c r="G5" s="268"/>
      <c r="H5" s="269"/>
      <c r="I5" s="269"/>
      <c r="J5" s="270"/>
      <c r="K5" s="21" t="e">
        <f>#REF!</f>
        <v>#REF!</v>
      </c>
      <c r="L5" s="15" t="e">
        <f>#REF!</f>
        <v>#REF!</v>
      </c>
      <c r="M5" s="15" t="e">
        <f>#REF!</f>
        <v>#REF!</v>
      </c>
      <c r="N5" s="22" t="e">
        <f>#REF!</f>
        <v>#REF!</v>
      </c>
      <c r="O5" s="21" t="e">
        <f>#REF!</f>
        <v>#REF!</v>
      </c>
      <c r="P5" s="15" t="e">
        <f>#REF!</f>
        <v>#REF!</v>
      </c>
      <c r="Q5" s="15" t="e">
        <f>#REF!</f>
        <v>#REF!</v>
      </c>
      <c r="R5" s="22" t="e">
        <f>#REF!</f>
        <v>#REF!</v>
      </c>
    </row>
    <row r="6" spans="1:18" x14ac:dyDescent="0.25">
      <c r="A6" s="272"/>
      <c r="B6" s="51" t="s">
        <v>37</v>
      </c>
      <c r="C6" s="268"/>
      <c r="D6" s="269"/>
      <c r="E6" s="269"/>
      <c r="F6" s="270"/>
      <c r="G6" s="268"/>
      <c r="H6" s="269"/>
      <c r="I6" s="269"/>
      <c r="J6" s="270"/>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x14ac:dyDescent="0.25">
      <c r="A7" s="272"/>
      <c r="B7" s="51" t="s">
        <v>38</v>
      </c>
      <c r="C7" s="268"/>
      <c r="D7" s="269"/>
      <c r="E7" s="269"/>
      <c r="F7" s="270"/>
      <c r="G7" s="268"/>
      <c r="H7" s="269"/>
      <c r="I7" s="269"/>
      <c r="J7" s="270"/>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x14ac:dyDescent="0.3">
      <c r="A8" s="273"/>
      <c r="B8" s="52" t="s">
        <v>39</v>
      </c>
      <c r="C8" s="268"/>
      <c r="D8" s="269"/>
      <c r="E8" s="269"/>
      <c r="F8" s="270"/>
      <c r="G8" s="268"/>
      <c r="H8" s="269"/>
      <c r="I8" s="269"/>
      <c r="J8" s="270"/>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x14ac:dyDescent="0.3">
      <c r="A9" s="53" t="s">
        <v>15</v>
      </c>
      <c r="B9" s="54" t="s">
        <v>184</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1" t="e">
        <f>AVERAGE(#REF!)</f>
        <v>#REF!</v>
      </c>
      <c r="M9" s="36" t="e">
        <f t="shared" ref="M9:N9" si="0">E9</f>
        <v>#REF!</v>
      </c>
      <c r="N9" s="37" t="e">
        <f t="shared" si="0"/>
        <v>#REF!</v>
      </c>
      <c r="O9" s="35" t="e">
        <f>G9</f>
        <v>#REF!</v>
      </c>
      <c r="P9" s="15" t="e">
        <f>AVERAGE(#REF!)</f>
        <v>#REF!</v>
      </c>
      <c r="Q9" s="36" t="e">
        <f t="shared" ref="Q9:R9" si="1">I9</f>
        <v>#REF!</v>
      </c>
      <c r="R9" s="37" t="e">
        <f t="shared" si="1"/>
        <v>#REF!</v>
      </c>
    </row>
    <row r="10" spans="1:18" x14ac:dyDescent="0.25">
      <c r="A10" s="271" t="s">
        <v>16</v>
      </c>
      <c r="B10" s="50" t="s">
        <v>48</v>
      </c>
      <c r="C10" s="268" t="e">
        <f>AVERAGE(#REF!)</f>
        <v>#REF!</v>
      </c>
      <c r="D10" s="269" t="e">
        <f>AVERAGE(#REF!)</f>
        <v>#REF!</v>
      </c>
      <c r="E10" s="269" t="e">
        <f>AVERAGE(#REF!)</f>
        <v>#REF!</v>
      </c>
      <c r="F10" s="270" t="e">
        <f>AVERAGE(#REF!)</f>
        <v>#REF!</v>
      </c>
      <c r="G10" s="268" t="e">
        <f>AVERAGE(#REF!)</f>
        <v>#REF!</v>
      </c>
      <c r="H10" s="269" t="e">
        <f>AVERAGE(#REF!)</f>
        <v>#REF!</v>
      </c>
      <c r="I10" s="269" t="e">
        <f>AVERAGE(#REF!)</f>
        <v>#REF!</v>
      </c>
      <c r="J10" s="270"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x14ac:dyDescent="0.25">
      <c r="A11" s="272"/>
      <c r="B11" s="51" t="s">
        <v>49</v>
      </c>
      <c r="C11" s="268"/>
      <c r="D11" s="269"/>
      <c r="E11" s="269"/>
      <c r="F11" s="270"/>
      <c r="G11" s="268"/>
      <c r="H11" s="269"/>
      <c r="I11" s="269"/>
      <c r="J11" s="270"/>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x14ac:dyDescent="0.3">
      <c r="A12" s="273"/>
      <c r="B12" s="52" t="s">
        <v>50</v>
      </c>
      <c r="C12" s="268"/>
      <c r="D12" s="269"/>
      <c r="E12" s="269"/>
      <c r="F12" s="270"/>
      <c r="G12" s="268"/>
      <c r="H12" s="269"/>
      <c r="I12" s="269"/>
      <c r="J12" s="270"/>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x14ac:dyDescent="0.25">
      <c r="A13" s="274" t="s">
        <v>17</v>
      </c>
      <c r="B13" s="55" t="s">
        <v>588</v>
      </c>
      <c r="C13" s="276" t="e">
        <f>AVERAGE(#REF!)</f>
        <v>#REF!</v>
      </c>
      <c r="D13" s="278" t="e">
        <f>AVERAGE(#REF!)</f>
        <v>#REF!</v>
      </c>
      <c r="E13" s="278" t="e">
        <f>AVERAGE(#REF!)</f>
        <v>#REF!</v>
      </c>
      <c r="F13" s="280" t="e">
        <f>AVERAGE(#REF!)</f>
        <v>#REF!</v>
      </c>
      <c r="G13" s="276" t="e">
        <f>AVERAGE(#REF!)</f>
        <v>#REF!</v>
      </c>
      <c r="H13" s="278" t="e">
        <f>AVERAGE(#REF!)</f>
        <v>#REF!</v>
      </c>
      <c r="I13" s="278" t="e">
        <f>AVERAGE(#REF!)</f>
        <v>#REF!</v>
      </c>
      <c r="J13" s="280" t="e">
        <f>AVERAGE(#REF!)</f>
        <v>#REF!</v>
      </c>
      <c r="K13" s="27" t="e">
        <f>AVERAGE(#REF!)</f>
        <v>#REF!</v>
      </c>
      <c r="L13" s="28" t="e">
        <f>AVERAGE(#REF!)</f>
        <v>#REF!</v>
      </c>
      <c r="M13" s="28" t="e">
        <f>AVERAGE(#REF!)</f>
        <v>#REF!</v>
      </c>
      <c r="N13" s="29" t="e">
        <f>AVERAGE(#REF!)</f>
        <v>#REF!</v>
      </c>
      <c r="O13" s="27" t="e">
        <f>AVERAGE(#REF!)</f>
        <v>#REF!</v>
      </c>
      <c r="P13" s="29" t="e">
        <f>AVERAGE(#REF!)</f>
        <v>#REF!</v>
      </c>
      <c r="Q13" s="72" t="e">
        <f>AVERAGE(#REF!)</f>
        <v>#REF!</v>
      </c>
      <c r="R13" s="29" t="e">
        <f>AVERAGE(#REF!)</f>
        <v>#REF!</v>
      </c>
    </row>
    <row r="14" spans="1:18" ht="30" x14ac:dyDescent="0.25">
      <c r="A14" s="272"/>
      <c r="B14" s="51" t="s">
        <v>52</v>
      </c>
      <c r="C14" s="268"/>
      <c r="D14" s="269"/>
      <c r="E14" s="269"/>
      <c r="F14" s="270"/>
      <c r="G14" s="268"/>
      <c r="H14" s="269"/>
      <c r="I14" s="269"/>
      <c r="J14" s="270"/>
      <c r="K14" s="21" t="e">
        <f>AVERAGE(#REF!)</f>
        <v>#REF!</v>
      </c>
      <c r="L14" s="15" t="e">
        <f>AVERAGE(#REF!)</f>
        <v>#REF!</v>
      </c>
      <c r="M14" s="15" t="e">
        <f>AVERAGE(#REF!)</f>
        <v>#REF!</v>
      </c>
      <c r="N14" s="22" t="e">
        <f>AVERAGE(#REF!)</f>
        <v>#REF!</v>
      </c>
      <c r="O14" s="21" t="e">
        <f>AVERAGE(#REF!)</f>
        <v>#REF!</v>
      </c>
      <c r="P14" s="22" t="e">
        <f>AVERAGE(#REF!)</f>
        <v>#REF!</v>
      </c>
      <c r="Q14" s="73" t="e">
        <f>AVERAGE(#REF!)</f>
        <v>#REF!</v>
      </c>
      <c r="R14" s="22" t="e">
        <f>AVERAGE(#REF!)</f>
        <v>#REF!</v>
      </c>
    </row>
    <row r="15" spans="1:18" ht="30" x14ac:dyDescent="0.25">
      <c r="A15" s="272"/>
      <c r="B15" s="51" t="s">
        <v>53</v>
      </c>
      <c r="C15" s="268"/>
      <c r="D15" s="269"/>
      <c r="E15" s="269"/>
      <c r="F15" s="270"/>
      <c r="G15" s="268"/>
      <c r="H15" s="269"/>
      <c r="I15" s="269"/>
      <c r="J15" s="270"/>
      <c r="K15" s="21" t="e">
        <f>AVERAGE(#REF!)</f>
        <v>#REF!</v>
      </c>
      <c r="L15" s="15" t="e">
        <f>AVERAGE(#REF!)</f>
        <v>#REF!</v>
      </c>
      <c r="M15" s="15" t="e">
        <f>AVERAGE(#REF!)</f>
        <v>#REF!</v>
      </c>
      <c r="N15" s="22" t="e">
        <f>AVERAGE(#REF!)</f>
        <v>#REF!</v>
      </c>
      <c r="O15" s="21" t="e">
        <f>AVERAGE(#REF!)</f>
        <v>#REF!</v>
      </c>
      <c r="P15" s="22" t="e">
        <f>AVERAGE(#REF!)</f>
        <v>#REF!</v>
      </c>
      <c r="Q15" s="73" t="e">
        <f>AVERAGE(#REF!)</f>
        <v>#REF!</v>
      </c>
      <c r="R15" s="22" t="e">
        <f>AVERAGE(#REF!)</f>
        <v>#REF!</v>
      </c>
    </row>
    <row r="16" spans="1:18" ht="30" x14ac:dyDescent="0.25">
      <c r="A16" s="272"/>
      <c r="B16" s="51" t="s">
        <v>54</v>
      </c>
      <c r="C16" s="268"/>
      <c r="D16" s="269"/>
      <c r="E16" s="269"/>
      <c r="F16" s="270"/>
      <c r="G16" s="268"/>
      <c r="H16" s="269"/>
      <c r="I16" s="269"/>
      <c r="J16" s="270"/>
      <c r="K16" s="21" t="e">
        <f>AVERAGE(#REF!)</f>
        <v>#REF!</v>
      </c>
      <c r="L16" s="15" t="e">
        <f>AVERAGE(#REF!)</f>
        <v>#REF!</v>
      </c>
      <c r="M16" s="15" t="e">
        <f>AVERAGE(#REF!)</f>
        <v>#REF!</v>
      </c>
      <c r="N16" s="22" t="e">
        <f>AVERAGE(#REF!)</f>
        <v>#REF!</v>
      </c>
      <c r="O16" s="21" t="e">
        <f>AVERAGE(#REF!)</f>
        <v>#REF!</v>
      </c>
      <c r="P16" s="22" t="e">
        <f>AVERAGE(#REF!)</f>
        <v>#REF!</v>
      </c>
      <c r="Q16" s="73" t="e">
        <f>AVERAGE(#REF!)</f>
        <v>#REF!</v>
      </c>
      <c r="R16" s="22" t="e">
        <f>AVERAGE(#REF!)</f>
        <v>#REF!</v>
      </c>
    </row>
    <row r="17" spans="1:18" ht="30.75" thickBot="1" x14ac:dyDescent="0.3">
      <c r="A17" s="275"/>
      <c r="B17" s="56" t="s">
        <v>55</v>
      </c>
      <c r="C17" s="277"/>
      <c r="D17" s="279"/>
      <c r="E17" s="279"/>
      <c r="F17" s="281"/>
      <c r="G17" s="277"/>
      <c r="H17" s="279"/>
      <c r="I17" s="279"/>
      <c r="J17" s="281"/>
      <c r="K17" s="23" t="e">
        <f>AVERAGE(#REF!)</f>
        <v>#REF!</v>
      </c>
      <c r="L17" s="24" t="e">
        <f>AVERAGE(#REF!)</f>
        <v>#REF!</v>
      </c>
      <c r="M17" s="24" t="e">
        <f>AVERAGE(#REF!)</f>
        <v>#REF!</v>
      </c>
      <c r="N17" s="25" t="e">
        <f>AVERAGE(#REF!)</f>
        <v>#REF!</v>
      </c>
      <c r="O17" s="23" t="e">
        <f>AVERAGE(#REF!)</f>
        <v>#REF!</v>
      </c>
      <c r="P17" s="25" t="e">
        <f>AVERAGE(#REF!)</f>
        <v>#REF!</v>
      </c>
      <c r="Q17" s="74" t="e">
        <f>AVERAGE(#REF!)</f>
        <v>#REF!</v>
      </c>
      <c r="R17" s="25" t="e">
        <f>AVERAGE(#REF!)</f>
        <v>#REF!</v>
      </c>
    </row>
    <row r="18" spans="1:18" ht="30" x14ac:dyDescent="0.25">
      <c r="A18" s="271" t="s">
        <v>18</v>
      </c>
      <c r="B18" s="57" t="s">
        <v>56</v>
      </c>
      <c r="C18" s="268" t="e">
        <f>AVERAGE(#REF!)</f>
        <v>#REF!</v>
      </c>
      <c r="D18" s="269" t="e">
        <f>AVERAGE(#REF!)</f>
        <v>#REF!</v>
      </c>
      <c r="E18" s="269" t="e">
        <f>AVERAGE(#REF!)</f>
        <v>#REF!</v>
      </c>
      <c r="F18" s="270" t="e">
        <f>AVERAGE(#REF!)</f>
        <v>#REF!</v>
      </c>
      <c r="G18" s="268" t="e">
        <f>AVERAGE(#REF!)</f>
        <v>#REF!</v>
      </c>
      <c r="H18" s="269" t="e">
        <f>AVERAGE(#REF!)</f>
        <v>#REF!</v>
      </c>
      <c r="I18" s="269" t="e">
        <f>AVERAGE(#REF!)</f>
        <v>#REF!</v>
      </c>
      <c r="J18" s="270"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x14ac:dyDescent="0.25">
      <c r="A19" s="272"/>
      <c r="B19" s="58" t="s">
        <v>57</v>
      </c>
      <c r="C19" s="268"/>
      <c r="D19" s="269"/>
      <c r="E19" s="269"/>
      <c r="F19" s="270"/>
      <c r="G19" s="268"/>
      <c r="H19" s="269"/>
      <c r="I19" s="269"/>
      <c r="J19" s="270"/>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x14ac:dyDescent="0.25">
      <c r="A20" s="272"/>
      <c r="B20" s="58" t="s">
        <v>58</v>
      </c>
      <c r="C20" s="268"/>
      <c r="D20" s="269"/>
      <c r="E20" s="269"/>
      <c r="F20" s="270"/>
      <c r="G20" s="268"/>
      <c r="H20" s="269"/>
      <c r="I20" s="269"/>
      <c r="J20" s="270"/>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x14ac:dyDescent="0.25">
      <c r="A21" s="272"/>
      <c r="B21" s="58" t="s">
        <v>59</v>
      </c>
      <c r="C21" s="268"/>
      <c r="D21" s="269"/>
      <c r="E21" s="269"/>
      <c r="F21" s="270"/>
      <c r="G21" s="268"/>
      <c r="H21" s="269"/>
      <c r="I21" s="269"/>
      <c r="J21" s="270"/>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x14ac:dyDescent="0.3">
      <c r="A22" s="273"/>
      <c r="B22" s="59" t="s">
        <v>60</v>
      </c>
      <c r="C22" s="268"/>
      <c r="D22" s="269"/>
      <c r="E22" s="269"/>
      <c r="F22" s="270"/>
      <c r="G22" s="268"/>
      <c r="H22" s="269"/>
      <c r="I22" s="269"/>
      <c r="J22" s="270"/>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x14ac:dyDescent="0.3">
      <c r="A23" s="53" t="s">
        <v>19</v>
      </c>
      <c r="B23" s="54" t="s">
        <v>184</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AVERAGE(#REF!)</f>
        <v>#REF!</v>
      </c>
      <c r="M23" s="36" t="e">
        <f t="shared" ref="M23:R23" si="2">E23</f>
        <v>#REF!</v>
      </c>
      <c r="N23" s="37" t="e">
        <f t="shared" si="2"/>
        <v>#REF!</v>
      </c>
      <c r="O23" s="35" t="e">
        <f t="shared" si="2"/>
        <v>#REF!</v>
      </c>
      <c r="P23" s="37" t="e">
        <f>AVERAGE(#REF!)</f>
        <v>#REF!</v>
      </c>
      <c r="Q23" s="71" t="e">
        <f t="shared" si="2"/>
        <v>#REF!</v>
      </c>
      <c r="R23" s="37" t="e">
        <f t="shared" si="2"/>
        <v>#REF!</v>
      </c>
    </row>
    <row r="27" spans="1:18" x14ac:dyDescent="0.25">
      <c r="A27" s="70"/>
    </row>
    <row r="28" spans="1:18" x14ac:dyDescent="0.25">
      <c r="A28" s="70"/>
    </row>
    <row r="29" spans="1:18" x14ac:dyDescent="0.25">
      <c r="A29" s="70"/>
    </row>
  </sheetData>
  <sheetProtection algorithmName="SHA-512" hashValue="h5i8NLKrII1jYfT8LB/pE7y+lmIjrZ1byQII08njvzRt1uJLozADypvvnAjRpgjqj4WfR40ocksWIestvZyLtw==" saltValue="mtXDrOXZXMNs6YIBMhPQPg==" spinCount="100000" sheet="1" objects="1" scenarios="1"/>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35" priority="7" operator="greaterThan">
      <formula>1</formula>
    </cfRule>
    <cfRule type="cellIs" dxfId="34" priority="8" operator="between">
      <formula>0%</formula>
      <formula>24%</formula>
    </cfRule>
    <cfRule type="cellIs" dxfId="33" priority="9" operator="between">
      <formula>25%</formula>
      <formula>49%</formula>
    </cfRule>
    <cfRule type="cellIs" dxfId="32" priority="10" operator="between">
      <formula>50%</formula>
      <formula>74%</formula>
    </cfRule>
    <cfRule type="cellIs" dxfId="31" priority="11" operator="between">
      <formula>75%</formula>
      <formula>90%</formula>
    </cfRule>
    <cfRule type="cellIs" dxfId="30" priority="12" operator="between">
      <formula>91%</formula>
      <formula>100%</formula>
    </cfRule>
  </conditionalFormatting>
  <conditionalFormatting sqref="K4:R23">
    <cfRule type="cellIs" dxfId="29" priority="1" operator="greaterThan">
      <formula>1</formula>
    </cfRule>
    <cfRule type="cellIs" dxfId="28" priority="2" operator="between">
      <formula>0%</formula>
      <formula>24%</formula>
    </cfRule>
    <cfRule type="cellIs" dxfId="27" priority="3" operator="between">
      <formula>25%</formula>
      <formula>49%</formula>
    </cfRule>
    <cfRule type="cellIs" dxfId="26" priority="4" operator="between">
      <formula>50%</formula>
      <formula>74%</formula>
    </cfRule>
    <cfRule type="cellIs" dxfId="25" priority="5" operator="between">
      <formula>75%</formula>
      <formula>90%</formula>
    </cfRule>
    <cfRule type="cellIs" dxfId="24"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D1875-ADC0-4D6F-809E-205628309ED3}">
  <dimension ref="A1:J43"/>
  <sheetViews>
    <sheetView topLeftCell="A15" zoomScale="70" zoomScaleNormal="70" workbookViewId="0">
      <selection activeCell="D42" sqref="D42"/>
    </sheetView>
  </sheetViews>
  <sheetFormatPr baseColWidth="10" defaultColWidth="11.42578125" defaultRowHeight="15" x14ac:dyDescent="0.25"/>
  <cols>
    <col min="1" max="1" width="20.85546875" customWidth="1"/>
    <col min="2" max="2" width="30.42578125" customWidth="1"/>
    <col min="3" max="10" width="20.7109375" customWidth="1"/>
  </cols>
  <sheetData>
    <row r="1" spans="2:10" ht="15.75" thickBot="1" x14ac:dyDescent="0.3">
      <c r="C1" s="282" t="s">
        <v>584</v>
      </c>
      <c r="D1" s="283"/>
      <c r="E1" s="283"/>
      <c r="F1" s="283"/>
      <c r="G1" s="283"/>
      <c r="H1" s="283"/>
      <c r="I1" s="283"/>
      <c r="J1" s="284"/>
    </row>
    <row r="9" spans="2:10" ht="15.75" thickBot="1" x14ac:dyDescent="0.3"/>
    <row r="10" spans="2:10" ht="15.75" thickBot="1" x14ac:dyDescent="0.3">
      <c r="C10" s="282" t="s">
        <v>584</v>
      </c>
      <c r="D10" s="283"/>
      <c r="E10" s="283"/>
      <c r="F10" s="283"/>
      <c r="G10" s="283"/>
      <c r="H10" s="283"/>
      <c r="I10" s="283"/>
      <c r="J10" s="284"/>
    </row>
    <row r="11" spans="2:10" ht="15.75" thickBot="1" x14ac:dyDescent="0.3">
      <c r="C11" s="285" t="s">
        <v>589</v>
      </c>
      <c r="D11" s="286"/>
      <c r="E11" s="286"/>
      <c r="F11" s="287"/>
      <c r="G11" s="285" t="s">
        <v>586</v>
      </c>
      <c r="H11" s="286"/>
      <c r="I11" s="286"/>
      <c r="J11" s="287"/>
    </row>
    <row r="12" spans="2:10" ht="15.75" thickBot="1" x14ac:dyDescent="0.3">
      <c r="B12" s="44"/>
      <c r="C12" s="46" t="s">
        <v>23</v>
      </c>
      <c r="D12" s="47" t="s">
        <v>24</v>
      </c>
      <c r="E12" s="47" t="s">
        <v>25</v>
      </c>
      <c r="F12" s="48" t="s">
        <v>26</v>
      </c>
      <c r="G12" s="60" t="s">
        <v>23</v>
      </c>
      <c r="H12" s="49" t="s">
        <v>24</v>
      </c>
      <c r="I12" s="47" t="s">
        <v>25</v>
      </c>
      <c r="J12" s="61" t="s">
        <v>26</v>
      </c>
    </row>
    <row r="13" spans="2:10" ht="45.75" thickBot="1" x14ac:dyDescent="0.3">
      <c r="B13" s="105" t="s">
        <v>14</v>
      </c>
      <c r="C13" s="66">
        <f>AVERAGE('Reporte interactivo'!N13:N21)</f>
        <v>0.28125</v>
      </c>
      <c r="D13" s="20">
        <f>AVERAGE('Reporte interactivo'!Q13:Q21)</f>
        <v>0.44444444444444442</v>
      </c>
      <c r="E13" s="20">
        <f>AVERAGE('Reporte interactivo'!T13:T21)</f>
        <v>0.67592592592592593</v>
      </c>
      <c r="F13" s="103">
        <f>AVERAGE('Reporte interactivo'!W13:W21)</f>
        <v>1</v>
      </c>
      <c r="G13" s="106">
        <f>AVERAGE('Reporte interactivo'!O13:O21)</f>
        <v>1</v>
      </c>
      <c r="H13" s="101">
        <f>AVERAGE('Reporte interactivo'!R13:R21)</f>
        <v>0.88888888888888884</v>
      </c>
      <c r="I13" s="101">
        <f>AVERAGE('Reporte interactivo'!U13:U21)</f>
        <v>0.94444444444444442</v>
      </c>
      <c r="J13" s="102">
        <f>AVERAGE('Reporte interactivo'!X13:X21)</f>
        <v>1</v>
      </c>
    </row>
    <row r="14" spans="2:10" ht="15.75" thickBot="1" x14ac:dyDescent="0.3">
      <c r="B14" s="53" t="s">
        <v>15</v>
      </c>
      <c r="C14" s="66">
        <f>AVERAGE('Reporte interactivo'!N22:N23)</f>
        <v>0</v>
      </c>
      <c r="D14" s="20">
        <f>AVERAGE('Reporte interactivo'!Q22:Q23)</f>
        <v>0.125</v>
      </c>
      <c r="E14" s="20">
        <f>AVERAGE('Reporte interactivo'!T22:T23)</f>
        <v>0.25</v>
      </c>
      <c r="F14" s="103">
        <f>AVERAGE('Reporte interactivo'!W22:W23)</f>
        <v>0.875</v>
      </c>
      <c r="G14" s="106">
        <f>AVERAGE('Reporte interactivo'!O22:O23)</f>
        <v>0</v>
      </c>
      <c r="H14" s="101">
        <f>AVERAGE('Reporte interactivo'!R22:R23)</f>
        <v>0.25</v>
      </c>
      <c r="I14" s="101">
        <f>AVERAGE('Reporte interactivo'!U22:U23)</f>
        <v>0.41666666666666663</v>
      </c>
      <c r="J14" s="102">
        <f>AVERAGE('Reporte interactivo'!X22:X23)</f>
        <v>0.875</v>
      </c>
    </row>
    <row r="15" spans="2:10" ht="15.75" thickBot="1" x14ac:dyDescent="0.3">
      <c r="B15" s="104" t="s">
        <v>16</v>
      </c>
      <c r="C15" s="66">
        <f>AVERAGE('Reporte interactivo'!N24:N31)</f>
        <v>0.16666666666666666</v>
      </c>
      <c r="D15" s="20">
        <f>AVERAGE('Reporte interactivo'!Q24:Q31)</f>
        <v>0.33333333333333331</v>
      </c>
      <c r="E15" s="20">
        <f>AVERAGE('Reporte interactivo'!T24:T31)</f>
        <v>0.66166666666666663</v>
      </c>
      <c r="F15" s="103">
        <f>AVERAGE('Reporte interactivo'!W24:W31)</f>
        <v>1</v>
      </c>
      <c r="G15" s="106">
        <f>AVERAGE('Reporte interactivo'!O24:O31)</f>
        <v>0.66666666666666663</v>
      </c>
      <c r="H15" s="101">
        <f>AVERAGE('Reporte interactivo'!R24:R31)</f>
        <v>0.66666666666666663</v>
      </c>
      <c r="I15" s="101">
        <f>AVERAGE('Reporte interactivo'!U24:U31)</f>
        <v>0.88222222222222235</v>
      </c>
      <c r="J15" s="102">
        <f>AVERAGE('Reporte interactivo'!X24:X31)</f>
        <v>1</v>
      </c>
    </row>
    <row r="16" spans="2:10" ht="30.75" thickBot="1" x14ac:dyDescent="0.3">
      <c r="B16" s="105" t="s">
        <v>17</v>
      </c>
      <c r="C16" s="66">
        <f>AVERAGE('Reporte interactivo'!N32:N44)</f>
        <v>0.1875</v>
      </c>
      <c r="D16" s="20">
        <f>AVERAGE('Reporte interactivo'!Q32:Q44)</f>
        <v>0.36212121212121207</v>
      </c>
      <c r="E16" s="20">
        <f>AVERAGE('Reporte interactivo'!T32:T44)</f>
        <v>0.62916666666666665</v>
      </c>
      <c r="F16" s="103">
        <f>AVERAGE('Reporte interactivo'!W32:W44)</f>
        <v>0.96923076923076923</v>
      </c>
      <c r="G16" s="106">
        <f>AVERAGE('Reporte interactivo'!O32:O44)</f>
        <v>0.75</v>
      </c>
      <c r="H16" s="101">
        <f>AVERAGE('Reporte interactivo'!R32:R44)</f>
        <v>0.75454545454545463</v>
      </c>
      <c r="I16" s="101">
        <f>AVERAGE('Reporte interactivo'!U32:U44)</f>
        <v>0.78589743589743588</v>
      </c>
      <c r="J16" s="102">
        <f>AVERAGE('Reporte interactivo'!X32:X44)</f>
        <v>0.96923076923076923</v>
      </c>
    </row>
    <row r="17" spans="1:10" ht="45.75" thickBot="1" x14ac:dyDescent="0.3">
      <c r="B17" s="104" t="s">
        <v>18</v>
      </c>
      <c r="C17" s="66">
        <f>AVERAGE('Reporte interactivo'!N45:N60)</f>
        <v>0.125</v>
      </c>
      <c r="D17" s="20">
        <f>AVERAGE('Reporte interactivo'!Q45:Q60)</f>
        <v>0.37187500000000001</v>
      </c>
      <c r="E17" s="20">
        <f>AVERAGE('Reporte interactivo'!T45:T60)</f>
        <v>0.68125000000000002</v>
      </c>
      <c r="F17" s="103">
        <f>AVERAGE('Reporte interactivo'!W45:W60)</f>
        <v>0.96687500000000004</v>
      </c>
      <c r="G17" s="106">
        <f>AVERAGE('Reporte interactivo'!O45:O60)</f>
        <v>0.53749999999999998</v>
      </c>
      <c r="H17" s="101">
        <f>AVERAGE('Reporte interactivo'!R45:R60)</f>
        <v>0.78541666666666665</v>
      </c>
      <c r="I17" s="101">
        <f>AVERAGE('Reporte interactivo'!U45:U60)</f>
        <v>0.93333333333333335</v>
      </c>
      <c r="J17" s="102">
        <f>AVERAGE('Reporte interactivo'!X45:X60)</f>
        <v>0.96687500000000004</v>
      </c>
    </row>
    <row r="18" spans="1:10" ht="15.75" thickBot="1" x14ac:dyDescent="0.3">
      <c r="B18" s="53" t="s">
        <v>19</v>
      </c>
      <c r="C18" s="66">
        <f>AVERAGE('Reporte interactivo'!N61:N69)</f>
        <v>0.1322875</v>
      </c>
      <c r="D18" s="20">
        <f>AVERAGE('Reporte interactivo'!Q61:Q69)</f>
        <v>0.375</v>
      </c>
      <c r="E18" s="20">
        <f>AVERAGE('Reporte interactivo'!T61:T69)</f>
        <v>0.5625</v>
      </c>
      <c r="F18" s="103">
        <f>AVERAGE('Reporte interactivo'!W61:W69)</f>
        <v>0.98750000000000004</v>
      </c>
      <c r="G18" s="106">
        <f>AVERAGE('Reporte interactivo'!O61:O69)</f>
        <v>0.52915000000000001</v>
      </c>
      <c r="H18" s="101">
        <f>AVERAGE('Reporte interactivo'!R61:R69)</f>
        <v>0.75</v>
      </c>
      <c r="I18" s="101">
        <f>AVERAGE('Reporte interactivo'!U61:U69)</f>
        <v>0.75</v>
      </c>
      <c r="J18" s="102">
        <f>AVERAGE('Reporte interactivo'!X61:X69)</f>
        <v>0.98750000000000004</v>
      </c>
    </row>
    <row r="20" spans="1:10" ht="15.75" thickBot="1" x14ac:dyDescent="0.3"/>
    <row r="21" spans="1:10" ht="15.75" thickBot="1" x14ac:dyDescent="0.3">
      <c r="C21" s="292" t="s">
        <v>585</v>
      </c>
      <c r="D21" s="293"/>
      <c r="E21" s="293"/>
      <c r="F21" s="293"/>
      <c r="G21" s="293"/>
      <c r="H21" s="293"/>
      <c r="I21" s="293"/>
      <c r="J21" s="294"/>
    </row>
    <row r="22" spans="1:10" ht="15.75" thickBot="1" x14ac:dyDescent="0.3">
      <c r="C22" s="295" t="s">
        <v>586</v>
      </c>
      <c r="D22" s="296"/>
      <c r="E22" s="296"/>
      <c r="F22" s="297"/>
      <c r="G22" s="295" t="s">
        <v>21</v>
      </c>
      <c r="H22" s="296"/>
      <c r="I22" s="296"/>
      <c r="J22" s="297"/>
    </row>
    <row r="23" spans="1:10" ht="16.5" thickBot="1" x14ac:dyDescent="0.3">
      <c r="B23" s="45" t="s">
        <v>590</v>
      </c>
      <c r="C23" s="46" t="s">
        <v>23</v>
      </c>
      <c r="D23" s="47" t="s">
        <v>24</v>
      </c>
      <c r="E23" s="47" t="s">
        <v>25</v>
      </c>
      <c r="F23" s="48" t="s">
        <v>26</v>
      </c>
      <c r="G23" s="60" t="s">
        <v>23</v>
      </c>
      <c r="H23" s="49" t="s">
        <v>24</v>
      </c>
      <c r="I23" s="47" t="s">
        <v>25</v>
      </c>
      <c r="J23" s="61" t="s">
        <v>26</v>
      </c>
    </row>
    <row r="24" spans="1:10" ht="30" x14ac:dyDescent="0.25">
      <c r="A24" s="290" t="s">
        <v>14</v>
      </c>
      <c r="B24" s="50" t="s">
        <v>35</v>
      </c>
      <c r="C24" s="117"/>
      <c r="D24" s="120"/>
      <c r="E24" s="120"/>
      <c r="F24" s="123"/>
      <c r="G24" s="117"/>
      <c r="H24" s="120"/>
      <c r="I24" s="120"/>
      <c r="J24" s="123"/>
    </row>
    <row r="25" spans="1:10" ht="30" x14ac:dyDescent="0.25">
      <c r="A25" s="291"/>
      <c r="B25" s="51" t="s">
        <v>36</v>
      </c>
      <c r="C25" s="118"/>
      <c r="D25" s="121"/>
      <c r="E25" s="121"/>
      <c r="F25" s="124"/>
      <c r="G25" s="118"/>
      <c r="H25" s="121"/>
      <c r="I25" s="121"/>
      <c r="J25" s="124"/>
    </row>
    <row r="26" spans="1:10" x14ac:dyDescent="0.25">
      <c r="A26" s="291"/>
      <c r="B26" s="51" t="s">
        <v>37</v>
      </c>
      <c r="C26" s="118"/>
      <c r="D26" s="121"/>
      <c r="E26" s="121"/>
      <c r="F26" s="124"/>
      <c r="G26" s="118"/>
      <c r="H26" s="121"/>
      <c r="I26" s="121"/>
      <c r="J26" s="124"/>
    </row>
    <row r="27" spans="1:10" x14ac:dyDescent="0.25">
      <c r="A27" s="291"/>
      <c r="B27" s="51" t="s">
        <v>38</v>
      </c>
      <c r="C27" s="118"/>
      <c r="D27" s="121"/>
      <c r="E27" s="121"/>
      <c r="F27" s="124"/>
      <c r="G27" s="118"/>
      <c r="H27" s="121"/>
      <c r="I27" s="121"/>
      <c r="J27" s="124"/>
    </row>
    <row r="28" spans="1:10" ht="15.75" thickBot="1" x14ac:dyDescent="0.3">
      <c r="A28" s="291"/>
      <c r="B28" s="52" t="s">
        <v>39</v>
      </c>
      <c r="C28" s="119"/>
      <c r="D28" s="122"/>
      <c r="E28" s="122"/>
      <c r="F28" s="125"/>
      <c r="G28" s="119"/>
      <c r="H28" s="122"/>
      <c r="I28" s="122"/>
      <c r="J28" s="125"/>
    </row>
    <row r="29" spans="1:10" ht="30.75" thickBot="1" x14ac:dyDescent="0.3">
      <c r="A29" s="53" t="s">
        <v>15</v>
      </c>
      <c r="B29" s="54" t="s">
        <v>184</v>
      </c>
      <c r="C29" s="35"/>
      <c r="D29" s="36"/>
      <c r="E29" s="36"/>
      <c r="F29" s="37"/>
      <c r="G29" s="35"/>
      <c r="H29" s="36"/>
      <c r="I29" s="36"/>
      <c r="J29" s="37"/>
    </row>
    <row r="30" spans="1:10" x14ac:dyDescent="0.25">
      <c r="A30" s="290" t="s">
        <v>16</v>
      </c>
      <c r="B30" s="50" t="s">
        <v>48</v>
      </c>
      <c r="C30" s="117"/>
      <c r="D30" s="120"/>
      <c r="E30" s="120"/>
      <c r="F30" s="123"/>
      <c r="G30" s="117"/>
      <c r="H30" s="120"/>
      <c r="I30" s="120"/>
      <c r="J30" s="123"/>
    </row>
    <row r="31" spans="1:10" x14ac:dyDescent="0.25">
      <c r="A31" s="291"/>
      <c r="B31" s="51" t="s">
        <v>49</v>
      </c>
      <c r="C31" s="118"/>
      <c r="D31" s="121"/>
      <c r="E31" s="121"/>
      <c r="F31" s="124"/>
      <c r="G31" s="118"/>
      <c r="H31" s="121"/>
      <c r="I31" s="121"/>
      <c r="J31" s="124"/>
    </row>
    <row r="32" spans="1:10" ht="15.75" thickBot="1" x14ac:dyDescent="0.3">
      <c r="A32" s="298"/>
      <c r="B32" s="52" t="s">
        <v>50</v>
      </c>
      <c r="C32" s="119"/>
      <c r="D32" s="122"/>
      <c r="E32" s="122"/>
      <c r="F32" s="125"/>
      <c r="G32" s="119"/>
      <c r="H32" s="122"/>
      <c r="I32" s="122"/>
      <c r="J32" s="125"/>
    </row>
    <row r="33" spans="1:10" ht="30" x14ac:dyDescent="0.25">
      <c r="A33" s="290" t="s">
        <v>17</v>
      </c>
      <c r="B33" s="55" t="s">
        <v>588</v>
      </c>
      <c r="C33" s="117"/>
      <c r="D33" s="120"/>
      <c r="E33" s="120"/>
      <c r="F33" s="123"/>
      <c r="G33" s="117"/>
      <c r="H33" s="120"/>
      <c r="I33" s="120"/>
      <c r="J33" s="123"/>
    </row>
    <row r="34" spans="1:10" ht="45" x14ac:dyDescent="0.25">
      <c r="A34" s="291"/>
      <c r="B34" s="51" t="s">
        <v>52</v>
      </c>
      <c r="C34" s="118"/>
      <c r="D34" s="121"/>
      <c r="E34" s="121"/>
      <c r="F34" s="124"/>
      <c r="G34" s="118"/>
      <c r="H34" s="121"/>
      <c r="I34" s="121"/>
      <c r="J34" s="124"/>
    </row>
    <row r="35" spans="1:10" ht="30" x14ac:dyDescent="0.25">
      <c r="A35" s="291"/>
      <c r="B35" s="51" t="s">
        <v>53</v>
      </c>
      <c r="C35" s="118"/>
      <c r="D35" s="121"/>
      <c r="E35" s="121"/>
      <c r="F35" s="124"/>
      <c r="G35" s="118"/>
      <c r="H35" s="121"/>
      <c r="I35" s="121"/>
      <c r="J35" s="124"/>
    </row>
    <row r="36" spans="1:10" ht="30" x14ac:dyDescent="0.25">
      <c r="A36" s="291"/>
      <c r="B36" s="51" t="s">
        <v>54</v>
      </c>
      <c r="C36" s="118"/>
      <c r="D36" s="121"/>
      <c r="E36" s="121"/>
      <c r="F36" s="124"/>
      <c r="G36" s="118"/>
      <c r="H36" s="121"/>
      <c r="I36" s="121"/>
      <c r="J36" s="124"/>
    </row>
    <row r="37" spans="1:10" ht="45.75" thickBot="1" x14ac:dyDescent="0.3">
      <c r="A37" s="291"/>
      <c r="B37" s="56" t="s">
        <v>55</v>
      </c>
      <c r="C37" s="119"/>
      <c r="D37" s="122"/>
      <c r="E37" s="122"/>
      <c r="F37" s="125"/>
      <c r="G37" s="119"/>
      <c r="H37" s="122"/>
      <c r="I37" s="122"/>
      <c r="J37" s="125"/>
    </row>
    <row r="38" spans="1:10" ht="30" x14ac:dyDescent="0.25">
      <c r="A38" s="291" t="s">
        <v>18</v>
      </c>
      <c r="B38" s="57" t="s">
        <v>56</v>
      </c>
      <c r="C38" s="117"/>
      <c r="D38" s="120"/>
      <c r="E38" s="120"/>
      <c r="F38" s="123"/>
      <c r="G38" s="117"/>
      <c r="H38" s="120"/>
      <c r="I38" s="120"/>
      <c r="J38" s="123"/>
    </row>
    <row r="39" spans="1:10" ht="30" x14ac:dyDescent="0.25">
      <c r="A39" s="291"/>
      <c r="B39" s="58" t="s">
        <v>57</v>
      </c>
      <c r="C39" s="118"/>
      <c r="D39" s="121"/>
      <c r="E39" s="121"/>
      <c r="F39" s="124"/>
      <c r="G39" s="118"/>
      <c r="H39" s="121"/>
      <c r="I39" s="121"/>
      <c r="J39" s="124"/>
    </row>
    <row r="40" spans="1:10" ht="30" x14ac:dyDescent="0.25">
      <c r="A40" s="291"/>
      <c r="B40" s="58" t="s">
        <v>58</v>
      </c>
      <c r="C40" s="118"/>
      <c r="D40" s="121"/>
      <c r="E40" s="121"/>
      <c r="F40" s="124"/>
      <c r="G40" s="118"/>
      <c r="H40" s="121"/>
      <c r="I40" s="121"/>
      <c r="J40" s="124"/>
    </row>
    <row r="41" spans="1:10" ht="30" x14ac:dyDescent="0.25">
      <c r="A41" s="291"/>
      <c r="B41" s="58" t="s">
        <v>59</v>
      </c>
      <c r="C41" s="118"/>
      <c r="D41" s="121"/>
      <c r="E41" s="121"/>
      <c r="F41" s="124"/>
      <c r="G41" s="118"/>
      <c r="H41" s="121"/>
      <c r="I41" s="121"/>
      <c r="J41" s="124"/>
    </row>
    <row r="42" spans="1:10" ht="30.75" thickBot="1" x14ac:dyDescent="0.3">
      <c r="A42" s="291"/>
      <c r="B42" s="59" t="s">
        <v>60</v>
      </c>
      <c r="C42" s="119"/>
      <c r="D42" s="122"/>
      <c r="E42" s="122"/>
      <c r="F42" s="125"/>
      <c r="G42" s="119"/>
      <c r="H42" s="122"/>
      <c r="I42" s="122"/>
      <c r="J42" s="125"/>
    </row>
    <row r="43" spans="1:10" ht="30.75" thickBot="1" x14ac:dyDescent="0.3">
      <c r="A43" s="53" t="s">
        <v>19</v>
      </c>
      <c r="B43" s="54" t="s">
        <v>184</v>
      </c>
      <c r="C43" s="35"/>
      <c r="D43" s="36"/>
      <c r="E43" s="36"/>
      <c r="F43" s="37"/>
      <c r="G43" s="35"/>
      <c r="H43" s="36"/>
      <c r="I43" s="36"/>
      <c r="J43" s="37"/>
    </row>
  </sheetData>
  <mergeCells count="11">
    <mergeCell ref="A33:A37"/>
    <mergeCell ref="C1:J1"/>
    <mergeCell ref="A38:A42"/>
    <mergeCell ref="C21:J21"/>
    <mergeCell ref="C22:F22"/>
    <mergeCell ref="G22:J22"/>
    <mergeCell ref="A24:A28"/>
    <mergeCell ref="A30:A32"/>
    <mergeCell ref="C10:J10"/>
    <mergeCell ref="C11:F11"/>
    <mergeCell ref="G11:J11"/>
  </mergeCells>
  <conditionalFormatting sqref="C13:J18">
    <cfRule type="cellIs" dxfId="23" priority="31" operator="greaterThan">
      <formula>1</formula>
    </cfRule>
    <cfRule type="cellIs" dxfId="22" priority="32" operator="between">
      <formula>0%</formula>
      <formula>24%</formula>
    </cfRule>
    <cfRule type="cellIs" dxfId="21" priority="33" operator="between">
      <formula>25%</formula>
      <formula>49%</formula>
    </cfRule>
    <cfRule type="cellIs" dxfId="20" priority="34" operator="between">
      <formula>50%</formula>
      <formula>74%</formula>
    </cfRule>
    <cfRule type="cellIs" dxfId="19" priority="35" operator="between">
      <formula>75%</formula>
      <formula>90%</formula>
    </cfRule>
    <cfRule type="cellIs" dxfId="18" priority="36" operator="between">
      <formula>91%</formula>
      <formula>100%</formula>
    </cfRule>
  </conditionalFormatting>
  <conditionalFormatting sqref="C24:J24 C29:J30 C33:J33 C38:J38 C43:J43">
    <cfRule type="cellIs" dxfId="17" priority="7" operator="greaterThan">
      <formula>1</formula>
    </cfRule>
    <cfRule type="cellIs" dxfId="16" priority="8" operator="between">
      <formula>0%</formula>
      <formula>24%</formula>
    </cfRule>
    <cfRule type="cellIs" dxfId="15" priority="9" operator="between">
      <formula>25%</formula>
      <formula>49%</formula>
    </cfRule>
    <cfRule type="cellIs" dxfId="14" priority="10" operator="between">
      <formula>50%</formula>
      <formula>74%</formula>
    </cfRule>
    <cfRule type="cellIs" dxfId="13" priority="11" operator="between">
      <formula>75%</formula>
      <formula>90%</formula>
    </cfRule>
    <cfRule type="cellIs" dxfId="12" priority="12"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workbookViewId="0">
      <selection activeCell="C13" sqref="C13:C17"/>
    </sheetView>
  </sheetViews>
  <sheetFormatPr baseColWidth="10" defaultColWidth="11.42578125" defaultRowHeight="15" x14ac:dyDescent="0.2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x14ac:dyDescent="0.3">
      <c r="C1" s="282" t="s">
        <v>584</v>
      </c>
      <c r="D1" s="283"/>
      <c r="E1" s="283"/>
      <c r="F1" s="283"/>
      <c r="G1" s="283"/>
      <c r="H1" s="283"/>
      <c r="I1" s="283"/>
      <c r="J1" s="284"/>
      <c r="K1" s="282" t="s">
        <v>585</v>
      </c>
      <c r="L1" s="283"/>
      <c r="M1" s="283"/>
      <c r="N1" s="283"/>
      <c r="O1" s="283"/>
      <c r="P1" s="283"/>
      <c r="Q1" s="283"/>
      <c r="R1" s="284"/>
    </row>
    <row r="2" spans="1:18" ht="65.25" customHeight="1" thickBot="1" x14ac:dyDescent="0.3">
      <c r="C2" s="285" t="s">
        <v>586</v>
      </c>
      <c r="D2" s="286"/>
      <c r="E2" s="286"/>
      <c r="F2" s="287"/>
      <c r="G2" s="285" t="s">
        <v>21</v>
      </c>
      <c r="H2" s="286"/>
      <c r="I2" s="286"/>
      <c r="J2" s="287"/>
      <c r="K2" s="285" t="s">
        <v>586</v>
      </c>
      <c r="L2" s="286"/>
      <c r="M2" s="286"/>
      <c r="N2" s="287"/>
      <c r="O2" s="288" t="s">
        <v>21</v>
      </c>
      <c r="P2" s="289"/>
      <c r="Q2" s="289"/>
      <c r="R2" s="289"/>
    </row>
    <row r="3" spans="1:18" ht="23.25" thickBot="1" x14ac:dyDescent="0.3">
      <c r="A3" s="44"/>
      <c r="B3" s="45" t="s">
        <v>81</v>
      </c>
      <c r="C3" s="46" t="s">
        <v>23</v>
      </c>
      <c r="D3" s="47" t="s">
        <v>24</v>
      </c>
      <c r="E3" s="47" t="s">
        <v>25</v>
      </c>
      <c r="F3" s="48" t="s">
        <v>26</v>
      </c>
      <c r="G3" s="60" t="s">
        <v>23</v>
      </c>
      <c r="H3" s="49" t="s">
        <v>24</v>
      </c>
      <c r="I3" s="47" t="s">
        <v>25</v>
      </c>
      <c r="J3" s="61" t="s">
        <v>26</v>
      </c>
      <c r="K3" s="46" t="s">
        <v>23</v>
      </c>
      <c r="L3" s="47" t="s">
        <v>24</v>
      </c>
      <c r="M3" s="47" t="s">
        <v>25</v>
      </c>
      <c r="N3" s="48" t="s">
        <v>26</v>
      </c>
      <c r="O3" s="49" t="s">
        <v>23</v>
      </c>
      <c r="P3" s="47" t="s">
        <v>24</v>
      </c>
      <c r="Q3" s="47" t="s">
        <v>25</v>
      </c>
      <c r="R3" s="48" t="s">
        <v>26</v>
      </c>
    </row>
    <row r="4" spans="1:18" ht="30" x14ac:dyDescent="0.25">
      <c r="A4" s="274" t="s">
        <v>14</v>
      </c>
      <c r="B4" s="50" t="s">
        <v>35</v>
      </c>
      <c r="C4" s="268" t="e">
        <f>AVERAGE(#REF!)</f>
        <v>#REF!</v>
      </c>
      <c r="D4" s="269" t="e">
        <f>AVERAGE(#REF!)</f>
        <v>#REF!</v>
      </c>
      <c r="E4" s="269" t="e">
        <f>AVERAGE(#REF!)</f>
        <v>#REF!</v>
      </c>
      <c r="F4" s="270" t="e">
        <f>AVERAGE(#REF!)</f>
        <v>#REF!</v>
      </c>
      <c r="G4" s="276" t="e">
        <f>AVERAGE(#REF!)</f>
        <v>#REF!</v>
      </c>
      <c r="H4" s="278" t="e">
        <f>AVERAGE(#REF!)</f>
        <v>#REF!</v>
      </c>
      <c r="I4" s="278" t="e">
        <f>AVERAGE(#REF!)</f>
        <v>#REF!</v>
      </c>
      <c r="J4" s="280"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x14ac:dyDescent="0.25">
      <c r="A5" s="272"/>
      <c r="B5" s="51" t="s">
        <v>36</v>
      </c>
      <c r="C5" s="268"/>
      <c r="D5" s="269"/>
      <c r="E5" s="269"/>
      <c r="F5" s="270"/>
      <c r="G5" s="268"/>
      <c r="H5" s="269"/>
      <c r="I5" s="269"/>
      <c r="J5" s="270"/>
      <c r="K5" s="21" t="e">
        <f>#REF!</f>
        <v>#REF!</v>
      </c>
      <c r="L5" s="15" t="e">
        <f>#REF!</f>
        <v>#REF!</v>
      </c>
      <c r="M5" s="15" t="e">
        <f>#REF!</f>
        <v>#REF!</v>
      </c>
      <c r="N5" s="22" t="e">
        <f>#REF!</f>
        <v>#REF!</v>
      </c>
      <c r="O5" s="21" t="e">
        <f>#REF!</f>
        <v>#REF!</v>
      </c>
      <c r="P5" s="15" t="e">
        <f>#REF!</f>
        <v>#REF!</v>
      </c>
      <c r="Q5" s="15" t="e">
        <f>#REF!</f>
        <v>#REF!</v>
      </c>
      <c r="R5" s="22" t="e">
        <f>#REF!</f>
        <v>#REF!</v>
      </c>
    </row>
    <row r="6" spans="1:18" x14ac:dyDescent="0.25">
      <c r="A6" s="272"/>
      <c r="B6" s="51" t="s">
        <v>37</v>
      </c>
      <c r="C6" s="268"/>
      <c r="D6" s="269"/>
      <c r="E6" s="269"/>
      <c r="F6" s="270"/>
      <c r="G6" s="268"/>
      <c r="H6" s="269"/>
      <c r="I6" s="269"/>
      <c r="J6" s="270"/>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x14ac:dyDescent="0.25">
      <c r="A7" s="272"/>
      <c r="B7" s="51" t="s">
        <v>38</v>
      </c>
      <c r="C7" s="268"/>
      <c r="D7" s="269"/>
      <c r="E7" s="269"/>
      <c r="F7" s="270"/>
      <c r="G7" s="268"/>
      <c r="H7" s="269"/>
      <c r="I7" s="269"/>
      <c r="J7" s="270"/>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x14ac:dyDescent="0.3">
      <c r="A8" s="273"/>
      <c r="B8" s="52" t="s">
        <v>39</v>
      </c>
      <c r="C8" s="268"/>
      <c r="D8" s="269"/>
      <c r="E8" s="269"/>
      <c r="F8" s="270"/>
      <c r="G8" s="268"/>
      <c r="H8" s="269"/>
      <c r="I8" s="269"/>
      <c r="J8" s="270"/>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x14ac:dyDescent="0.3">
      <c r="A9" s="53" t="s">
        <v>15</v>
      </c>
      <c r="B9" s="54" t="s">
        <v>184</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6" t="e">
        <f t="shared" ref="L9:N9" si="0">D9</f>
        <v>#REF!</v>
      </c>
      <c r="M9" s="36" t="e">
        <f t="shared" si="0"/>
        <v>#REF!</v>
      </c>
      <c r="N9" s="37" t="e">
        <f t="shared" si="0"/>
        <v>#REF!</v>
      </c>
      <c r="O9" s="35" t="e">
        <f>G9</f>
        <v>#REF!</v>
      </c>
      <c r="P9" s="36" t="e">
        <f t="shared" ref="P9:R9" si="1">H9</f>
        <v>#REF!</v>
      </c>
      <c r="Q9" s="36" t="e">
        <f t="shared" si="1"/>
        <v>#REF!</v>
      </c>
      <c r="R9" s="37" t="e">
        <f t="shared" si="1"/>
        <v>#REF!</v>
      </c>
    </row>
    <row r="10" spans="1:18" x14ac:dyDescent="0.25">
      <c r="A10" s="271" t="s">
        <v>16</v>
      </c>
      <c r="B10" s="50" t="s">
        <v>48</v>
      </c>
      <c r="C10" s="268" t="e">
        <f>AVERAGE(#REF!)</f>
        <v>#REF!</v>
      </c>
      <c r="D10" s="269" t="e">
        <f>AVERAGE(#REF!)</f>
        <v>#REF!</v>
      </c>
      <c r="E10" s="269" t="e">
        <f>AVERAGE(#REF!)</f>
        <v>#REF!</v>
      </c>
      <c r="F10" s="270" t="e">
        <f>AVERAGE(#REF!)</f>
        <v>#REF!</v>
      </c>
      <c r="G10" s="268" t="e">
        <f>AVERAGE(#REF!)</f>
        <v>#REF!</v>
      </c>
      <c r="H10" s="269" t="e">
        <f>AVERAGE(#REF!)</f>
        <v>#REF!</v>
      </c>
      <c r="I10" s="269" t="e">
        <f>AVERAGE(#REF!)</f>
        <v>#REF!</v>
      </c>
      <c r="J10" s="270"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x14ac:dyDescent="0.25">
      <c r="A11" s="272"/>
      <c r="B11" s="51" t="s">
        <v>49</v>
      </c>
      <c r="C11" s="268"/>
      <c r="D11" s="269"/>
      <c r="E11" s="269"/>
      <c r="F11" s="270"/>
      <c r="G11" s="268"/>
      <c r="H11" s="269"/>
      <c r="I11" s="269"/>
      <c r="J11" s="270"/>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x14ac:dyDescent="0.3">
      <c r="A12" s="273"/>
      <c r="B12" s="52" t="s">
        <v>50</v>
      </c>
      <c r="C12" s="268"/>
      <c r="D12" s="269"/>
      <c r="E12" s="269"/>
      <c r="F12" s="270"/>
      <c r="G12" s="268"/>
      <c r="H12" s="269"/>
      <c r="I12" s="269"/>
      <c r="J12" s="270"/>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x14ac:dyDescent="0.25">
      <c r="A13" s="274" t="s">
        <v>17</v>
      </c>
      <c r="B13" s="55" t="s">
        <v>588</v>
      </c>
      <c r="C13" s="276" t="e">
        <f>AVERAGE(#REF!)</f>
        <v>#REF!</v>
      </c>
      <c r="D13" s="278" t="e">
        <f>AVERAGE(#REF!)</f>
        <v>#REF!</v>
      </c>
      <c r="E13" s="278" t="e">
        <f>AVERAGE(#REF!)</f>
        <v>#REF!</v>
      </c>
      <c r="F13" s="280" t="e">
        <f>AVERAGE(#REF!)</f>
        <v>#REF!</v>
      </c>
      <c r="G13" s="276" t="e">
        <f>AVERAGE(#REF!)</f>
        <v>#REF!</v>
      </c>
      <c r="H13" s="278" t="e">
        <f>AVERAGE(#REF!)</f>
        <v>#REF!</v>
      </c>
      <c r="I13" s="278" t="e">
        <f>AVERAGE(#REF!)</f>
        <v>#REF!</v>
      </c>
      <c r="J13" s="280" t="e">
        <f>AVERAGE(#REF!)</f>
        <v>#REF!</v>
      </c>
      <c r="K13" s="27" t="e">
        <f>AVERAGE(#REF!)</f>
        <v>#REF!</v>
      </c>
      <c r="L13" s="28" t="e">
        <f>AVERAGE(#REF!)</f>
        <v>#REF!</v>
      </c>
      <c r="M13" s="28" t="e">
        <f>AVERAGE(#REF!)</f>
        <v>#REF!</v>
      </c>
      <c r="N13" s="29" t="e">
        <f>AVERAGE(#REF!)</f>
        <v>#REF!</v>
      </c>
      <c r="O13" s="27" t="e">
        <f>AVERAGE(#REF!)</f>
        <v>#REF!</v>
      </c>
      <c r="P13" s="28" t="e">
        <f>AVERAGE(#REF!)</f>
        <v>#REF!</v>
      </c>
      <c r="Q13" s="28" t="e">
        <f>AVERAGE(#REF!)</f>
        <v>#REF!</v>
      </c>
      <c r="R13" s="29" t="e">
        <f>AVERAGE(#REF!)</f>
        <v>#REF!</v>
      </c>
    </row>
    <row r="14" spans="1:18" ht="30" x14ac:dyDescent="0.25">
      <c r="A14" s="272"/>
      <c r="B14" s="51" t="s">
        <v>52</v>
      </c>
      <c r="C14" s="268"/>
      <c r="D14" s="269"/>
      <c r="E14" s="269"/>
      <c r="F14" s="270"/>
      <c r="G14" s="268"/>
      <c r="H14" s="269"/>
      <c r="I14" s="269"/>
      <c r="J14" s="270"/>
      <c r="K14" s="21" t="e">
        <f>AVERAGE(#REF!)</f>
        <v>#REF!</v>
      </c>
      <c r="L14" s="15" t="e">
        <f>AVERAGE(#REF!)</f>
        <v>#REF!</v>
      </c>
      <c r="M14" s="15" t="e">
        <f>AVERAGE(#REF!)</f>
        <v>#REF!</v>
      </c>
      <c r="N14" s="22" t="e">
        <f>AVERAGE(#REF!)</f>
        <v>#REF!</v>
      </c>
      <c r="O14" s="21" t="e">
        <f>AVERAGE(#REF!)</f>
        <v>#REF!</v>
      </c>
      <c r="P14" s="15" t="e">
        <f>AVERAGE(#REF!)</f>
        <v>#REF!</v>
      </c>
      <c r="Q14" s="15" t="e">
        <f>AVERAGE(#REF!)</f>
        <v>#REF!</v>
      </c>
      <c r="R14" s="22" t="e">
        <f>AVERAGE(#REF!)</f>
        <v>#REF!</v>
      </c>
    </row>
    <row r="15" spans="1:18" ht="30" x14ac:dyDescent="0.25">
      <c r="A15" s="272"/>
      <c r="B15" s="51" t="s">
        <v>53</v>
      </c>
      <c r="C15" s="268"/>
      <c r="D15" s="269"/>
      <c r="E15" s="269"/>
      <c r="F15" s="270"/>
      <c r="G15" s="268"/>
      <c r="H15" s="269"/>
      <c r="I15" s="269"/>
      <c r="J15" s="270"/>
      <c r="K15" s="21" t="e">
        <f>AVERAGE(#REF!)</f>
        <v>#REF!</v>
      </c>
      <c r="L15" s="15" t="e">
        <f>AVERAGE(#REF!)</f>
        <v>#REF!</v>
      </c>
      <c r="M15" s="15" t="e">
        <f>AVERAGE(#REF!)</f>
        <v>#REF!</v>
      </c>
      <c r="N15" s="22" t="e">
        <f>AVERAGE(#REF!)</f>
        <v>#REF!</v>
      </c>
      <c r="O15" s="21" t="e">
        <f>AVERAGE(#REF!)</f>
        <v>#REF!</v>
      </c>
      <c r="P15" s="15" t="e">
        <f>AVERAGE(#REF!)</f>
        <v>#REF!</v>
      </c>
      <c r="Q15" s="15" t="e">
        <f>AVERAGE(#REF!)</f>
        <v>#REF!</v>
      </c>
      <c r="R15" s="22" t="e">
        <f>AVERAGE(#REF!)</f>
        <v>#REF!</v>
      </c>
    </row>
    <row r="16" spans="1:18" ht="30" x14ac:dyDescent="0.25">
      <c r="A16" s="272"/>
      <c r="B16" s="51" t="s">
        <v>54</v>
      </c>
      <c r="C16" s="268"/>
      <c r="D16" s="269"/>
      <c r="E16" s="269"/>
      <c r="F16" s="270"/>
      <c r="G16" s="268"/>
      <c r="H16" s="269"/>
      <c r="I16" s="269"/>
      <c r="J16" s="270"/>
      <c r="K16" s="21" t="e">
        <f>AVERAGE(#REF!)</f>
        <v>#REF!</v>
      </c>
      <c r="L16" s="15" t="e">
        <f>AVERAGE(#REF!)</f>
        <v>#REF!</v>
      </c>
      <c r="M16" s="15" t="e">
        <f>AVERAGE(#REF!)</f>
        <v>#REF!</v>
      </c>
      <c r="N16" s="22" t="e">
        <f>AVERAGE(#REF!)</f>
        <v>#REF!</v>
      </c>
      <c r="O16" s="21" t="e">
        <f>AVERAGE(#REF!)</f>
        <v>#REF!</v>
      </c>
      <c r="P16" s="15" t="e">
        <f>AVERAGE(#REF!)</f>
        <v>#REF!</v>
      </c>
      <c r="Q16" s="15" t="e">
        <f>AVERAGE(#REF!)</f>
        <v>#REF!</v>
      </c>
      <c r="R16" s="22" t="e">
        <f>AVERAGE(#REF!)</f>
        <v>#REF!</v>
      </c>
    </row>
    <row r="17" spans="1:18" ht="30.75" thickBot="1" x14ac:dyDescent="0.3">
      <c r="A17" s="275"/>
      <c r="B17" s="56" t="s">
        <v>55</v>
      </c>
      <c r="C17" s="277"/>
      <c r="D17" s="279"/>
      <c r="E17" s="279"/>
      <c r="F17" s="281"/>
      <c r="G17" s="277"/>
      <c r="H17" s="279"/>
      <c r="I17" s="279"/>
      <c r="J17" s="281"/>
      <c r="K17" s="23" t="e">
        <f>AVERAGE(#REF!)</f>
        <v>#REF!</v>
      </c>
      <c r="L17" s="24" t="e">
        <f>AVERAGE(#REF!)</f>
        <v>#REF!</v>
      </c>
      <c r="M17" s="24" t="e">
        <f>AVERAGE(#REF!)</f>
        <v>#REF!</v>
      </c>
      <c r="N17" s="25" t="e">
        <f>AVERAGE(#REF!)</f>
        <v>#REF!</v>
      </c>
      <c r="O17" s="23" t="e">
        <f>AVERAGE(#REF!)</f>
        <v>#REF!</v>
      </c>
      <c r="P17" s="24" t="e">
        <f>AVERAGE(#REF!)</f>
        <v>#REF!</v>
      </c>
      <c r="Q17" s="24" t="e">
        <f>AVERAGE(#REF!)</f>
        <v>#REF!</v>
      </c>
      <c r="R17" s="25" t="e">
        <f>AVERAGE(#REF!)</f>
        <v>#REF!</v>
      </c>
    </row>
    <row r="18" spans="1:18" ht="30" x14ac:dyDescent="0.25">
      <c r="A18" s="271" t="s">
        <v>18</v>
      </c>
      <c r="B18" s="57" t="s">
        <v>56</v>
      </c>
      <c r="C18" s="268" t="e">
        <f>AVERAGE(#REF!)</f>
        <v>#REF!</v>
      </c>
      <c r="D18" s="269" t="e">
        <f>AVERAGE(#REF!)</f>
        <v>#REF!</v>
      </c>
      <c r="E18" s="269" t="e">
        <f>AVERAGE(#REF!)</f>
        <v>#REF!</v>
      </c>
      <c r="F18" s="270" t="e">
        <f>AVERAGE(#REF!)</f>
        <v>#REF!</v>
      </c>
      <c r="G18" s="268" t="e">
        <f>AVERAGE(#REF!)</f>
        <v>#REF!</v>
      </c>
      <c r="H18" s="269" t="e">
        <f>AVERAGE(#REF!)</f>
        <v>#REF!</v>
      </c>
      <c r="I18" s="269" t="e">
        <f>AVERAGE(#REF!)</f>
        <v>#REF!</v>
      </c>
      <c r="J18" s="270"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x14ac:dyDescent="0.25">
      <c r="A19" s="272"/>
      <c r="B19" s="58" t="s">
        <v>57</v>
      </c>
      <c r="C19" s="268"/>
      <c r="D19" s="269"/>
      <c r="E19" s="269"/>
      <c r="F19" s="270"/>
      <c r="G19" s="268"/>
      <c r="H19" s="269"/>
      <c r="I19" s="269"/>
      <c r="J19" s="270"/>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x14ac:dyDescent="0.25">
      <c r="A20" s="272"/>
      <c r="B20" s="58" t="s">
        <v>58</v>
      </c>
      <c r="C20" s="268"/>
      <c r="D20" s="269"/>
      <c r="E20" s="269"/>
      <c r="F20" s="270"/>
      <c r="G20" s="268"/>
      <c r="H20" s="269"/>
      <c r="I20" s="269"/>
      <c r="J20" s="270"/>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x14ac:dyDescent="0.25">
      <c r="A21" s="272"/>
      <c r="B21" s="58" t="s">
        <v>59</v>
      </c>
      <c r="C21" s="268"/>
      <c r="D21" s="269"/>
      <c r="E21" s="269"/>
      <c r="F21" s="270"/>
      <c r="G21" s="268"/>
      <c r="H21" s="269"/>
      <c r="I21" s="269"/>
      <c r="J21" s="270"/>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x14ac:dyDescent="0.3">
      <c r="A22" s="273"/>
      <c r="B22" s="59" t="s">
        <v>60</v>
      </c>
      <c r="C22" s="268"/>
      <c r="D22" s="269"/>
      <c r="E22" s="269"/>
      <c r="F22" s="270"/>
      <c r="G22" s="268"/>
      <c r="H22" s="269"/>
      <c r="I22" s="269"/>
      <c r="J22" s="270"/>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x14ac:dyDescent="0.3">
      <c r="A23" s="53" t="s">
        <v>19</v>
      </c>
      <c r="B23" s="54" t="s">
        <v>184</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 t="shared" ref="L23:R23" si="2">D23</f>
        <v>#REF!</v>
      </c>
      <c r="M23" s="36" t="e">
        <f t="shared" si="2"/>
        <v>#REF!</v>
      </c>
      <c r="N23" s="37" t="e">
        <f t="shared" si="2"/>
        <v>#REF!</v>
      </c>
      <c r="O23" s="35" t="e">
        <f t="shared" si="2"/>
        <v>#REF!</v>
      </c>
      <c r="P23" s="36" t="e">
        <f t="shared" si="2"/>
        <v>#REF!</v>
      </c>
      <c r="Q23" s="36" t="e">
        <f t="shared" si="2"/>
        <v>#REF!</v>
      </c>
      <c r="R23" s="37" t="e">
        <f t="shared" si="2"/>
        <v>#REF!</v>
      </c>
    </row>
  </sheetData>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591</v>
      </c>
    </row>
    <row r="9" spans="1:2" ht="15.75" thickBot="1" x14ac:dyDescent="0.3"/>
    <row r="10" spans="1:2" x14ac:dyDescent="0.25">
      <c r="A10" s="299" t="s">
        <v>82</v>
      </c>
    </row>
    <row r="11" spans="1:2" x14ac:dyDescent="0.25">
      <c r="A11" s="300"/>
    </row>
    <row r="12" spans="1:2" ht="45" x14ac:dyDescent="0.25">
      <c r="A12" s="4" t="s">
        <v>592</v>
      </c>
      <c r="B12" t="s">
        <v>593</v>
      </c>
    </row>
    <row r="13" spans="1:2" ht="45" x14ac:dyDescent="0.25">
      <c r="A13" s="5" t="s">
        <v>594</v>
      </c>
      <c r="B13" t="s">
        <v>593</v>
      </c>
    </row>
    <row r="14" spans="1:2" x14ac:dyDescent="0.25">
      <c r="A14" s="5" t="s">
        <v>595</v>
      </c>
      <c r="B14" t="s">
        <v>593</v>
      </c>
    </row>
    <row r="15" spans="1:2" ht="45" x14ac:dyDescent="0.25">
      <c r="A15" s="5" t="s">
        <v>596</v>
      </c>
      <c r="B15" t="s">
        <v>593</v>
      </c>
    </row>
    <row r="16" spans="1:2" ht="45" x14ac:dyDescent="0.25">
      <c r="A16" s="5" t="s">
        <v>597</v>
      </c>
      <c r="B16" t="s">
        <v>593</v>
      </c>
    </row>
    <row r="17" spans="1:2" x14ac:dyDescent="0.25">
      <c r="A17" s="5" t="s">
        <v>598</v>
      </c>
      <c r="B17" t="s">
        <v>593</v>
      </c>
    </row>
    <row r="18" spans="1:2" ht="30" x14ac:dyDescent="0.25">
      <c r="A18" s="5" t="s">
        <v>599</v>
      </c>
      <c r="B18" t="s">
        <v>593</v>
      </c>
    </row>
    <row r="19" spans="1:2" ht="45" x14ac:dyDescent="0.25">
      <c r="A19" s="5" t="s">
        <v>600</v>
      </c>
      <c r="B19" t="s">
        <v>593</v>
      </c>
    </row>
    <row r="20" spans="1:2" ht="30" x14ac:dyDescent="0.25">
      <c r="A20" s="5" t="s">
        <v>601</v>
      </c>
      <c r="B20" t="s">
        <v>593</v>
      </c>
    </row>
    <row r="21" spans="1:2" ht="30" x14ac:dyDescent="0.25">
      <c r="A21" s="5" t="s">
        <v>602</v>
      </c>
      <c r="B21" t="s">
        <v>593</v>
      </c>
    </row>
    <row r="22" spans="1:2" ht="30.75" thickBot="1" x14ac:dyDescent="0.3">
      <c r="A22" s="6" t="s">
        <v>603</v>
      </c>
      <c r="B22" t="s">
        <v>593</v>
      </c>
    </row>
    <row r="25" spans="1:2" x14ac:dyDescent="0.25">
      <c r="A25" t="s">
        <v>604</v>
      </c>
    </row>
    <row r="26" spans="1:2" ht="30" x14ac:dyDescent="0.25">
      <c r="A26" s="1" t="s">
        <v>547</v>
      </c>
      <c r="B26" t="s">
        <v>605</v>
      </c>
    </row>
    <row r="27" spans="1:2" ht="30" x14ac:dyDescent="0.25">
      <c r="A27" s="1" t="s">
        <v>554</v>
      </c>
      <c r="B27" t="s">
        <v>605</v>
      </c>
    </row>
    <row r="28" spans="1:2" ht="30" x14ac:dyDescent="0.25">
      <c r="A28" s="1" t="s">
        <v>562</v>
      </c>
      <c r="B28" t="s">
        <v>605</v>
      </c>
    </row>
    <row r="29" spans="1:2" ht="45" x14ac:dyDescent="0.25">
      <c r="A29" s="1" t="s">
        <v>569</v>
      </c>
      <c r="B29" t="s">
        <v>605</v>
      </c>
    </row>
    <row r="30" spans="1:2" ht="30.75" thickBot="1" x14ac:dyDescent="0.3">
      <c r="A30" s="2" t="s">
        <v>576</v>
      </c>
      <c r="B30" t="s">
        <v>605</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79"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2.xml><?xml version="1.0" encoding="utf-8"?>
<ds:datastoreItem xmlns:ds="http://schemas.openxmlformats.org/officeDocument/2006/customXml" ds:itemID="{553C34DF-B610-4EAA-9B8F-C65F32A28B7F}">
  <ds:schemaRefs>
    <ds:schemaRef ds:uri="http://schemas.microsoft.com/office/2006/metadata/properties"/>
    <ds:schemaRef ds:uri="http://schemas.microsoft.com/office/infopath/2007/PartnerControls"/>
    <ds:schemaRef ds:uri="085968fa-4228-4067-94a8-42a614f2b750"/>
  </ds:schemaRefs>
</ds:datastoreItem>
</file>

<file path=customXml/itemProps3.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Informe Ejecutivo</vt:lpstr>
      <vt:lpstr>IE 4T</vt:lpstr>
      <vt:lpstr>IE 3T</vt:lpstr>
      <vt:lpstr>Reporte interactivo</vt:lpstr>
      <vt:lpstr>Informe 2t</vt:lpstr>
      <vt:lpstr>Semaforos</vt:lpstr>
      <vt:lpstr>Informe 1t</vt:lpstr>
      <vt:lpstr>Resumen</vt:lpstr>
      <vt:lpstr>'IE 3T'!Área_de_impresión</vt:lpstr>
      <vt:lpstr>'IE 4T'!Área_de_impresión</vt:lpstr>
      <vt:lpstr>'Informe Ejecutivo'!Área_de_impresión</vt:lpstr>
      <vt:lpstr>'Reporte interactivo'!Área_de_impresión</vt:lpstr>
      <vt:lpstr>Resumen!Área_de_impresión</vt:lpstr>
      <vt:lpstr>'IE 4T'!compo</vt:lpstr>
      <vt:lpstr>'Informe Ejecutivo'!compo</vt:lpstr>
      <vt:lpstr>compo</vt:lpstr>
      <vt:lpstr>'Reporte interactivo'!Títulos_a_imprimir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Paola Andrea Cortes Contreras</cp:lastModifiedBy>
  <cp:revision/>
  <cp:lastPrinted>2025-01-08T12:45:38Z</cp:lastPrinted>
  <dcterms:created xsi:type="dcterms:W3CDTF">2023-11-30T19:34:25Z</dcterms:created>
  <dcterms:modified xsi:type="dcterms:W3CDTF">2025-01-15T21:10:13Z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