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CFE38F41-74AC-4527-B4CF-086618D320D8}" xr6:coauthVersionLast="44" xr6:coauthVersionMax="44" xr10:uidLastSave="{00000000-0000-0000-0000-000000000000}"/>
  <bookViews>
    <workbookView xWindow="3465" yWindow="3465"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I105" i="4" l="1"/>
  <c r="I104" i="4"/>
  <c r="H109" i="4"/>
  <c r="H108" i="4"/>
  <c r="H106" i="4"/>
  <c r="H105" i="4"/>
  <c r="H104" i="4"/>
  <c r="M70" i="374" l="1"/>
  <c r="B79" i="244"/>
  <c r="M58" i="244"/>
  <c r="N58" i="244" s="1"/>
  <c r="J58" i="244"/>
  <c r="B58" i="244"/>
  <c r="B57" i="244"/>
  <c r="K44" i="244"/>
  <c r="N44" i="244" s="1"/>
  <c r="B44" i="244"/>
  <c r="K79" i="244"/>
  <c r="I79" i="244" s="1"/>
  <c r="N79" i="244"/>
  <c r="L59" i="25"/>
  <c r="L59" i="23"/>
  <c r="B48" i="276"/>
  <c r="J48" i="276"/>
  <c r="M48" i="276"/>
  <c r="N48" i="276" s="1"/>
  <c r="N56" i="276" s="1"/>
  <c r="B72" i="276"/>
  <c r="K72" i="276"/>
  <c r="I72" i="276" s="1"/>
  <c r="N72" i="276"/>
  <c r="N78" i="276" s="1"/>
  <c r="N41" i="276" s="1"/>
  <c r="N43" i="276" s="1"/>
  <c r="K39" i="57"/>
  <c r="N39" i="57" s="1"/>
  <c r="B39" i="57"/>
  <c r="M72" i="150"/>
  <c r="M73" i="150" s="1"/>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N58" i="284" s="1"/>
  <c r="N64" i="284" s="1"/>
  <c r="L58" i="283"/>
  <c r="K58" i="283"/>
  <c r="B58" i="283"/>
  <c r="B61" i="270"/>
  <c r="K66" i="268"/>
  <c r="B66" i="268"/>
  <c r="B65" i="268"/>
  <c r="L69" i="252"/>
  <c r="N69" i="252" s="1"/>
  <c r="L68" i="252"/>
  <c r="K69" i="252"/>
  <c r="B69" i="252"/>
  <c r="B68" i="252"/>
  <c r="L65" i="248"/>
  <c r="L64" i="248"/>
  <c r="K65" i="248"/>
  <c r="B65" i="248"/>
  <c r="B64" i="248"/>
  <c r="B63" i="249"/>
  <c r="K63" i="249"/>
  <c r="L63" i="249"/>
  <c r="N63" i="249" s="1"/>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N36" i="193" s="1"/>
  <c r="B39" i="193"/>
  <c r="B38" i="193"/>
  <c r="B37" i="193"/>
  <c r="B36" i="193"/>
  <c r="K65" i="162"/>
  <c r="K64" i="162"/>
  <c r="K65" i="157"/>
  <c r="B65" i="157"/>
  <c r="B64" i="157"/>
  <c r="M48" i="56"/>
  <c r="N48" i="56" s="1"/>
  <c r="N54" i="56" s="1"/>
  <c r="B48" i="56"/>
  <c r="K59" i="32"/>
  <c r="K59" i="27"/>
  <c r="K59" i="19"/>
  <c r="K59" i="18"/>
  <c r="K59" i="17"/>
  <c r="K59" i="16"/>
  <c r="K59" i="15"/>
  <c r="K59" i="14"/>
  <c r="K71" i="12"/>
  <c r="I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L85" i="369" s="1"/>
  <c r="B36" i="369"/>
  <c r="K70" i="367"/>
  <c r="N70" i="367" s="1"/>
  <c r="N76" i="367" s="1"/>
  <c r="N41" i="367" s="1"/>
  <c r="N43" i="367" s="1"/>
  <c r="B70" i="367"/>
  <c r="J48" i="367"/>
  <c r="B48" i="367"/>
  <c r="K71" i="366"/>
  <c r="B71" i="366"/>
  <c r="M49" i="366"/>
  <c r="N49" i="366" s="1"/>
  <c r="N55"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N55" i="365" s="1"/>
  <c r="J48" i="365"/>
  <c r="B48" i="365"/>
  <c r="K37" i="365"/>
  <c r="N37" i="365" s="1"/>
  <c r="B37" i="365"/>
  <c r="K36" i="365"/>
  <c r="N36" i="365" s="1"/>
  <c r="B36" i="365"/>
  <c r="K72" i="364"/>
  <c r="N72" i="364" s="1"/>
  <c r="B72" i="364"/>
  <c r="K71" i="364"/>
  <c r="N71" i="364"/>
  <c r="N77" i="364" s="1"/>
  <c r="N4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N55"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N77" i="359" s="1"/>
  <c r="N41" i="359" s="1"/>
  <c r="N43" i="359" s="1"/>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N72" i="355" s="1"/>
  <c r="B72" i="355"/>
  <c r="K71" i="355"/>
  <c r="B71" i="355"/>
  <c r="M49" i="355"/>
  <c r="N49" i="355" s="1"/>
  <c r="J49" i="355"/>
  <c r="B49" i="355"/>
  <c r="M48" i="355"/>
  <c r="N48" i="355" s="1"/>
  <c r="N55"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c r="N77" i="347" s="1"/>
  <c r="N41" i="347" s="1"/>
  <c r="N43" i="347" s="1"/>
  <c r="B72" i="347"/>
  <c r="K71" i="347"/>
  <c r="N71" i="347"/>
  <c r="B71" i="347"/>
  <c r="M51" i="347"/>
  <c r="N51" i="347" s="1"/>
  <c r="J51" i="347"/>
  <c r="B51" i="347"/>
  <c r="M50" i="347"/>
  <c r="N50" i="347" s="1"/>
  <c r="J50" i="347"/>
  <c r="B50" i="347"/>
  <c r="M49" i="347"/>
  <c r="N49" i="347" s="1"/>
  <c r="J49" i="347"/>
  <c r="B49" i="347"/>
  <c r="M48" i="347"/>
  <c r="N48" i="347" s="1"/>
  <c r="J48" i="347"/>
  <c r="B48" i="347"/>
  <c r="K71" i="346"/>
  <c r="B71" i="346"/>
  <c r="M49" i="346"/>
  <c r="N49" i="346" s="1"/>
  <c r="N55"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N55"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c r="N77" i="342" s="1"/>
  <c r="N4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N79" i="340" s="1"/>
  <c r="J48" i="340"/>
  <c r="B48" i="340"/>
  <c r="K71" i="371"/>
  <c r="N71" i="371" s="1"/>
  <c r="N77" i="37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N77" i="337" s="1"/>
  <c r="N4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N71" i="335" s="1"/>
  <c r="N77" i="335" s="1"/>
  <c r="N41" i="335" s="1"/>
  <c r="N43" i="335" s="1"/>
  <c r="B71" i="335"/>
  <c r="M50" i="335"/>
  <c r="N50" i="335" s="1"/>
  <c r="J50" i="335"/>
  <c r="B50" i="335"/>
  <c r="M49" i="335"/>
  <c r="N49" i="335" s="1"/>
  <c r="J49" i="335"/>
  <c r="B49" i="335"/>
  <c r="M48" i="335"/>
  <c r="N48" i="335" s="1"/>
  <c r="J48" i="335"/>
  <c r="B48" i="335"/>
  <c r="K36" i="335"/>
  <c r="N36" i="335" s="1"/>
  <c r="B36" i="335"/>
  <c r="K72" i="334"/>
  <c r="N72" i="334" s="1"/>
  <c r="B72" i="334"/>
  <c r="K71" i="334"/>
  <c r="N71" i="334"/>
  <c r="N77" i="334" s="1"/>
  <c r="N41" i="334" s="1"/>
  <c r="N43" i="334" s="1"/>
  <c r="B71" i="334"/>
  <c r="M50" i="334"/>
  <c r="N50" i="334" s="1"/>
  <c r="J50" i="334"/>
  <c r="B50" i="334"/>
  <c r="M49" i="334"/>
  <c r="N49" i="334" s="1"/>
  <c r="J49" i="334"/>
  <c r="B49" i="334"/>
  <c r="M48" i="334"/>
  <c r="N48" i="334" s="1"/>
  <c r="J48" i="334"/>
  <c r="B48" i="334"/>
  <c r="K36" i="334"/>
  <c r="N36" i="334" s="1"/>
  <c r="B36" i="334"/>
  <c r="K72" i="333"/>
  <c r="N72" i="333" s="1"/>
  <c r="B72" i="333"/>
  <c r="K71" i="333"/>
  <c r="N71" i="333"/>
  <c r="B71" i="333"/>
  <c r="M49" i="333"/>
  <c r="N49" i="333" s="1"/>
  <c r="J49" i="333"/>
  <c r="B49" i="333"/>
  <c r="M48" i="333"/>
  <c r="N48" i="333" s="1"/>
  <c r="J48" i="333"/>
  <c r="B48" i="333"/>
  <c r="K37" i="333"/>
  <c r="N37" i="333" s="1"/>
  <c r="B37" i="333"/>
  <c r="K36" i="333"/>
  <c r="N36" i="333" s="1"/>
  <c r="B36" i="333"/>
  <c r="K72" i="332"/>
  <c r="N72" i="332" s="1"/>
  <c r="B72" i="332"/>
  <c r="K71" i="332"/>
  <c r="N71" i="332"/>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c r="B71" i="329"/>
  <c r="M50" i="329"/>
  <c r="N50" i="329" s="1"/>
  <c r="J50" i="329"/>
  <c r="B50" i="329"/>
  <c r="M49" i="329"/>
  <c r="N49" i="329" s="1"/>
  <c r="J49" i="329"/>
  <c r="B49" i="329"/>
  <c r="M48" i="329"/>
  <c r="N48" i="329" s="1"/>
  <c r="J48" i="329"/>
  <c r="B48" i="329"/>
  <c r="K37" i="329"/>
  <c r="N37" i="329" s="1"/>
  <c r="B37" i="329"/>
  <c r="K36" i="329"/>
  <c r="N36" i="329" s="1"/>
  <c r="B36" i="329"/>
  <c r="K72" i="328"/>
  <c r="N72" i="328"/>
  <c r="B72" i="328"/>
  <c r="K71" i="328"/>
  <c r="N71" i="328" s="1"/>
  <c r="B71" i="328"/>
  <c r="M49" i="328"/>
  <c r="N49" i="328" s="1"/>
  <c r="J49" i="328"/>
  <c r="B49" i="328"/>
  <c r="M48" i="328"/>
  <c r="N48" i="328" s="1"/>
  <c r="J48" i="328"/>
  <c r="B48" i="328"/>
  <c r="K71" i="327"/>
  <c r="N71" i="327" s="1"/>
  <c r="N77" i="327"/>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N77" i="322" s="1"/>
  <c r="B71" i="322"/>
  <c r="M48" i="322"/>
  <c r="N48" i="322" s="1"/>
  <c r="N55" i="322" s="1"/>
  <c r="J48" i="322"/>
  <c r="B48" i="322"/>
  <c r="K72" i="321"/>
  <c r="N72" i="321"/>
  <c r="B72" i="321"/>
  <c r="K71" i="321"/>
  <c r="N71" i="321" s="1"/>
  <c r="B71" i="321"/>
  <c r="M48" i="321"/>
  <c r="N48" i="321" s="1"/>
  <c r="N55" i="321" s="1"/>
  <c r="J48" i="321"/>
  <c r="B48" i="321"/>
  <c r="K72" i="320"/>
  <c r="B72" i="320"/>
  <c r="K71" i="320"/>
  <c r="I71" i="320" s="1"/>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N55"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N55"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N77" i="312" s="1"/>
  <c r="N41" i="312" s="1"/>
  <c r="N43"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I71" i="311" s="1"/>
  <c r="B71" i="311"/>
  <c r="K60" i="311"/>
  <c r="B60" i="311"/>
  <c r="M49" i="311"/>
  <c r="N49" i="311" s="1"/>
  <c r="J49" i="311"/>
  <c r="B49" i="311"/>
  <c r="M48" i="311"/>
  <c r="N48" i="311" s="1"/>
  <c r="J48" i="311"/>
  <c r="B48" i="311"/>
  <c r="K37" i="311"/>
  <c r="N37" i="311" s="1"/>
  <c r="B37" i="311"/>
  <c r="K36" i="311"/>
  <c r="N36" i="311" s="1"/>
  <c r="B36" i="311"/>
  <c r="K70" i="310"/>
  <c r="B70" i="310"/>
  <c r="K69" i="310"/>
  <c r="I69" i="310" s="1"/>
  <c r="B69" i="310"/>
  <c r="M49" i="310"/>
  <c r="N49" i="310" s="1"/>
  <c r="J49" i="310"/>
  <c r="B49" i="310"/>
  <c r="M48" i="310"/>
  <c r="N48" i="310" s="1"/>
  <c r="N53" i="310" s="1"/>
  <c r="J48" i="310"/>
  <c r="B48" i="310"/>
  <c r="K70" i="309"/>
  <c r="N70" i="309" s="1"/>
  <c r="N75" i="309" s="1"/>
  <c r="N41"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N43"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c r="N75" i="299" s="1"/>
  <c r="N41" i="299" s="1"/>
  <c r="N43"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N43"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N77" i="296" s="1"/>
  <c r="N41" i="296" s="1"/>
  <c r="N43" i="296" s="1"/>
  <c r="B71" i="296"/>
  <c r="M49" i="296"/>
  <c r="N49" i="296" s="1"/>
  <c r="J49" i="296"/>
  <c r="B49" i="296"/>
  <c r="M48" i="296"/>
  <c r="N48" i="296" s="1"/>
  <c r="J48" i="296"/>
  <c r="B48" i="296"/>
  <c r="K72" i="295"/>
  <c r="N72" i="295" s="1"/>
  <c r="N77" i="295" s="1"/>
  <c r="N41" i="295" s="1"/>
  <c r="N43" i="295" s="1"/>
  <c r="B72" i="295"/>
  <c r="K71" i="295"/>
  <c r="N71" i="295" s="1"/>
  <c r="B71" i="295"/>
  <c r="K60" i="295"/>
  <c r="B60" i="295"/>
  <c r="M50" i="295"/>
  <c r="N50" i="295" s="1"/>
  <c r="J50" i="295"/>
  <c r="B50" i="295"/>
  <c r="M49" i="295"/>
  <c r="N49" i="295" s="1"/>
  <c r="J49" i="295"/>
  <c r="B49" i="295"/>
  <c r="M48" i="295"/>
  <c r="N48" i="295" s="1"/>
  <c r="J48" i="295"/>
  <c r="B48" i="295"/>
  <c r="K72" i="294"/>
  <c r="N72" i="294"/>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c r="B69" i="283"/>
  <c r="M50" i="283"/>
  <c r="N50" i="283" s="1"/>
  <c r="J50" i="283"/>
  <c r="B50" i="283"/>
  <c r="M49" i="283"/>
  <c r="N49" i="283" s="1"/>
  <c r="J49" i="283"/>
  <c r="B49" i="283"/>
  <c r="M48" i="283"/>
  <c r="N48" i="283" s="1"/>
  <c r="J48" i="283"/>
  <c r="B48" i="283"/>
  <c r="K36" i="283"/>
  <c r="N36" i="283" s="1"/>
  <c r="B36" i="283"/>
  <c r="K78" i="282"/>
  <c r="N78" i="282" s="1"/>
  <c r="B78" i="282"/>
  <c r="K77" i="282"/>
  <c r="N77" i="282"/>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N59" i="282" s="1"/>
  <c r="J51" i="282"/>
  <c r="B51" i="282"/>
  <c r="K41" i="282"/>
  <c r="N41" i="282"/>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N78" i="275" s="1"/>
  <c r="N41"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N78" i="274" s="1"/>
  <c r="N41"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N61" i="273" s="1"/>
  <c r="N67" i="273" s="1"/>
  <c r="K61" i="273"/>
  <c r="B61" i="273"/>
  <c r="M49" i="273"/>
  <c r="N49" i="273" s="1"/>
  <c r="J49" i="273"/>
  <c r="B49" i="273"/>
  <c r="M48" i="273"/>
  <c r="N48" i="273" s="1"/>
  <c r="J48" i="273"/>
  <c r="B48" i="273"/>
  <c r="K36" i="273"/>
  <c r="N36" i="273" s="1"/>
  <c r="B36" i="273"/>
  <c r="K73" i="272"/>
  <c r="N73" i="272" s="1"/>
  <c r="B73" i="272"/>
  <c r="K72" i="272"/>
  <c r="N72" i="272" s="1"/>
  <c r="N78" i="272" s="1"/>
  <c r="N41" i="272" s="1"/>
  <c r="B72" i="272"/>
  <c r="L61" i="272"/>
  <c r="N61" i="272" s="1"/>
  <c r="N67" i="272" s="1"/>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N77" i="264" s="1"/>
  <c r="N41"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N60" i="261" s="1"/>
  <c r="N66" i="261" s="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N77" i="257" s="1"/>
  <c r="N4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N77" i="256" s="1"/>
  <c r="N41"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N77" i="250" s="1"/>
  <c r="N41"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N64" i="249" s="1"/>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c r="B78" i="248"/>
  <c r="K77" i="248"/>
  <c r="N77" i="248" s="1"/>
  <c r="B77" i="248"/>
  <c r="K76" i="248"/>
  <c r="B76" i="248"/>
  <c r="K75" i="248"/>
  <c r="B75" i="248"/>
  <c r="K74" i="248"/>
  <c r="N74" i="248" s="1"/>
  <c r="N81" i="248" s="1"/>
  <c r="N43"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c r="N87" i="246" s="1"/>
  <c r="N45" i="246" s="1"/>
  <c r="B83" i="246"/>
  <c r="K81" i="246"/>
  <c r="N81" i="246" s="1"/>
  <c r="B81" i="246"/>
  <c r="K80" i="246"/>
  <c r="N80" i="246" s="1"/>
  <c r="B80" i="246"/>
  <c r="L69" i="246"/>
  <c r="N69" i="246" s="1"/>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N83" i="245" s="1"/>
  <c r="N45" i="245" s="1"/>
  <c r="B76" i="245"/>
  <c r="L65" i="245"/>
  <c r="N65" i="245" s="1"/>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N64" i="244" s="1"/>
  <c r="N70" i="244" s="1"/>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N76" i="243" s="1"/>
  <c r="N40" i="243" s="1"/>
  <c r="B71" i="243"/>
  <c r="K70" i="243"/>
  <c r="N70" i="243" s="1"/>
  <c r="B70" i="243"/>
  <c r="L59" i="243"/>
  <c r="K59" i="243"/>
  <c r="B59" i="243"/>
  <c r="M50" i="243"/>
  <c r="N50" i="243" s="1"/>
  <c r="J50" i="243"/>
  <c r="B50" i="243"/>
  <c r="M49" i="243"/>
  <c r="N49" i="243" s="1"/>
  <c r="J49" i="243"/>
  <c r="B49" i="243"/>
  <c r="M48" i="243"/>
  <c r="N48" i="243" s="1"/>
  <c r="J48" i="243"/>
  <c r="B48" i="243"/>
  <c r="M47" i="243"/>
  <c r="N47" i="243" s="1"/>
  <c r="N54" i="243" s="1"/>
  <c r="J47" i="243"/>
  <c r="B47" i="243"/>
  <c r="K38" i="243"/>
  <c r="N38" i="243" s="1"/>
  <c r="B38" i="243"/>
  <c r="K37" i="243"/>
  <c r="N37" i="243" s="1"/>
  <c r="B37" i="243"/>
  <c r="K36" i="243"/>
  <c r="N36" i="243" s="1"/>
  <c r="B36" i="243"/>
  <c r="K72" i="242"/>
  <c r="N72" i="242" s="1"/>
  <c r="N76" i="242" s="1"/>
  <c r="N40" i="242" s="1"/>
  <c r="B72" i="242"/>
  <c r="K71" i="242"/>
  <c r="N71" i="242" s="1"/>
  <c r="B71" i="242"/>
  <c r="K70" i="242"/>
  <c r="N70" i="242" s="1"/>
  <c r="B70" i="242"/>
  <c r="L59" i="242"/>
  <c r="N59" i="242" s="1"/>
  <c r="N65" i="242" s="1"/>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N43"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N43" i="235" s="1"/>
  <c r="B71" i="235"/>
  <c r="B60" i="235"/>
  <c r="M49" i="235"/>
  <c r="N49" i="235" s="1"/>
  <c r="J49" i="235"/>
  <c r="B49" i="235"/>
  <c r="M48" i="235"/>
  <c r="N48" i="235" s="1"/>
  <c r="J48" i="235"/>
  <c r="B48" i="235"/>
  <c r="K36" i="235"/>
  <c r="N36" i="235" s="1"/>
  <c r="B36" i="235"/>
  <c r="K71" i="234"/>
  <c r="N71" i="234" s="1"/>
  <c r="N76" i="234" s="1"/>
  <c r="N40"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N55" i="233" s="1"/>
  <c r="J48" i="233"/>
  <c r="B48" i="233"/>
  <c r="K37" i="233"/>
  <c r="N37" i="233" s="1"/>
  <c r="B37" i="233"/>
  <c r="K36" i="233"/>
  <c r="N36" i="233" s="1"/>
  <c r="B36" i="233"/>
  <c r="K73" i="232"/>
  <c r="N73" i="232" s="1"/>
  <c r="B73" i="232"/>
  <c r="K72" i="232"/>
  <c r="N72" i="232"/>
  <c r="N78" i="232" s="1"/>
  <c r="N41"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N43" i="227" s="1"/>
  <c r="B37" i="227"/>
  <c r="K36" i="227"/>
  <c r="N36" i="227" s="1"/>
  <c r="B36" i="227"/>
  <c r="M49" i="226"/>
  <c r="N49" i="226" s="1"/>
  <c r="N54" i="226" s="1"/>
  <c r="N78" i="226" s="1"/>
  <c r="J49" i="226"/>
  <c r="B49" i="226"/>
  <c r="M49" i="225"/>
  <c r="N49" i="225" s="1"/>
  <c r="N54" i="225" s="1"/>
  <c r="N78" i="225" s="1"/>
  <c r="J49" i="225"/>
  <c r="B49" i="225"/>
  <c r="M49" i="224"/>
  <c r="N49" i="224" s="1"/>
  <c r="N54" i="224" s="1"/>
  <c r="N78" i="224" s="1"/>
  <c r="L83" i="224" s="1"/>
  <c r="J49" i="224"/>
  <c r="B49" i="224"/>
  <c r="K78" i="221"/>
  <c r="N78" i="221" s="1"/>
  <c r="B78" i="221"/>
  <c r="K77" i="221"/>
  <c r="N77" i="221" s="1"/>
  <c r="N83" i="221" s="1"/>
  <c r="N46"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I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N80" i="219" s="1"/>
  <c r="N46"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N80" i="217" s="1"/>
  <c r="N46"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N76" i="213" s="1"/>
  <c r="N42"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K70" i="192"/>
  <c r="N70" i="192" s="1"/>
  <c r="B70" i="192"/>
  <c r="K69" i="192"/>
  <c r="N69" i="192" s="1"/>
  <c r="B69" i="192"/>
  <c r="K58" i="192"/>
  <c r="B58" i="192"/>
  <c r="M49" i="192"/>
  <c r="N49" i="192" s="1"/>
  <c r="J49" i="192"/>
  <c r="B49" i="192"/>
  <c r="M48" i="192"/>
  <c r="N48" i="192" s="1"/>
  <c r="N53"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N80" i="189" s="1"/>
  <c r="N46"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N80" i="184" s="1"/>
  <c r="N46"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I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N75" i="162" s="1"/>
  <c r="N81" i="162" s="1"/>
  <c r="N47"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c r="N81" i="157" s="1"/>
  <c r="N47"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N81" i="155" s="1"/>
  <c r="N47" i="155" s="1"/>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B69" i="147"/>
  <c r="K58" i="147"/>
  <c r="B58" i="147"/>
  <c r="M49" i="147"/>
  <c r="N49" i="147" s="1"/>
  <c r="J49" i="147"/>
  <c r="B49" i="147"/>
  <c r="M48" i="147"/>
  <c r="N48" i="147" s="1"/>
  <c r="J48" i="147"/>
  <c r="B48" i="147"/>
  <c r="K37" i="147"/>
  <c r="N37" i="147" s="1"/>
  <c r="B37" i="147"/>
  <c r="K36" i="147"/>
  <c r="N36" i="147" s="1"/>
  <c r="B36" i="147"/>
  <c r="K71" i="148"/>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N76" i="149" s="1"/>
  <c r="N41" i="149" s="1"/>
  <c r="B70" i="149"/>
  <c r="K69" i="149"/>
  <c r="N69" i="149" s="1"/>
  <c r="B69" i="149"/>
  <c r="K58" i="149"/>
  <c r="B58" i="149"/>
  <c r="M49" i="149"/>
  <c r="N49" i="149" s="1"/>
  <c r="J49" i="149"/>
  <c r="B49" i="149"/>
  <c r="M48" i="149"/>
  <c r="N48" i="149" s="1"/>
  <c r="J48" i="149"/>
  <c r="B48" i="149"/>
  <c r="K37" i="149"/>
  <c r="N37" i="149" s="1"/>
  <c r="B37" i="149"/>
  <c r="K36" i="149"/>
  <c r="N36" i="149" s="1"/>
  <c r="B36" i="149"/>
  <c r="K70" i="142"/>
  <c r="I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N76" i="209" s="1"/>
  <c r="N41"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N76" i="137" s="1"/>
  <c r="N41"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N76" i="135" s="1"/>
  <c r="N41"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L85" i="123" s="1"/>
  <c r="J48" i="123"/>
  <c r="B48" i="123"/>
  <c r="M48" i="124"/>
  <c r="N48" i="124" s="1"/>
  <c r="N54" i="124" s="1"/>
  <c r="J48" i="124"/>
  <c r="B48" i="124"/>
  <c r="M48" i="122"/>
  <c r="N48" i="122" s="1"/>
  <c r="N54" i="122" s="1"/>
  <c r="N78" i="122" s="1"/>
  <c r="L83" i="122" s="1"/>
  <c r="J48" i="122"/>
  <c r="B48" i="122"/>
  <c r="M48" i="121"/>
  <c r="N48" i="121" s="1"/>
  <c r="N54" i="121" s="1"/>
  <c r="N78" i="121" s="1"/>
  <c r="L85" i="121" s="1"/>
  <c r="J48" i="121"/>
  <c r="B48" i="121"/>
  <c r="M48" i="120"/>
  <c r="N48" i="120" s="1"/>
  <c r="N54" i="120" s="1"/>
  <c r="N78" i="120" s="1"/>
  <c r="J48" i="120"/>
  <c r="B48" i="120"/>
  <c r="M48" i="119"/>
  <c r="N48" i="119" s="1"/>
  <c r="N54" i="119" s="1"/>
  <c r="N78"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L83" i="115" s="1"/>
  <c r="J48" i="115"/>
  <c r="B48" i="115"/>
  <c r="M48" i="116"/>
  <c r="N48" i="116" s="1"/>
  <c r="N54" i="116" s="1"/>
  <c r="N78" i="116" s="1"/>
  <c r="L84" i="116" s="1"/>
  <c r="J48" i="116"/>
  <c r="B48" i="116"/>
  <c r="M48" i="114"/>
  <c r="N48" i="114" s="1"/>
  <c r="N54" i="114" s="1"/>
  <c r="N78" i="114" s="1"/>
  <c r="L85" i="114" s="1"/>
  <c r="J48" i="114"/>
  <c r="B48" i="114"/>
  <c r="M48" i="113"/>
  <c r="N48" i="113" s="1"/>
  <c r="N54" i="113" s="1"/>
  <c r="N78" i="113" s="1"/>
  <c r="L83" i="113" s="1"/>
  <c r="J48" i="113"/>
  <c r="B48" i="113"/>
  <c r="M48" i="112"/>
  <c r="N48" i="112" s="1"/>
  <c r="N54" i="112" s="1"/>
  <c r="N78" i="112" s="1"/>
  <c r="L84" i="112" s="1"/>
  <c r="J48" i="112"/>
  <c r="B48" i="112"/>
  <c r="M48" i="111"/>
  <c r="N48" i="111" s="1"/>
  <c r="N54" i="111" s="1"/>
  <c r="N78" i="111" s="1"/>
  <c r="J48" i="111"/>
  <c r="B48" i="111"/>
  <c r="M48" i="110"/>
  <c r="N48" i="110" s="1"/>
  <c r="N54" i="110" s="1"/>
  <c r="N78" i="110" s="1"/>
  <c r="L85" i="110" s="1"/>
  <c r="J48" i="110"/>
  <c r="B48" i="110"/>
  <c r="M48" i="109"/>
  <c r="N48" i="109" s="1"/>
  <c r="N54" i="109" s="1"/>
  <c r="N78" i="109" s="1"/>
  <c r="L85" i="109" s="1"/>
  <c r="J48" i="109"/>
  <c r="B48" i="109"/>
  <c r="K71" i="108"/>
  <c r="N71" i="108"/>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I71" i="106" s="1"/>
  <c r="N71" i="106"/>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N71" i="103"/>
  <c r="B71" i="103"/>
  <c r="K70" i="103"/>
  <c r="N70" i="103" s="1"/>
  <c r="N76" i="103" s="1"/>
  <c r="N41"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N76" i="102" s="1"/>
  <c r="N41"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c r="B71" i="94"/>
  <c r="K70" i="94"/>
  <c r="N70" i="94" s="1"/>
  <c r="B70" i="94"/>
  <c r="K59" i="94"/>
  <c r="B59" i="94"/>
  <c r="M48" i="94"/>
  <c r="N48" i="94" s="1"/>
  <c r="N54" i="94" s="1"/>
  <c r="J48" i="94"/>
  <c r="B48" i="94"/>
  <c r="K38" i="94"/>
  <c r="N38" i="94" s="1"/>
  <c r="B38" i="94"/>
  <c r="K37" i="94"/>
  <c r="N37" i="94" s="1"/>
  <c r="B37" i="94"/>
  <c r="K36" i="94"/>
  <c r="N36" i="94" s="1"/>
  <c r="B36" i="94"/>
  <c r="K71" i="92"/>
  <c r="N71" i="92"/>
  <c r="B71" i="92"/>
  <c r="K70" i="92"/>
  <c r="N70" i="92"/>
  <c r="N76" i="92" s="1"/>
  <c r="N41" i="92" s="1"/>
  <c r="B70" i="92"/>
  <c r="K59" i="92"/>
  <c r="B59" i="92"/>
  <c r="M48" i="92"/>
  <c r="N48" i="92" s="1"/>
  <c r="N54" i="92" s="1"/>
  <c r="J48" i="92"/>
  <c r="B48" i="92"/>
  <c r="K38" i="92"/>
  <c r="N38" i="92" s="1"/>
  <c r="B38" i="92"/>
  <c r="K37" i="92"/>
  <c r="N37" i="92" s="1"/>
  <c r="B37" i="92"/>
  <c r="K36" i="92"/>
  <c r="N36" i="92" s="1"/>
  <c r="B36" i="92"/>
  <c r="K71" i="91"/>
  <c r="N71" i="91" s="1"/>
  <c r="B71" i="91"/>
  <c r="K70" i="91"/>
  <c r="N70" i="91"/>
  <c r="N76" i="91" s="1"/>
  <c r="N41" i="91" s="1"/>
  <c r="N43"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I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I71" i="84" s="1"/>
  <c r="B71" i="84"/>
  <c r="K70" i="84"/>
  <c r="N70" i="84"/>
  <c r="B70" i="84"/>
  <c r="K59" i="84"/>
  <c r="B59" i="84"/>
  <c r="M49" i="84"/>
  <c r="N49" i="84" s="1"/>
  <c r="J49" i="84"/>
  <c r="B49" i="84"/>
  <c r="M48" i="84"/>
  <c r="N48" i="84" s="1"/>
  <c r="J48" i="84"/>
  <c r="B48" i="84"/>
  <c r="K36" i="84"/>
  <c r="N36" i="84" s="1"/>
  <c r="B36" i="84"/>
  <c r="K71" i="83"/>
  <c r="N71" i="83"/>
  <c r="N76" i="83" s="1"/>
  <c r="N41" i="83" s="1"/>
  <c r="B71" i="83"/>
  <c r="K70" i="83"/>
  <c r="N70" i="83" s="1"/>
  <c r="B70" i="83"/>
  <c r="K59" i="83"/>
  <c r="B59" i="83"/>
  <c r="M49" i="83"/>
  <c r="N49" i="83" s="1"/>
  <c r="J49" i="83"/>
  <c r="B49" i="83"/>
  <c r="M48" i="83"/>
  <c r="N48" i="83" s="1"/>
  <c r="J48" i="83"/>
  <c r="B48" i="83"/>
  <c r="K36" i="83"/>
  <c r="N36" i="83" s="1"/>
  <c r="B36" i="83"/>
  <c r="K71" i="82"/>
  <c r="N71" i="82" s="1"/>
  <c r="B71" i="82"/>
  <c r="K70" i="82"/>
  <c r="I70" i="82" s="1"/>
  <c r="B70" i="82"/>
  <c r="K59" i="82"/>
  <c r="B59" i="82"/>
  <c r="M49" i="82"/>
  <c r="N49" i="82" s="1"/>
  <c r="J49" i="82"/>
  <c r="B49" i="82"/>
  <c r="M48" i="82"/>
  <c r="N48" i="82" s="1"/>
  <c r="J48" i="82"/>
  <c r="B48" i="82"/>
  <c r="K38" i="82"/>
  <c r="N38" i="82" s="1"/>
  <c r="B38" i="82"/>
  <c r="K37" i="82"/>
  <c r="N37" i="82" s="1"/>
  <c r="B37" i="82"/>
  <c r="K36" i="82"/>
  <c r="N36" i="82" s="1"/>
  <c r="B36" i="82"/>
  <c r="K71" i="81"/>
  <c r="N71" i="8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N76" i="80" s="1"/>
  <c r="N41" i="80" s="1"/>
  <c r="B70" i="80"/>
  <c r="K59" i="80"/>
  <c r="B59" i="80"/>
  <c r="M49" i="80"/>
  <c r="N49" i="80" s="1"/>
  <c r="J49" i="80"/>
  <c r="B49" i="80"/>
  <c r="M48" i="80"/>
  <c r="N48" i="80" s="1"/>
  <c r="J48" i="80"/>
  <c r="B48" i="80"/>
  <c r="K38" i="80"/>
  <c r="N38" i="80" s="1"/>
  <c r="B38" i="80"/>
  <c r="K37" i="80"/>
  <c r="N37" i="80" s="1"/>
  <c r="B37" i="80"/>
  <c r="K36" i="80"/>
  <c r="N36" i="80" s="1"/>
  <c r="B36" i="80"/>
  <c r="K71" i="79"/>
  <c r="N71" i="79"/>
  <c r="B71" i="79"/>
  <c r="K70" i="79"/>
  <c r="N70" i="79" s="1"/>
  <c r="N76" i="79" s="1"/>
  <c r="N41"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4" i="76" s="1"/>
  <c r="J48" i="76"/>
  <c r="B48" i="76"/>
  <c r="K70" i="75"/>
  <c r="N70" i="75"/>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I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N78" i="70" s="1"/>
  <c r="L83" i="70" s="1"/>
  <c r="J48" i="70"/>
  <c r="B48" i="70"/>
  <c r="K71" i="69"/>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N76" i="64" s="1"/>
  <c r="N41" i="64" s="1"/>
  <c r="N43" i="64" s="1"/>
  <c r="N78" i="64" s="1"/>
  <c r="B71" i="64"/>
  <c r="K70" i="64"/>
  <c r="N70" i="64" s="1"/>
  <c r="B70" i="64"/>
  <c r="N48" i="64"/>
  <c r="N54" i="64" s="1"/>
  <c r="J48" i="64"/>
  <c r="B48" i="64"/>
  <c r="K71" i="63"/>
  <c r="N71" i="63" s="1"/>
  <c r="B71" i="63"/>
  <c r="K70" i="63"/>
  <c r="N70" i="63"/>
  <c r="N76" i="63" s="1"/>
  <c r="N41" i="63" s="1"/>
  <c r="N43" i="63" s="1"/>
  <c r="B70" i="63"/>
  <c r="M48" i="63"/>
  <c r="N48" i="63" s="1"/>
  <c r="N54" i="63" s="1"/>
  <c r="J48" i="63"/>
  <c r="B48" i="63"/>
  <c r="K71" i="57"/>
  <c r="N71" i="57" s="1"/>
  <c r="B71" i="57"/>
  <c r="K70" i="57"/>
  <c r="I70" i="57" s="1"/>
  <c r="B70" i="57"/>
  <c r="K38" i="57"/>
  <c r="N38" i="57" s="1"/>
  <c r="B38" i="57"/>
  <c r="K37" i="57"/>
  <c r="N37" i="57" s="1"/>
  <c r="B37" i="57"/>
  <c r="K36" i="57"/>
  <c r="N36" i="57" s="1"/>
  <c r="B36" i="57"/>
  <c r="K71" i="61"/>
  <c r="N71" i="61" s="1"/>
  <c r="B71" i="61"/>
  <c r="K70" i="61"/>
  <c r="N70" i="61" s="1"/>
  <c r="N76" i="61" s="1"/>
  <c r="N42"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N76" i="58" s="1"/>
  <c r="N42" i="58" s="1"/>
  <c r="N43" i="58" s="1"/>
  <c r="B71" i="58"/>
  <c r="K70" i="58"/>
  <c r="N70" i="58" s="1"/>
  <c r="B70" i="58"/>
  <c r="M48" i="58"/>
  <c r="N48" i="58" s="1"/>
  <c r="N54" i="58" s="1"/>
  <c r="J48" i="58"/>
  <c r="B48" i="58"/>
  <c r="K71" i="56"/>
  <c r="N71" i="56" s="1"/>
  <c r="B71" i="56"/>
  <c r="K70" i="56"/>
  <c r="I70" i="56" s="1"/>
  <c r="B70" i="56"/>
  <c r="K71" i="55"/>
  <c r="N71" i="55" s="1"/>
  <c r="B71" i="55"/>
  <c r="K70" i="55"/>
  <c r="N70" i="55"/>
  <c r="N76" i="55" s="1"/>
  <c r="B70" i="55"/>
  <c r="K36" i="55"/>
  <c r="N36" i="55" s="1"/>
  <c r="N43" i="55" s="1"/>
  <c r="B36" i="55"/>
  <c r="K71" i="54"/>
  <c r="I71" i="54" s="1"/>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B70" i="49"/>
  <c r="M48" i="49"/>
  <c r="N48" i="49" s="1"/>
  <c r="N54" i="49" s="1"/>
  <c r="J48" i="49"/>
  <c r="B48" i="49"/>
  <c r="K37" i="49"/>
  <c r="N37" i="49" s="1"/>
  <c r="B37" i="49"/>
  <c r="K36" i="49"/>
  <c r="N36" i="49" s="1"/>
  <c r="B36" i="49"/>
  <c r="K73" i="48"/>
  <c r="N73" i="48" s="1"/>
  <c r="B73" i="48"/>
  <c r="K72" i="48"/>
  <c r="I72" i="48" s="1"/>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I70"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I70"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N70" i="36"/>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c r="N76" i="32" s="1"/>
  <c r="N42" i="32" s="1"/>
  <c r="N43" i="32" s="1"/>
  <c r="B70" i="32"/>
  <c r="L59" i="32"/>
  <c r="N59" i="32" s="1"/>
  <c r="N65" i="32" s="1"/>
  <c r="B59" i="32"/>
  <c r="N54" i="32"/>
  <c r="K70" i="31"/>
  <c r="N70" i="31" s="1"/>
  <c r="N76" i="31" s="1"/>
  <c r="N42" i="31" s="1"/>
  <c r="B70" i="31"/>
  <c r="L59" i="31"/>
  <c r="N59" i="31" s="1"/>
  <c r="N65" i="31" s="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I70" i="25" s="1"/>
  <c r="N70" i="25"/>
  <c r="B70" i="25"/>
  <c r="K59" i="25"/>
  <c r="H59" i="25"/>
  <c r="B59" i="25"/>
  <c r="N54" i="25"/>
  <c r="K37" i="25"/>
  <c r="N37" i="25" s="1"/>
  <c r="B37" i="25"/>
  <c r="K36" i="25"/>
  <c r="N36" i="25" s="1"/>
  <c r="B36" i="25"/>
  <c r="K71" i="24"/>
  <c r="N71" i="24" s="1"/>
  <c r="B71" i="24"/>
  <c r="K70" i="24"/>
  <c r="N70" i="24"/>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I70" i="22" s="1"/>
  <c r="N70" i="22"/>
  <c r="N76" i="22" s="1"/>
  <c r="N42" i="22" s="1"/>
  <c r="B70" i="22"/>
  <c r="L59" i="22"/>
  <c r="N59" i="22" s="1"/>
  <c r="N65" i="22" s="1"/>
  <c r="K59" i="22"/>
  <c r="H59" i="22"/>
  <c r="B59" i="22"/>
  <c r="K36" i="22"/>
  <c r="N36" i="22" s="1"/>
  <c r="B36" i="22"/>
  <c r="K71" i="21"/>
  <c r="N71" i="21" s="1"/>
  <c r="B71" i="21"/>
  <c r="K70" i="21"/>
  <c r="N70" i="21" s="1"/>
  <c r="B70" i="21"/>
  <c r="L59" i="21"/>
  <c r="K59" i="21"/>
  <c r="H59" i="21"/>
  <c r="B59" i="21"/>
  <c r="K37" i="21"/>
  <c r="N37" i="21" s="1"/>
  <c r="B37" i="21"/>
  <c r="K36" i="21"/>
  <c r="N36" i="21" s="1"/>
  <c r="B36" i="21"/>
  <c r="K71" i="20"/>
  <c r="I71" i="20" s="1"/>
  <c r="B71" i="20"/>
  <c r="K70" i="20"/>
  <c r="I70" i="20" s="1"/>
  <c r="B70" i="20"/>
  <c r="L59" i="20"/>
  <c r="K59" i="20"/>
  <c r="H59" i="20"/>
  <c r="B59" i="20"/>
  <c r="K37" i="20"/>
  <c r="N37" i="20" s="1"/>
  <c r="B37" i="20"/>
  <c r="K36" i="20"/>
  <c r="N36" i="20" s="1"/>
  <c r="B36" i="20"/>
  <c r="K71" i="19"/>
  <c r="N71" i="19" s="1"/>
  <c r="B71" i="19"/>
  <c r="K70" i="19"/>
  <c r="N70" i="19" s="1"/>
  <c r="N76" i="19" s="1"/>
  <c r="N42" i="19" s="1"/>
  <c r="B70" i="19"/>
  <c r="H59" i="19"/>
  <c r="B59" i="19"/>
  <c r="K38" i="19"/>
  <c r="N38" i="19" s="1"/>
  <c r="B38" i="19"/>
  <c r="K37" i="19"/>
  <c r="N37" i="19" s="1"/>
  <c r="B37" i="19"/>
  <c r="K36" i="19"/>
  <c r="N36" i="19" s="1"/>
  <c r="B36" i="19"/>
  <c r="K71" i="18"/>
  <c r="N71" i="18" s="1"/>
  <c r="N76" i="18" s="1"/>
  <c r="N42" i="18" s="1"/>
  <c r="B71" i="18"/>
  <c r="K70" i="18"/>
  <c r="N70" i="18"/>
  <c r="B70" i="18"/>
  <c r="L59" i="18"/>
  <c r="N59" i="18" s="1"/>
  <c r="N65" i="18" s="1"/>
  <c r="H59" i="18"/>
  <c r="B59" i="18"/>
  <c r="K38" i="18"/>
  <c r="N38" i="18" s="1"/>
  <c r="B38" i="18"/>
  <c r="K37" i="18"/>
  <c r="N37" i="18" s="1"/>
  <c r="B37" i="18"/>
  <c r="K36" i="18"/>
  <c r="N36" i="18" s="1"/>
  <c r="B36" i="18"/>
  <c r="K71" i="17"/>
  <c r="I71" i="17" s="1"/>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N70" i="15" s="1"/>
  <c r="N76" i="15" s="1"/>
  <c r="N42"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N59" i="12" s="1"/>
  <c r="N65" i="12" s="1"/>
  <c r="K59" i="12"/>
  <c r="H59" i="12"/>
  <c r="B59" i="12"/>
  <c r="N37" i="12"/>
  <c r="K36" i="12"/>
  <c r="N36" i="12" s="1"/>
  <c r="B36" i="12"/>
  <c r="K70" i="9"/>
  <c r="I70" i="9" s="1"/>
  <c r="N70" i="9"/>
  <c r="N76" i="9" s="1"/>
  <c r="N42" i="9" s="1"/>
  <c r="B70" i="9"/>
  <c r="L59" i="9"/>
  <c r="N59" i="9" s="1"/>
  <c r="N65" i="9" s="1"/>
  <c r="K59" i="9"/>
  <c r="H59" i="9"/>
  <c r="B59" i="9"/>
  <c r="K37" i="9"/>
  <c r="N37" i="9" s="1"/>
  <c r="B37" i="9"/>
  <c r="K36" i="9"/>
  <c r="N36" i="9" s="1"/>
  <c r="B36" i="9"/>
  <c r="K70" i="7"/>
  <c r="N70" i="7" s="1"/>
  <c r="N76" i="7"/>
  <c r="N42" i="7" s="1"/>
  <c r="B70" i="7"/>
  <c r="K59" i="7"/>
  <c r="N59" i="7"/>
  <c r="N65" i="7"/>
  <c r="H59" i="7"/>
  <c r="B59" i="7"/>
  <c r="K38" i="7"/>
  <c r="N38" i="7" s="1"/>
  <c r="B38" i="7"/>
  <c r="K37" i="7"/>
  <c r="N37" i="7" s="1"/>
  <c r="B37" i="7"/>
  <c r="K36" i="7"/>
  <c r="N36" i="7" s="1"/>
  <c r="B36" i="7"/>
  <c r="N76" i="107"/>
  <c r="N41" i="107" s="1"/>
  <c r="N76" i="144"/>
  <c r="N41" i="144" s="1"/>
  <c r="N72" i="227"/>
  <c r="N41" i="227" s="1"/>
  <c r="N78" i="273"/>
  <c r="N41" i="273" s="1"/>
  <c r="N81" i="282"/>
  <c r="N44" i="282" s="1"/>
  <c r="N75" i="289"/>
  <c r="N41" i="289" s="1"/>
  <c r="N43" i="289" s="1"/>
  <c r="N77" i="289" s="1"/>
  <c r="L84" i="289" s="1"/>
  <c r="N75" i="293"/>
  <c r="N41" i="293" s="1"/>
  <c r="N43" i="293" s="1"/>
  <c r="N76" i="85"/>
  <c r="N41" i="85" s="1"/>
  <c r="N76" i="106"/>
  <c r="N41" i="106"/>
  <c r="N77" i="254"/>
  <c r="N41" i="254" s="1"/>
  <c r="N81" i="266"/>
  <c r="N41" i="266"/>
  <c r="N81" i="280"/>
  <c r="N44" i="280"/>
  <c r="N75" i="290"/>
  <c r="N41" i="290" s="1"/>
  <c r="N43" i="290" s="1"/>
  <c r="N77" i="294"/>
  <c r="N41" i="294" s="1"/>
  <c r="N43" i="294" s="1"/>
  <c r="N77" i="321"/>
  <c r="N79" i="321" s="1"/>
  <c r="L85" i="321" s="1"/>
  <c r="N77" i="262"/>
  <c r="N41" i="262" s="1"/>
  <c r="N43" i="262" s="1"/>
  <c r="N78" i="270"/>
  <c r="N41" i="270"/>
  <c r="N78" i="271"/>
  <c r="N41" i="271" s="1"/>
  <c r="N43" i="271" s="1"/>
  <c r="N77" i="348"/>
  <c r="N41" i="348" s="1"/>
  <c r="N43" i="348" s="1"/>
  <c r="N77" i="354"/>
  <c r="N41" i="354" s="1"/>
  <c r="N43" i="354" s="1"/>
  <c r="N77" i="363"/>
  <c r="N41" i="363" s="1"/>
  <c r="N43" i="363" s="1"/>
  <c r="N77" i="365"/>
  <c r="N41" i="365" s="1"/>
  <c r="N43" i="236"/>
  <c r="L84" i="11"/>
  <c r="L57" i="227"/>
  <c r="N57" i="227" s="1"/>
  <c r="N62" i="227" s="1"/>
  <c r="L61" i="150"/>
  <c r="N61" i="150" s="1"/>
  <c r="L64" i="188"/>
  <c r="N64" i="188" s="1"/>
  <c r="L58" i="75"/>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75" i="297"/>
  <c r="N41" i="297" s="1"/>
  <c r="N43" i="297" s="1"/>
  <c r="N75" i="298"/>
  <c r="N41" i="298" s="1"/>
  <c r="N77" i="253"/>
  <c r="N77" i="263"/>
  <c r="N41" i="263" s="1"/>
  <c r="N43" i="263" s="1"/>
  <c r="N77" i="265"/>
  <c r="N41" i="265"/>
  <c r="N75" i="284"/>
  <c r="N41" i="284" s="1"/>
  <c r="N43" i="284" s="1"/>
  <c r="N75" i="301"/>
  <c r="N41" i="301"/>
  <c r="N43" i="301" s="1"/>
  <c r="N76" i="143"/>
  <c r="N41" i="143" s="1"/>
  <c r="N76" i="53"/>
  <c r="N76" i="141"/>
  <c r="N41" i="141"/>
  <c r="I70" i="42"/>
  <c r="I70" i="53"/>
  <c r="I71" i="53"/>
  <c r="I75" i="157"/>
  <c r="I76" i="157"/>
  <c r="I70" i="138"/>
  <c r="I71" i="235"/>
  <c r="I73" i="247"/>
  <c r="I75" i="282"/>
  <c r="I76" i="282"/>
  <c r="I77" i="282"/>
  <c r="I78" i="282"/>
  <c r="N53" i="293"/>
  <c r="I71" i="19"/>
  <c r="I71" i="98"/>
  <c r="I71" i="250"/>
  <c r="I71" i="258"/>
  <c r="I72" i="258"/>
  <c r="I69" i="298"/>
  <c r="I70" i="298"/>
  <c r="I71" i="306"/>
  <c r="I71" i="308"/>
  <c r="I72" i="308"/>
  <c r="I71" i="334"/>
  <c r="I72" i="334"/>
  <c r="I70" i="24"/>
  <c r="I71" i="24"/>
  <c r="I70" i="68"/>
  <c r="I71" i="68"/>
  <c r="I71" i="82"/>
  <c r="I69" i="209"/>
  <c r="I69" i="142"/>
  <c r="I69" i="146"/>
  <c r="I74" i="160"/>
  <c r="I75" i="160"/>
  <c r="I76" i="160"/>
  <c r="I74" i="174"/>
  <c r="N75" i="174"/>
  <c r="N76" i="174"/>
  <c r="I76" i="174"/>
  <c r="I74" i="189"/>
  <c r="I75" i="189"/>
  <c r="I76" i="189"/>
  <c r="N72" i="228"/>
  <c r="N38" i="228" s="1"/>
  <c r="N40" i="228" s="1"/>
  <c r="I67" i="228"/>
  <c r="I71" i="239"/>
  <c r="I71" i="241"/>
  <c r="N63" i="248"/>
  <c r="I71" i="262"/>
  <c r="I72" i="262"/>
  <c r="I71" i="265"/>
  <c r="I72" i="271"/>
  <c r="I73" i="271"/>
  <c r="N53" i="309"/>
  <c r="I71" i="339"/>
  <c r="I71" i="340"/>
  <c r="I71" i="347"/>
  <c r="I72" i="347"/>
  <c r="I70" i="21"/>
  <c r="I71" i="25"/>
  <c r="I71" i="64"/>
  <c r="I71" i="65"/>
  <c r="I71" i="67"/>
  <c r="I69" i="75"/>
  <c r="I70" i="75"/>
  <c r="I70" i="88"/>
  <c r="I69" i="141"/>
  <c r="I70" i="141"/>
  <c r="I70" i="147"/>
  <c r="I69" i="143"/>
  <c r="I70" i="143"/>
  <c r="I77" i="165"/>
  <c r="I78" i="165"/>
  <c r="I79" i="165"/>
  <c r="I75" i="171"/>
  <c r="I76" i="171"/>
  <c r="I77" i="171"/>
  <c r="I74" i="179"/>
  <c r="I75" i="179"/>
  <c r="I76" i="179"/>
  <c r="I75" i="177"/>
  <c r="I71" i="214"/>
  <c r="I67" i="227"/>
  <c r="I68" i="227"/>
  <c r="N43" i="237"/>
  <c r="I71" i="237"/>
  <c r="I75" i="244"/>
  <c r="I76" i="244"/>
  <c r="I78" i="244"/>
  <c r="N74" i="247"/>
  <c r="N77" i="247" s="1"/>
  <c r="N43" i="247" s="1"/>
  <c r="I74" i="247"/>
  <c r="N73" i="248"/>
  <c r="I73" i="248"/>
  <c r="N75" i="248"/>
  <c r="I75" i="248"/>
  <c r="N76" i="248"/>
  <c r="I76" i="248"/>
  <c r="N86" i="252"/>
  <c r="N45" i="252" s="1"/>
  <c r="I71" i="261"/>
  <c r="I71" i="263"/>
  <c r="I72" i="263"/>
  <c r="I75" i="266"/>
  <c r="I76" i="266"/>
  <c r="I75" i="280"/>
  <c r="I76" i="280"/>
  <c r="I77" i="280"/>
  <c r="I78" i="280"/>
  <c r="I69" i="289"/>
  <c r="I70" i="289"/>
  <c r="I69" i="291"/>
  <c r="I70" i="291"/>
  <c r="I71" i="294"/>
  <c r="I72" i="294"/>
  <c r="I71" i="296"/>
  <c r="I72" i="296"/>
  <c r="I69" i="309"/>
  <c r="I72" i="322"/>
  <c r="I71" i="328"/>
  <c r="I72" i="328"/>
  <c r="I71" i="333"/>
  <c r="I72" i="333"/>
  <c r="I71" i="337"/>
  <c r="I72" i="337"/>
  <c r="I71" i="371"/>
  <c r="I71" i="342"/>
  <c r="I72" i="342"/>
  <c r="I71" i="356"/>
  <c r="I72" i="356"/>
  <c r="N72" i="48"/>
  <c r="N78" i="48" s="1"/>
  <c r="N42" i="48" s="1"/>
  <c r="I73" i="48"/>
  <c r="N76" i="49"/>
  <c r="N42" i="49" s="1"/>
  <c r="I70" i="49"/>
  <c r="N70" i="71"/>
  <c r="N76" i="71" s="1"/>
  <c r="N41" i="71" s="1"/>
  <c r="I70" i="71"/>
  <c r="N71" i="71"/>
  <c r="I71" i="71"/>
  <c r="N70" i="54"/>
  <c r="I70" i="54"/>
  <c r="N71" i="54"/>
  <c r="N70" i="60"/>
  <c r="I70" i="60"/>
  <c r="N70" i="66"/>
  <c r="I70" i="66"/>
  <c r="N71" i="66"/>
  <c r="I71" i="66"/>
  <c r="N71" i="69"/>
  <c r="I71" i="69"/>
  <c r="I70" i="80"/>
  <c r="I71" i="80"/>
  <c r="I70" i="84"/>
  <c r="I71" i="86"/>
  <c r="I70" i="90"/>
  <c r="I71" i="90"/>
  <c r="I71" i="96"/>
  <c r="I70" i="106"/>
  <c r="I70" i="107"/>
  <c r="I71" i="107"/>
  <c r="I70" i="108"/>
  <c r="I71" i="108"/>
  <c r="I69" i="149"/>
  <c r="I70" i="149"/>
  <c r="I70" i="148"/>
  <c r="I69" i="145"/>
  <c r="I70" i="145"/>
  <c r="I69" i="144"/>
  <c r="I70" i="144"/>
  <c r="I75" i="154"/>
  <c r="I77" i="154"/>
  <c r="I77" i="157"/>
  <c r="N75" i="182"/>
  <c r="I75" i="182"/>
  <c r="N76" i="182"/>
  <c r="N81" i="182" s="1"/>
  <c r="N47" i="182" s="1"/>
  <c r="I76" i="182"/>
  <c r="N77" i="182"/>
  <c r="I77" i="182"/>
  <c r="I75" i="164"/>
  <c r="I76" i="164"/>
  <c r="I75" i="170"/>
  <c r="I76" i="170"/>
  <c r="I77" i="170"/>
  <c r="I74" i="188"/>
  <c r="I75" i="188"/>
  <c r="I76" i="188"/>
  <c r="N76" i="212"/>
  <c r="N42" i="212" s="1"/>
  <c r="I71" i="212"/>
  <c r="I70" i="216"/>
  <c r="I71" i="216"/>
  <c r="I78" i="220"/>
  <c r="I79" i="220"/>
  <c r="I72" i="233"/>
  <c r="I70" i="234"/>
  <c r="I71" i="236"/>
  <c r="I71" i="238"/>
  <c r="N59" i="243"/>
  <c r="N65" i="243" s="1"/>
  <c r="I70" i="243"/>
  <c r="I71" i="243"/>
  <c r="I72" i="243"/>
  <c r="I79" i="252"/>
  <c r="I80" i="252"/>
  <c r="I82" i="252"/>
  <c r="I71" i="253"/>
  <c r="I72" i="253"/>
  <c r="I71" i="259"/>
  <c r="I72" i="259"/>
  <c r="I85" i="260"/>
  <c r="I86" i="260"/>
  <c r="I75" i="267"/>
  <c r="I76" i="267"/>
  <c r="I72" i="273"/>
  <c r="I73" i="273"/>
  <c r="I72" i="274"/>
  <c r="I73" i="274"/>
  <c r="I73" i="275"/>
  <c r="I72" i="277"/>
  <c r="I70" i="284"/>
  <c r="N69" i="285"/>
  <c r="I69" i="285"/>
  <c r="N70" i="285"/>
  <c r="N75" i="285" s="1"/>
  <c r="N41" i="285" s="1"/>
  <c r="N43" i="285" s="1"/>
  <c r="I70" i="285"/>
  <c r="N69" i="287"/>
  <c r="N70" i="287"/>
  <c r="I70" i="287"/>
  <c r="I69" i="293"/>
  <c r="I70" i="293"/>
  <c r="I69" i="297"/>
  <c r="I70" i="297"/>
  <c r="I69" i="299"/>
  <c r="I70" i="299"/>
  <c r="I69" i="301"/>
  <c r="I70" i="301"/>
  <c r="I69" i="302"/>
  <c r="I70" i="302"/>
  <c r="I69" i="303"/>
  <c r="I69" i="305"/>
  <c r="I71" i="312"/>
  <c r="I72" i="312"/>
  <c r="I71" i="321"/>
  <c r="I72" i="321"/>
  <c r="I72" i="323"/>
  <c r="I69" i="325"/>
  <c r="I70" i="325"/>
  <c r="I71" i="327"/>
  <c r="I71" i="329"/>
  <c r="I72" i="329"/>
  <c r="I71" i="332"/>
  <c r="I72" i="332"/>
  <c r="I71" i="348"/>
  <c r="I72" i="348"/>
  <c r="I71" i="354"/>
  <c r="I72" i="354"/>
  <c r="I71" i="362"/>
  <c r="I72" i="362"/>
  <c r="I71" i="363"/>
  <c r="I72" i="363"/>
  <c r="I71" i="364"/>
  <c r="I72" i="364"/>
  <c r="I71" i="365"/>
  <c r="I72" i="365"/>
  <c r="N72" i="150"/>
  <c r="I72" i="150"/>
  <c r="N73" i="150"/>
  <c r="I73" i="150"/>
  <c r="N74" i="150"/>
  <c r="I74" i="150"/>
  <c r="N75" i="155"/>
  <c r="I75" i="155"/>
  <c r="N76" i="155"/>
  <c r="I76" i="155"/>
  <c r="I77" i="155"/>
  <c r="N76" i="162"/>
  <c r="I76" i="162"/>
  <c r="N77" i="162"/>
  <c r="I77" i="162"/>
  <c r="N74" i="172"/>
  <c r="N80" i="172" s="1"/>
  <c r="N46" i="172" s="1"/>
  <c r="I74" i="172"/>
  <c r="N75" i="172"/>
  <c r="I75" i="172"/>
  <c r="N76" i="172"/>
  <c r="I76" i="172"/>
  <c r="I71" i="14"/>
  <c r="I70" i="18"/>
  <c r="I71" i="18"/>
  <c r="I70" i="23"/>
  <c r="I70" i="29"/>
  <c r="I70" i="30"/>
  <c r="I70" i="31"/>
  <c r="I70" i="32"/>
  <c r="I70" i="33"/>
  <c r="I70" i="39"/>
  <c r="I70" i="40"/>
  <c r="I70" i="45"/>
  <c r="I70" i="35"/>
  <c r="I70" i="55"/>
  <c r="I70" i="58"/>
  <c r="I71" i="58"/>
  <c r="I70" i="59"/>
  <c r="I71" i="61"/>
  <c r="I71" i="57"/>
  <c r="I70" i="63"/>
  <c r="I71" i="63"/>
  <c r="I69" i="72"/>
  <c r="I70" i="74"/>
  <c r="I70" i="79"/>
  <c r="I71" i="79"/>
  <c r="I70" i="81"/>
  <c r="I71" i="81"/>
  <c r="I70" i="83"/>
  <c r="I71" i="83"/>
  <c r="I70" i="85"/>
  <c r="I71" i="85"/>
  <c r="I70" i="89"/>
  <c r="I71" i="89"/>
  <c r="I70" i="91"/>
  <c r="I70" i="92"/>
  <c r="I71" i="92"/>
  <c r="I70" i="94"/>
  <c r="I71" i="94"/>
  <c r="I70" i="95"/>
  <c r="I70" i="97"/>
  <c r="I70" i="99"/>
  <c r="I71" i="99"/>
  <c r="I70" i="100"/>
  <c r="I71" i="101"/>
  <c r="I70" i="102"/>
  <c r="I71" i="102"/>
  <c r="I70" i="103"/>
  <c r="I71" i="103"/>
  <c r="I70" i="105"/>
  <c r="I71" i="105"/>
  <c r="I70" i="129"/>
  <c r="I70" i="208"/>
  <c r="I70" i="128"/>
  <c r="I70" i="130"/>
  <c r="I70" i="131"/>
  <c r="I69" i="133"/>
  <c r="I70" i="133"/>
  <c r="I69" i="134"/>
  <c r="I70" i="134"/>
  <c r="I70" i="135"/>
  <c r="I69" i="136"/>
  <c r="I69" i="137"/>
  <c r="I69" i="139"/>
  <c r="I70" i="139"/>
  <c r="N75" i="158"/>
  <c r="N81" i="158" s="1"/>
  <c r="N47" i="158" s="1"/>
  <c r="I75" i="158"/>
  <c r="N76" i="158"/>
  <c r="I76" i="158"/>
  <c r="N77" i="158"/>
  <c r="I77" i="158"/>
  <c r="N75" i="168"/>
  <c r="I75" i="168"/>
  <c r="N76" i="168"/>
  <c r="N81" i="168" s="1"/>
  <c r="N47" i="168" s="1"/>
  <c r="I76" i="168"/>
  <c r="N77" i="168"/>
  <c r="I77" i="168"/>
  <c r="I75" i="176"/>
  <c r="I76" i="176"/>
  <c r="I77" i="176"/>
  <c r="I75" i="178"/>
  <c r="I77" i="178"/>
  <c r="I75" i="180"/>
  <c r="I76" i="180"/>
  <c r="I74" i="181"/>
  <c r="I75" i="181"/>
  <c r="I76" i="181"/>
  <c r="I74" i="183"/>
  <c r="I75" i="184"/>
  <c r="I76" i="184"/>
  <c r="I76" i="185"/>
  <c r="I77" i="185"/>
  <c r="N41" i="239"/>
  <c r="N43" i="239" s="1"/>
  <c r="I75" i="186"/>
  <c r="I76" i="186"/>
  <c r="I77" i="186"/>
  <c r="I75" i="187"/>
  <c r="I76" i="187"/>
  <c r="I70" i="192"/>
  <c r="I70" i="231"/>
  <c r="I71" i="231"/>
  <c r="I72" i="232"/>
  <c r="I73" i="232"/>
  <c r="I70" i="242"/>
  <c r="I71" i="242"/>
  <c r="I72" i="242"/>
  <c r="I77" i="245"/>
  <c r="I79" i="245"/>
  <c r="I80" i="245"/>
  <c r="N81" i="268"/>
  <c r="N41" i="268" s="1"/>
  <c r="I70" i="213"/>
  <c r="N76" i="215"/>
  <c r="N42" i="215" s="1"/>
  <c r="I71" i="215"/>
  <c r="I75" i="217"/>
  <c r="I75" i="218"/>
  <c r="I74" i="219"/>
  <c r="I75" i="219"/>
  <c r="I77" i="221"/>
  <c r="I78" i="221"/>
  <c r="I66" i="228"/>
  <c r="I71" i="254"/>
  <c r="I72" i="254"/>
  <c r="I71" i="256"/>
  <c r="I72" i="256"/>
  <c r="I73" i="256"/>
  <c r="I72" i="257"/>
  <c r="N80" i="277"/>
  <c r="N71" i="307"/>
  <c r="I71" i="307"/>
  <c r="N72" i="307"/>
  <c r="I72" i="307"/>
  <c r="N71" i="314"/>
  <c r="I71" i="314"/>
  <c r="N72" i="314"/>
  <c r="I72" i="314"/>
  <c r="N71" i="316"/>
  <c r="N77" i="316" s="1"/>
  <c r="N41" i="316" s="1"/>
  <c r="N43" i="316" s="1"/>
  <c r="I71" i="316"/>
  <c r="N72" i="316"/>
  <c r="I72" i="316"/>
  <c r="N71" i="318"/>
  <c r="I71" i="318"/>
  <c r="N72" i="318"/>
  <c r="I72" i="318"/>
  <c r="I71" i="335"/>
  <c r="N72" i="335"/>
  <c r="I72" i="335"/>
  <c r="N71" i="336"/>
  <c r="N77" i="336" s="1"/>
  <c r="N41" i="336" s="1"/>
  <c r="N43" i="336" s="1"/>
  <c r="I71" i="336"/>
  <c r="N71" i="344"/>
  <c r="I71" i="344"/>
  <c r="N72" i="344"/>
  <c r="N77" i="344" s="1"/>
  <c r="N41" i="344" s="1"/>
  <c r="I72" i="344"/>
  <c r="N71" i="351"/>
  <c r="I71" i="351"/>
  <c r="N72" i="351"/>
  <c r="I72" i="351"/>
  <c r="N71" i="353"/>
  <c r="I71" i="353"/>
  <c r="N72" i="353"/>
  <c r="N77" i="353" s="1"/>
  <c r="N41" i="353" s="1"/>
  <c r="N43" i="353" s="1"/>
  <c r="N79" i="353" s="1"/>
  <c r="I72" i="353"/>
  <c r="N71" i="357"/>
  <c r="I71" i="357"/>
  <c r="N72" i="357"/>
  <c r="I72" i="357"/>
  <c r="I71" i="264"/>
  <c r="I75" i="268"/>
  <c r="I76" i="268"/>
  <c r="I72" i="270"/>
  <c r="I73" i="270"/>
  <c r="I73" i="272"/>
  <c r="I77" i="279"/>
  <c r="I78" i="279"/>
  <c r="I80" i="279"/>
  <c r="I81" i="279"/>
  <c r="I82" i="279"/>
  <c r="I69" i="283"/>
  <c r="I70" i="283"/>
  <c r="I69" i="286"/>
  <c r="I70" i="286"/>
  <c r="I69" i="290"/>
  <c r="I70" i="290"/>
  <c r="I69" i="292"/>
  <c r="I70" i="292"/>
  <c r="I71" i="295"/>
  <c r="I72" i="295"/>
  <c r="N69" i="300"/>
  <c r="I69" i="300"/>
  <c r="N69" i="304"/>
  <c r="N75" i="304" s="1"/>
  <c r="N41" i="304" s="1"/>
  <c r="N43" i="304" s="1"/>
  <c r="N77" i="304" s="1"/>
  <c r="L83" i="304" s="1"/>
  <c r="I69" i="304"/>
  <c r="N69" i="310"/>
  <c r="N75" i="310" s="1"/>
  <c r="N41" i="310" s="1"/>
  <c r="N43" i="310" s="1"/>
  <c r="N70" i="310"/>
  <c r="I70" i="310"/>
  <c r="N72" i="311"/>
  <c r="I72" i="311"/>
  <c r="N71" i="313"/>
  <c r="N77" i="313" s="1"/>
  <c r="N41" i="313" s="1"/>
  <c r="N43" i="313" s="1"/>
  <c r="I71" i="313"/>
  <c r="N72" i="313"/>
  <c r="I72" i="313"/>
  <c r="N71" i="315"/>
  <c r="I71" i="315"/>
  <c r="N72" i="315"/>
  <c r="N77" i="315" s="1"/>
  <c r="N41" i="315" s="1"/>
  <c r="N43" i="315" s="1"/>
  <c r="I72" i="315"/>
  <c r="N71" i="317"/>
  <c r="N77" i="317" s="1"/>
  <c r="N41" i="317" s="1"/>
  <c r="N43" i="317" s="1"/>
  <c r="I71" i="317"/>
  <c r="N72" i="317"/>
  <c r="I72" i="317"/>
  <c r="N71" i="319"/>
  <c r="I71" i="319"/>
  <c r="N72" i="319"/>
  <c r="N77" i="319" s="1"/>
  <c r="N41" i="319" s="1"/>
  <c r="N43" i="319" s="1"/>
  <c r="I72" i="319"/>
  <c r="N71" i="320"/>
  <c r="N77" i="320" s="1"/>
  <c r="N79" i="320" s="1"/>
  <c r="L85" i="320" s="1"/>
  <c r="N72" i="320"/>
  <c r="I72" i="320"/>
  <c r="N71" i="330"/>
  <c r="N77" i="330" s="1"/>
  <c r="N41" i="330" s="1"/>
  <c r="I71" i="330"/>
  <c r="N72" i="330"/>
  <c r="I72" i="330"/>
  <c r="N71" i="331"/>
  <c r="N77" i="331" s="1"/>
  <c r="N41" i="331" s="1"/>
  <c r="N43" i="331" s="1"/>
  <c r="I71" i="331"/>
  <c r="N72" i="331"/>
  <c r="I72" i="331"/>
  <c r="N77" i="332"/>
  <c r="N41" i="332" s="1"/>
  <c r="N79" i="371"/>
  <c r="N71" i="346"/>
  <c r="N77" i="346" s="1"/>
  <c r="N41" i="346" s="1"/>
  <c r="N43" i="346" s="1"/>
  <c r="I71" i="346"/>
  <c r="N55" i="332"/>
  <c r="N71" i="345"/>
  <c r="N77" i="345"/>
  <c r="N41" i="345" s="1"/>
  <c r="N43" i="345" s="1"/>
  <c r="I71" i="345"/>
  <c r="N71" i="350"/>
  <c r="N77" i="350" s="1"/>
  <c r="N41" i="350" s="1"/>
  <c r="N43" i="350" s="1"/>
  <c r="N79" i="350" s="1"/>
  <c r="I71" i="350"/>
  <c r="N72" i="350"/>
  <c r="I72" i="350"/>
  <c r="N71" i="352"/>
  <c r="I71" i="352"/>
  <c r="N72" i="352"/>
  <c r="N77" i="352" s="1"/>
  <c r="N41" i="352" s="1"/>
  <c r="N43" i="352" s="1"/>
  <c r="I72" i="352"/>
  <c r="N71" i="355"/>
  <c r="I71" i="355"/>
  <c r="I71" i="359"/>
  <c r="N72" i="359"/>
  <c r="I72" i="359"/>
  <c r="N71" i="366"/>
  <c r="N77" i="366" s="1"/>
  <c r="N41" i="366" s="1"/>
  <c r="N43" i="366" s="1"/>
  <c r="I71" i="366"/>
  <c r="L83" i="370"/>
  <c r="L85" i="370"/>
  <c r="L85" i="11"/>
  <c r="L59" i="17"/>
  <c r="N59" i="17" s="1"/>
  <c r="N65" i="17" s="1"/>
  <c r="L59" i="19"/>
  <c r="N59" i="19" s="1"/>
  <c r="N65" i="19" s="1"/>
  <c r="L83" i="11"/>
  <c r="L83" i="369"/>
  <c r="N81" i="249"/>
  <c r="N43" i="249" s="1"/>
  <c r="I73" i="249"/>
  <c r="I74" i="249"/>
  <c r="I75" i="249"/>
  <c r="I76" i="249"/>
  <c r="I80" i="246"/>
  <c r="I81" i="246"/>
  <c r="I83" i="246"/>
  <c r="I84" i="246"/>
  <c r="N53" i="149"/>
  <c r="N55" i="356"/>
  <c r="I74" i="217"/>
  <c r="N76" i="216"/>
  <c r="N42" i="216" s="1"/>
  <c r="N44" i="216" s="1"/>
  <c r="I70" i="215"/>
  <c r="I70" i="214"/>
  <c r="I70" i="212"/>
  <c r="N55" i="336"/>
  <c r="N53" i="297"/>
  <c r="I72" i="193"/>
  <c r="I69" i="192"/>
  <c r="I69" i="191"/>
  <c r="N78" i="124"/>
  <c r="N55" i="337"/>
  <c r="N55" i="347"/>
  <c r="N53" i="299"/>
  <c r="N55" i="330"/>
  <c r="N55" i="342"/>
  <c r="L84" i="119"/>
  <c r="L83" i="120"/>
  <c r="L84" i="122"/>
  <c r="N55" i="354"/>
  <c r="N55" i="363"/>
  <c r="L83" i="104"/>
  <c r="I70" i="38"/>
  <c r="I70" i="12"/>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N64" i="154" s="1"/>
  <c r="L64" i="168"/>
  <c r="N64" i="168" s="1"/>
  <c r="L63" i="164"/>
  <c r="N63" i="164" s="1"/>
  <c r="L64" i="158"/>
  <c r="N64" i="158" s="1"/>
  <c r="N70" i="158" s="1"/>
  <c r="L64" i="155"/>
  <c r="N64" i="155" s="1"/>
  <c r="L66" i="165"/>
  <c r="N66" i="165" s="1"/>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N59" i="30" s="1"/>
  <c r="N65" i="30" s="1"/>
  <c r="L59" i="29"/>
  <c r="N59" i="29" s="1"/>
  <c r="N65"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N59" i="26" s="1"/>
  <c r="N65" i="26" s="1"/>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N59" i="88" s="1"/>
  <c r="N65" i="88" s="1"/>
  <c r="L59" i="86"/>
  <c r="N59" i="86" s="1"/>
  <c r="N65" i="86" s="1"/>
  <c r="L59" i="84"/>
  <c r="N59" i="84" s="1"/>
  <c r="N65" i="84" s="1"/>
  <c r="L59" i="82"/>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N70"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L58" i="298"/>
  <c r="N58" i="298" s="1"/>
  <c r="N64" i="298" s="1"/>
  <c r="L59" i="297"/>
  <c r="N59" i="297" s="1"/>
  <c r="N64"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N58" i="140" s="1"/>
  <c r="N64" i="140" s="1"/>
  <c r="N75" i="287"/>
  <c r="N41" i="287" s="1"/>
  <c r="N76" i="66"/>
  <c r="N41" i="66" s="1"/>
  <c r="N43" i="66" s="1"/>
  <c r="N77" i="351"/>
  <c r="N41" i="351" s="1"/>
  <c r="N43" i="351" s="1"/>
  <c r="N79" i="351" s="1"/>
  <c r="N77" i="307"/>
  <c r="N41" i="307" s="1"/>
  <c r="N43" i="307" s="1"/>
  <c r="N77" i="150"/>
  <c r="N46" i="150" s="1"/>
  <c r="L85" i="116"/>
  <c r="N58" i="283" l="1"/>
  <c r="N64" i="283" s="1"/>
  <c r="N64" i="248"/>
  <c r="N65" i="248"/>
  <c r="N43" i="287"/>
  <c r="N43" i="250"/>
  <c r="N43" i="344"/>
  <c r="N58" i="164"/>
  <c r="N58" i="180"/>
  <c r="N58" i="181"/>
  <c r="N55" i="251"/>
  <c r="N79" i="327"/>
  <c r="L86" i="327" s="1"/>
  <c r="N78" i="216"/>
  <c r="N55" i="345"/>
  <c r="N55" i="359"/>
  <c r="N79" i="359" s="1"/>
  <c r="N58" i="184"/>
  <c r="N58" i="248"/>
  <c r="N55" i="258"/>
  <c r="N55" i="265"/>
  <c r="N56" i="275"/>
  <c r="N59" i="280"/>
  <c r="N55" i="296"/>
  <c r="N53" i="298"/>
  <c r="N77" i="298" s="1"/>
  <c r="L82" i="298" s="1"/>
  <c r="N55" i="312"/>
  <c r="N55" i="313"/>
  <c r="N55" i="317"/>
  <c r="N55" i="329"/>
  <c r="N55" i="333"/>
  <c r="N55" i="335"/>
  <c r="L83" i="116"/>
  <c r="L83" i="109"/>
  <c r="N79" i="352"/>
  <c r="N70" i="266"/>
  <c r="N70" i="170"/>
  <c r="L85" i="112"/>
  <c r="N59" i="187"/>
  <c r="L83" i="112"/>
  <c r="N54" i="106"/>
  <c r="N79" i="322"/>
  <c r="L85" i="322" s="1"/>
  <c r="L84" i="104"/>
  <c r="N79" i="339"/>
  <c r="L85" i="339" s="1"/>
  <c r="N48" i="219"/>
  <c r="N82" i="219" s="1"/>
  <c r="L89" i="219" s="1"/>
  <c r="N43" i="275"/>
  <c r="N80" i="275" s="1"/>
  <c r="L86" i="275" s="1"/>
  <c r="L84" i="369"/>
  <c r="N86" i="369" s="1"/>
  <c r="N88" i="369" s="1"/>
  <c r="D318" i="5" s="1"/>
  <c r="N43" i="309"/>
  <c r="N45" i="247"/>
  <c r="N43" i="332"/>
  <c r="N79" i="332" s="1"/>
  <c r="N43" i="330"/>
  <c r="N79" i="330" s="1"/>
  <c r="N43" i="190"/>
  <c r="N77" i="190" s="1"/>
  <c r="N43" i="232"/>
  <c r="N43" i="364"/>
  <c r="N47" i="252"/>
  <c r="N43" i="274"/>
  <c r="N43" i="337"/>
  <c r="N43" i="342"/>
  <c r="N79" i="342" s="1"/>
  <c r="N80" i="218"/>
  <c r="N46" i="218" s="1"/>
  <c r="N80" i="164"/>
  <c r="N46" i="164" s="1"/>
  <c r="N77" i="356"/>
  <c r="N41" i="356" s="1"/>
  <c r="N43" i="356" s="1"/>
  <c r="N76" i="140"/>
  <c r="N41" i="140" s="1"/>
  <c r="N81" i="178"/>
  <c r="N47" i="178" s="1"/>
  <c r="N49" i="178" s="1"/>
  <c r="I70" i="367"/>
  <c r="I75" i="185"/>
  <c r="I70" i="140"/>
  <c r="I71" i="234"/>
  <c r="I70" i="146"/>
  <c r="I70" i="19"/>
  <c r="I71" i="193"/>
  <c r="I72" i="272"/>
  <c r="I69" i="140"/>
  <c r="I69" i="135"/>
  <c r="I71" i="97"/>
  <c r="I71" i="91"/>
  <c r="I71" i="55"/>
  <c r="I71" i="323"/>
  <c r="N76" i="54"/>
  <c r="I70" i="7"/>
  <c r="N76" i="14"/>
  <c r="N42" i="14" s="1"/>
  <c r="N71" i="20"/>
  <c r="N70" i="44"/>
  <c r="N76" i="44" s="1"/>
  <c r="N42" i="44" s="1"/>
  <c r="N70" i="57"/>
  <c r="N76" i="57" s="1"/>
  <c r="N41" i="57" s="1"/>
  <c r="N69" i="74"/>
  <c r="N75" i="74" s="1"/>
  <c r="N41" i="74" s="1"/>
  <c r="N70" i="82"/>
  <c r="N76" i="82" s="1"/>
  <c r="N41" i="82" s="1"/>
  <c r="N76" i="183"/>
  <c r="N80" i="188"/>
  <c r="N46" i="188" s="1"/>
  <c r="N48" i="188" s="1"/>
  <c r="N78" i="207"/>
  <c r="N83" i="207" s="1"/>
  <c r="N46" i="207" s="1"/>
  <c r="N48" i="207" s="1"/>
  <c r="N84" i="220"/>
  <c r="N46" i="220" s="1"/>
  <c r="N77" i="355"/>
  <c r="N41" i="355" s="1"/>
  <c r="N43" i="355" s="1"/>
  <c r="N79" i="355" s="1"/>
  <c r="L84" i="355" s="1"/>
  <c r="I70" i="300"/>
  <c r="N71" i="311"/>
  <c r="N77" i="311" s="1"/>
  <c r="N41" i="311" s="1"/>
  <c r="N43" i="311" s="1"/>
  <c r="N77" i="357"/>
  <c r="N41" i="357" s="1"/>
  <c r="N43" i="357" s="1"/>
  <c r="I71" i="257"/>
  <c r="I74" i="184"/>
  <c r="I71" i="95"/>
  <c r="I74" i="50"/>
  <c r="I70" i="37"/>
  <c r="I71" i="26"/>
  <c r="I69" i="284"/>
  <c r="I71" i="233"/>
  <c r="I74" i="164"/>
  <c r="I71" i="60"/>
  <c r="I70" i="17"/>
  <c r="I71" i="322"/>
  <c r="I70" i="65"/>
  <c r="I68" i="229"/>
  <c r="N80" i="174"/>
  <c r="N46" i="174" s="1"/>
  <c r="I70" i="209"/>
  <c r="I72" i="250"/>
  <c r="N75" i="72"/>
  <c r="N41" i="72" s="1"/>
  <c r="N75" i="133"/>
  <c r="N41" i="133" s="1"/>
  <c r="N80" i="181"/>
  <c r="N46" i="181" s="1"/>
  <c r="N77" i="259"/>
  <c r="N41" i="259" s="1"/>
  <c r="N91" i="260"/>
  <c r="N47" i="260" s="1"/>
  <c r="N79" i="240"/>
  <c r="L84" i="240" s="1"/>
  <c r="N79" i="347"/>
  <c r="L84" i="347" s="1"/>
  <c r="I69" i="190"/>
  <c r="I72" i="355"/>
  <c r="I79" i="279"/>
  <c r="N77" i="318"/>
  <c r="N41" i="318" s="1"/>
  <c r="N43" i="318" s="1"/>
  <c r="N77" i="314"/>
  <c r="N41" i="314" s="1"/>
  <c r="N43" i="314" s="1"/>
  <c r="I74" i="180"/>
  <c r="I70" i="137"/>
  <c r="I70" i="127"/>
  <c r="I70" i="101"/>
  <c r="I73" i="50"/>
  <c r="I70" i="26"/>
  <c r="I70" i="96"/>
  <c r="N76" i="69"/>
  <c r="N41" i="69" s="1"/>
  <c r="I70" i="34"/>
  <c r="I70" i="309"/>
  <c r="I74" i="248"/>
  <c r="I77" i="244"/>
  <c r="I76" i="177"/>
  <c r="I72" i="265"/>
  <c r="N70" i="56"/>
  <c r="N76" i="56" s="1"/>
  <c r="N42" i="56" s="1"/>
  <c r="N43" i="56" s="1"/>
  <c r="N76" i="87"/>
  <c r="N41" i="87" s="1"/>
  <c r="N76" i="105"/>
  <c r="N41" i="105" s="1"/>
  <c r="N70" i="142"/>
  <c r="N76" i="142" s="1"/>
  <c r="N41" i="142" s="1"/>
  <c r="N43" i="142" s="1"/>
  <c r="N76" i="96"/>
  <c r="N41" i="96" s="1"/>
  <c r="N75" i="300"/>
  <c r="N41" i="300" s="1"/>
  <c r="N43" i="300" s="1"/>
  <c r="I77" i="207"/>
  <c r="I76" i="245"/>
  <c r="I75" i="183"/>
  <c r="I71" i="100"/>
  <c r="I70" i="61"/>
  <c r="I70" i="46"/>
  <c r="I75" i="162"/>
  <c r="I81" i="252"/>
  <c r="I71" i="240"/>
  <c r="I76" i="154"/>
  <c r="I70" i="69"/>
  <c r="I71" i="360"/>
  <c r="I71" i="88"/>
  <c r="I70" i="64"/>
  <c r="N76" i="24"/>
  <c r="N42" i="24" s="1"/>
  <c r="N76" i="108"/>
  <c r="N41" i="108" s="1"/>
  <c r="N76" i="145"/>
  <c r="N41" i="145" s="1"/>
  <c r="N43" i="145" s="1"/>
  <c r="I70" i="14"/>
  <c r="I74" i="218"/>
  <c r="N79" i="296"/>
  <c r="L86" i="296" s="1"/>
  <c r="I72" i="264"/>
  <c r="I71" i="213"/>
  <c r="I77" i="187"/>
  <c r="I76" i="178"/>
  <c r="I70" i="136"/>
  <c r="I70" i="132"/>
  <c r="I72" i="275"/>
  <c r="N76" i="60"/>
  <c r="N42" i="60" s="1"/>
  <c r="I74" i="177"/>
  <c r="I70" i="52"/>
  <c r="I71" i="343"/>
  <c r="I70" i="98"/>
  <c r="N76" i="100"/>
  <c r="N41" i="100" s="1"/>
  <c r="N43" i="100" s="1"/>
  <c r="N78" i="100" s="1"/>
  <c r="L85" i="100" s="1"/>
  <c r="N75" i="192"/>
  <c r="N41" i="192" s="1"/>
  <c r="N76" i="214"/>
  <c r="N42" i="214" s="1"/>
  <c r="N77" i="258"/>
  <c r="N41" i="258" s="1"/>
  <c r="N43" i="258" s="1"/>
  <c r="N79" i="258" s="1"/>
  <c r="N75" i="302"/>
  <c r="N41" i="302" s="1"/>
  <c r="N43" i="302" s="1"/>
  <c r="N80" i="160"/>
  <c r="N46" i="160" s="1"/>
  <c r="N76" i="89"/>
  <c r="N41" i="89" s="1"/>
  <c r="L83" i="64"/>
  <c r="L84" i="64"/>
  <c r="L85" i="64"/>
  <c r="N76" i="59"/>
  <c r="N42" i="59" s="1"/>
  <c r="N76" i="95"/>
  <c r="N41" i="95" s="1"/>
  <c r="L84" i="28"/>
  <c r="N86" i="28" s="1"/>
  <c r="N88" i="28" s="1"/>
  <c r="D20" i="5" s="1"/>
  <c r="N78" i="65"/>
  <c r="N69" i="147"/>
  <c r="N76" i="147" s="1"/>
  <c r="N41" i="147" s="1"/>
  <c r="I69" i="147"/>
  <c r="N76" i="146"/>
  <c r="N41" i="146" s="1"/>
  <c r="N80" i="180"/>
  <c r="N46" i="180" s="1"/>
  <c r="N48" i="180" s="1"/>
  <c r="N79" i="253"/>
  <c r="L84" i="253" s="1"/>
  <c r="N70" i="168"/>
  <c r="N43" i="51"/>
  <c r="N78" i="51" s="1"/>
  <c r="L83" i="51" s="1"/>
  <c r="N43" i="107"/>
  <c r="N78" i="107" s="1"/>
  <c r="L84" i="107" s="1"/>
  <c r="N69" i="138"/>
  <c r="N76" i="138" s="1"/>
  <c r="N41" i="138" s="1"/>
  <c r="I69" i="138"/>
  <c r="N76" i="139"/>
  <c r="N41" i="139" s="1"/>
  <c r="N81" i="185"/>
  <c r="N47" i="185" s="1"/>
  <c r="N49" i="185" s="1"/>
  <c r="N81" i="244"/>
  <c r="N45" i="244" s="1"/>
  <c r="N59" i="24"/>
  <c r="N65" i="24" s="1"/>
  <c r="I70" i="72"/>
  <c r="I71" i="59"/>
  <c r="I70" i="27"/>
  <c r="I71" i="15"/>
  <c r="I71" i="21"/>
  <c r="N71" i="17"/>
  <c r="N76" i="17" s="1"/>
  <c r="N42" i="17" s="1"/>
  <c r="N43" i="17" s="1"/>
  <c r="N78" i="17" s="1"/>
  <c r="N70" i="20"/>
  <c r="N76" i="20" s="1"/>
  <c r="N42" i="20" s="1"/>
  <c r="N70" i="41"/>
  <c r="N76" i="41" s="1"/>
  <c r="N42" i="41" s="1"/>
  <c r="I70" i="41"/>
  <c r="N43" i="44"/>
  <c r="N75" i="75"/>
  <c r="N41" i="75" s="1"/>
  <c r="N43" i="75" s="1"/>
  <c r="N76" i="81"/>
  <c r="N41" i="81" s="1"/>
  <c r="N70" i="86"/>
  <c r="N76" i="86" s="1"/>
  <c r="N41" i="86" s="1"/>
  <c r="N43" i="86" s="1"/>
  <c r="N71" i="148"/>
  <c r="N76" i="148" s="1"/>
  <c r="N41" i="148" s="1"/>
  <c r="N43" i="148" s="1"/>
  <c r="N78" i="148" s="1"/>
  <c r="I71" i="148"/>
  <c r="N81" i="154"/>
  <c r="N47" i="154" s="1"/>
  <c r="N81" i="176"/>
  <c r="N47" i="176" s="1"/>
  <c r="N79" i="356"/>
  <c r="N70" i="47"/>
  <c r="N76" i="47" s="1"/>
  <c r="N42" i="47" s="1"/>
  <c r="N43" i="47" s="1"/>
  <c r="N78" i="47" s="1"/>
  <c r="L83" i="47" s="1"/>
  <c r="N78" i="55"/>
  <c r="L83" i="55" s="1"/>
  <c r="N71" i="84"/>
  <c r="N76" i="84" s="1"/>
  <c r="N41" i="84" s="1"/>
  <c r="N43" i="84" s="1"/>
  <c r="N70" i="67"/>
  <c r="N76" i="67" s="1"/>
  <c r="N41" i="67" s="1"/>
  <c r="N43" i="67" s="1"/>
  <c r="N78" i="67" s="1"/>
  <c r="I70" i="67"/>
  <c r="I70" i="15"/>
  <c r="N67" i="150"/>
  <c r="N76" i="68"/>
  <c r="N41" i="68" s="1"/>
  <c r="N43" i="83"/>
  <c r="N83" i="165"/>
  <c r="N49" i="165" s="1"/>
  <c r="N51" i="165" s="1"/>
  <c r="N67" i="229"/>
  <c r="N73" i="229" s="1"/>
  <c r="N40" i="229" s="1"/>
  <c r="N42" i="229" s="1"/>
  <c r="N75" i="229" s="1"/>
  <c r="L80" i="229" s="1"/>
  <c r="I67" i="229"/>
  <c r="N79" i="241"/>
  <c r="L86" i="241" s="1"/>
  <c r="N79" i="312"/>
  <c r="L84" i="312" s="1"/>
  <c r="N79" i="354"/>
  <c r="L84" i="354" s="1"/>
  <c r="N70" i="16"/>
  <c r="N76" i="16" s="1"/>
  <c r="N42" i="16" s="1"/>
  <c r="I70" i="16"/>
  <c r="I71" i="56"/>
  <c r="N43" i="85"/>
  <c r="N81" i="171"/>
  <c r="N47" i="171" s="1"/>
  <c r="N80" i="183"/>
  <c r="N46" i="183" s="1"/>
  <c r="N48" i="220"/>
  <c r="N78" i="32"/>
  <c r="L85" i="32" s="1"/>
  <c r="L85" i="28"/>
  <c r="I71" i="87"/>
  <c r="I70" i="51"/>
  <c r="N59" i="21"/>
  <c r="N65" i="21" s="1"/>
  <c r="N59" i="33"/>
  <c r="N65" i="33" s="1"/>
  <c r="N59" i="60"/>
  <c r="N65" i="60" s="1"/>
  <c r="N59" i="82"/>
  <c r="N65" i="82" s="1"/>
  <c r="I70" i="87"/>
  <c r="I70" i="43"/>
  <c r="I70" i="28"/>
  <c r="N76" i="25"/>
  <c r="N42" i="25" s="1"/>
  <c r="N43" i="25" s="1"/>
  <c r="N76" i="26"/>
  <c r="N42" i="26" s="1"/>
  <c r="N43" i="26" s="1"/>
  <c r="N78" i="26" s="1"/>
  <c r="N76" i="94"/>
  <c r="N41" i="94" s="1"/>
  <c r="N37" i="137"/>
  <c r="N81" i="170"/>
  <c r="N47" i="170" s="1"/>
  <c r="N80" i="179"/>
  <c r="N46" i="179" s="1"/>
  <c r="N48" i="179" s="1"/>
  <c r="N55" i="228"/>
  <c r="N61" i="228" s="1"/>
  <c r="N83" i="279"/>
  <c r="N46" i="279" s="1"/>
  <c r="N48" i="279" s="1"/>
  <c r="N65" i="249"/>
  <c r="N68" i="249" s="1"/>
  <c r="N61" i="281"/>
  <c r="N67" i="281" s="1"/>
  <c r="N80" i="281" s="1"/>
  <c r="N75" i="325"/>
  <c r="N41" i="325" s="1"/>
  <c r="N43" i="325" s="1"/>
  <c r="N77" i="333"/>
  <c r="N41" i="333" s="1"/>
  <c r="N43" i="333" s="1"/>
  <c r="N78" i="56"/>
  <c r="L83" i="56" s="1"/>
  <c r="N58" i="287"/>
  <c r="N74" i="252"/>
  <c r="N77" i="328"/>
  <c r="N41" i="328" s="1"/>
  <c r="N43" i="328" s="1"/>
  <c r="N43" i="254"/>
  <c r="N43" i="259"/>
  <c r="N43" i="261"/>
  <c r="N43" i="270"/>
  <c r="N43" i="273"/>
  <c r="N46" i="280"/>
  <c r="N80" i="177"/>
  <c r="N46" i="177" s="1"/>
  <c r="N43" i="272"/>
  <c r="N58" i="285"/>
  <c r="N59" i="23"/>
  <c r="N65" i="23" s="1"/>
  <c r="N75" i="286"/>
  <c r="N41" i="286" s="1"/>
  <c r="N43" i="286" s="1"/>
  <c r="N58" i="286"/>
  <c r="N64" i="286" s="1"/>
  <c r="N59" i="25"/>
  <c r="N65" i="25" s="1"/>
  <c r="N59" i="79"/>
  <c r="N65" i="79" s="1"/>
  <c r="N77" i="305"/>
  <c r="L83" i="305" s="1"/>
  <c r="N58" i="75"/>
  <c r="N64" i="75" s="1"/>
  <c r="N43" i="16"/>
  <c r="N59" i="20"/>
  <c r="N65" i="20" s="1"/>
  <c r="N76" i="21"/>
  <c r="N42" i="21" s="1"/>
  <c r="N43" i="41"/>
  <c r="N54" i="88"/>
  <c r="N42" i="234"/>
  <c r="N78" i="234" s="1"/>
  <c r="L84" i="234" s="1"/>
  <c r="N42" i="242"/>
  <c r="N75" i="292"/>
  <c r="N41" i="292" s="1"/>
  <c r="N43" i="292" s="1"/>
  <c r="N77" i="308"/>
  <c r="N41" i="308" s="1"/>
  <c r="N43" i="308" s="1"/>
  <c r="N79" i="308" s="1"/>
  <c r="N71" i="12"/>
  <c r="N76" i="12" s="1"/>
  <c r="N42" i="12" s="1"/>
  <c r="N43" i="257"/>
  <c r="N43" i="266"/>
  <c r="N75" i="291"/>
  <c r="N41" i="291" s="1"/>
  <c r="N43" i="291" s="1"/>
  <c r="N70" i="162"/>
  <c r="N69" i="188"/>
  <c r="N70" i="187"/>
  <c r="N70" i="185"/>
  <c r="N79" i="313"/>
  <c r="L85" i="313" s="1"/>
  <c r="N70" i="267"/>
  <c r="N69" i="189"/>
  <c r="N70" i="186"/>
  <c r="N70" i="155"/>
  <c r="N70" i="171"/>
  <c r="N64" i="285"/>
  <c r="N70" i="182"/>
  <c r="N66" i="294"/>
  <c r="N70" i="268"/>
  <c r="N70" i="154"/>
  <c r="N74" i="246"/>
  <c r="N70" i="176"/>
  <c r="N69" i="164"/>
  <c r="N69" i="174"/>
  <c r="N69" i="179"/>
  <c r="N69" i="181"/>
  <c r="N53" i="75"/>
  <c r="N54" i="82"/>
  <c r="N54" i="98"/>
  <c r="N53" i="136"/>
  <c r="L86" i="354"/>
  <c r="N59" i="158"/>
  <c r="L84" i="109"/>
  <c r="L85" i="113"/>
  <c r="L85" i="117"/>
  <c r="N55" i="348"/>
  <c r="N78" i="66"/>
  <c r="L84" i="66" s="1"/>
  <c r="L84" i="113"/>
  <c r="N86" i="113" s="1"/>
  <c r="N88" i="113" s="1"/>
  <c r="D103" i="5" s="1"/>
  <c r="L83" i="117"/>
  <c r="L83" i="76"/>
  <c r="N54" i="80"/>
  <c r="N59" i="171"/>
  <c r="N79" i="345"/>
  <c r="N54" i="148"/>
  <c r="N54" i="35"/>
  <c r="N54" i="71"/>
  <c r="N53" i="133"/>
  <c r="N53" i="146"/>
  <c r="N59" i="154"/>
  <c r="N55" i="331"/>
  <c r="N79" i="307"/>
  <c r="N53" i="137"/>
  <c r="N61" i="165"/>
  <c r="N54" i="68"/>
  <c r="N54" i="105"/>
  <c r="N53" i="135"/>
  <c r="N58" i="160"/>
  <c r="N58" i="174"/>
  <c r="N59" i="176"/>
  <c r="N59" i="245"/>
  <c r="N53" i="283"/>
  <c r="N53" i="284"/>
  <c r="N77" i="284" s="1"/>
  <c r="L83" i="284" s="1"/>
  <c r="N53" i="286"/>
  <c r="L84" i="111"/>
  <c r="L85" i="111"/>
  <c r="L83" i="111"/>
  <c r="N53" i="139"/>
  <c r="N53" i="209"/>
  <c r="N59" i="178"/>
  <c r="N54" i="84"/>
  <c r="N59" i="157"/>
  <c r="N53" i="292"/>
  <c r="N55" i="294"/>
  <c r="N55" i="295"/>
  <c r="N79" i="295" s="1"/>
  <c r="N53" i="302"/>
  <c r="N77" i="302" s="1"/>
  <c r="N55" i="328"/>
  <c r="N79" i="328" s="1"/>
  <c r="L85" i="328" s="1"/>
  <c r="L84" i="121"/>
  <c r="L84" i="320"/>
  <c r="N86" i="116"/>
  <c r="N88" i="116" s="1"/>
  <c r="D105" i="5" s="1"/>
  <c r="L85" i="76"/>
  <c r="L83" i="289"/>
  <c r="N79" i="366"/>
  <c r="N54" i="43"/>
  <c r="N54" i="83"/>
  <c r="N78" i="83" s="1"/>
  <c r="L85" i="83" s="1"/>
  <c r="N54" i="86"/>
  <c r="N54" i="90"/>
  <c r="N54" i="91"/>
  <c r="N78" i="91" s="1"/>
  <c r="L83" i="91" s="1"/>
  <c r="N54" i="99"/>
  <c r="N53" i="143"/>
  <c r="N55" i="236"/>
  <c r="N58" i="249"/>
  <c r="N55" i="256"/>
  <c r="N55" i="259"/>
  <c r="N55" i="262"/>
  <c r="N55" i="263"/>
  <c r="N79" i="263" s="1"/>
  <c r="N55" i="264"/>
  <c r="N59" i="266"/>
  <c r="N59" i="267"/>
  <c r="N59" i="268"/>
  <c r="N56" i="270"/>
  <c r="N80" i="270" s="1"/>
  <c r="N56" i="271"/>
  <c r="N80" i="271" s="1"/>
  <c r="N56" i="272"/>
  <c r="N56" i="273"/>
  <c r="N56" i="274"/>
  <c r="N61" i="279"/>
  <c r="N49" i="168"/>
  <c r="N43" i="149"/>
  <c r="N78" i="149" s="1"/>
  <c r="L83" i="149" s="1"/>
  <c r="N43" i="144"/>
  <c r="N48" i="174"/>
  <c r="N45" i="249"/>
  <c r="N43" i="268"/>
  <c r="N43" i="127"/>
  <c r="N43" i="208"/>
  <c r="N43" i="140"/>
  <c r="N43" i="256"/>
  <c r="N49" i="155"/>
  <c r="N48" i="221"/>
  <c r="N46" i="282"/>
  <c r="N83" i="282" s="1"/>
  <c r="N48" i="164"/>
  <c r="N82" i="164" s="1"/>
  <c r="L88" i="164" s="1"/>
  <c r="N43" i="128"/>
  <c r="N43" i="132"/>
  <c r="N78" i="132" s="1"/>
  <c r="N47" i="244"/>
  <c r="N43" i="147"/>
  <c r="N44" i="214"/>
  <c r="N78" i="214" s="1"/>
  <c r="N48" i="160"/>
  <c r="N43" i="191"/>
  <c r="N43" i="264"/>
  <c r="N79" i="264" s="1"/>
  <c r="N43" i="108"/>
  <c r="N78" i="108" s="1"/>
  <c r="L85" i="108" s="1"/>
  <c r="N49" i="154"/>
  <c r="N43" i="131"/>
  <c r="N78" i="131" s="1"/>
  <c r="L85" i="131" s="1"/>
  <c r="N49" i="260"/>
  <c r="N43" i="365"/>
  <c r="N79" i="365" s="1"/>
  <c r="N43" i="96"/>
  <c r="N43" i="129"/>
  <c r="N78" i="129" s="1"/>
  <c r="N43" i="146"/>
  <c r="N78" i="146" s="1"/>
  <c r="N43" i="135"/>
  <c r="N78" i="135" s="1"/>
  <c r="L85" i="135" s="1"/>
  <c r="N43" i="138"/>
  <c r="N49" i="171"/>
  <c r="N69" i="172"/>
  <c r="N69" i="180"/>
  <c r="N69" i="177"/>
  <c r="N69" i="184"/>
  <c r="N70" i="157"/>
  <c r="N69" i="160"/>
  <c r="N70" i="245"/>
  <c r="N72" i="165"/>
  <c r="N79" i="261"/>
  <c r="L85" i="261" s="1"/>
  <c r="N77" i="191"/>
  <c r="L83" i="191" s="1"/>
  <c r="N69" i="183"/>
  <c r="N68" i="248"/>
  <c r="N58" i="183"/>
  <c r="N58" i="188"/>
  <c r="N53" i="290"/>
  <c r="N77" i="290" s="1"/>
  <c r="L84" i="290" s="1"/>
  <c r="N53" i="142"/>
  <c r="L83" i="226"/>
  <c r="N86" i="226" s="1"/>
  <c r="N88" i="226" s="1"/>
  <c r="D187" i="5" s="1"/>
  <c r="L85" i="226"/>
  <c r="N55" i="314"/>
  <c r="N55" i="316"/>
  <c r="N79" i="316" s="1"/>
  <c r="L85" i="316" s="1"/>
  <c r="N55" i="318"/>
  <c r="L85" i="122"/>
  <c r="N86" i="122" s="1"/>
  <c r="N88" i="122" s="1"/>
  <c r="D112" i="5" s="1"/>
  <c r="N53" i="141"/>
  <c r="N59" i="244"/>
  <c r="L84" i="339"/>
  <c r="L83" i="121"/>
  <c r="N54" i="96"/>
  <c r="N54" i="97"/>
  <c r="N58" i="172"/>
  <c r="N58" i="177"/>
  <c r="N54" i="231"/>
  <c r="N55" i="50"/>
  <c r="N77" i="293"/>
  <c r="L83" i="293" s="1"/>
  <c r="N86" i="104"/>
  <c r="N88" i="104" s="1"/>
  <c r="D94" i="5" s="1"/>
  <c r="N53" i="78"/>
  <c r="N77" i="78" s="1"/>
  <c r="N54" i="85"/>
  <c r="N53" i="134"/>
  <c r="N78" i="134" s="1"/>
  <c r="L85" i="134" s="1"/>
  <c r="N61" i="207"/>
  <c r="N49" i="162"/>
  <c r="N43" i="137"/>
  <c r="N78" i="137" s="1"/>
  <c r="L84" i="137" s="1"/>
  <c r="N49" i="170"/>
  <c r="N48" i="177"/>
  <c r="N48" i="172"/>
  <c r="N45" i="248"/>
  <c r="N83" i="248" s="1"/>
  <c r="L89" i="248" s="1"/>
  <c r="N49" i="157"/>
  <c r="N48" i="189"/>
  <c r="N43" i="130"/>
  <c r="N78" i="130" s="1"/>
  <c r="N47" i="246"/>
  <c r="N49" i="158"/>
  <c r="N43" i="133"/>
  <c r="N77" i="133" s="1"/>
  <c r="N49" i="176"/>
  <c r="N48" i="184"/>
  <c r="N82" i="184" s="1"/>
  <c r="L88" i="184" s="1"/>
  <c r="N48" i="150"/>
  <c r="N43" i="141"/>
  <c r="N48" i="217"/>
  <c r="N82" i="217" s="1"/>
  <c r="N43" i="265"/>
  <c r="N43" i="136"/>
  <c r="N43" i="102"/>
  <c r="N78" i="102" s="1"/>
  <c r="N43" i="134"/>
  <c r="N43" i="209"/>
  <c r="N43" i="143"/>
  <c r="N78" i="143" s="1"/>
  <c r="L83" i="143" s="1"/>
  <c r="N48" i="183"/>
  <c r="N42" i="243"/>
  <c r="N78" i="243" s="1"/>
  <c r="N47" i="245"/>
  <c r="N79" i="319"/>
  <c r="L84" i="319" s="1"/>
  <c r="N79" i="262"/>
  <c r="L86" i="262" s="1"/>
  <c r="N74" i="227"/>
  <c r="L80" i="227" s="1"/>
  <c r="N64" i="287"/>
  <c r="N77" i="299"/>
  <c r="N77" i="297"/>
  <c r="L82" i="297" s="1"/>
  <c r="N79" i="306"/>
  <c r="L85" i="306" s="1"/>
  <c r="N79" i="251"/>
  <c r="L85" i="251" s="1"/>
  <c r="N79" i="239"/>
  <c r="L86" i="239" s="1"/>
  <c r="N53" i="140"/>
  <c r="N53" i="144"/>
  <c r="N59" i="185"/>
  <c r="N53" i="285"/>
  <c r="N53" i="287"/>
  <c r="N55" i="311"/>
  <c r="N63" i="246"/>
  <c r="N53" i="291"/>
  <c r="N77" i="291" s="1"/>
  <c r="L84" i="291" s="1"/>
  <c r="N53" i="301"/>
  <c r="N77" i="301" s="1"/>
  <c r="N61" i="221"/>
  <c r="N85" i="221" s="1"/>
  <c r="N77" i="300"/>
  <c r="L84" i="300" s="1"/>
  <c r="N59" i="155"/>
  <c r="N59" i="168"/>
  <c r="N56" i="232"/>
  <c r="N55" i="334"/>
  <c r="N79" i="334" s="1"/>
  <c r="L84" i="334" s="1"/>
  <c r="L84" i="226"/>
  <c r="N78" i="128"/>
  <c r="L84" i="128" s="1"/>
  <c r="L84" i="125"/>
  <c r="N79" i="336"/>
  <c r="L85" i="336" s="1"/>
  <c r="N78" i="208"/>
  <c r="L84" i="208" s="1"/>
  <c r="N79" i="294"/>
  <c r="L84" i="294" s="1"/>
  <c r="N54" i="36"/>
  <c r="N59" i="162"/>
  <c r="N55" i="238"/>
  <c r="N79" i="238" s="1"/>
  <c r="N55" i="257"/>
  <c r="N79" i="257" s="1"/>
  <c r="L84" i="257" s="1"/>
  <c r="L82" i="289"/>
  <c r="L83" i="125"/>
  <c r="L85" i="224"/>
  <c r="L84" i="224"/>
  <c r="N79" i="337"/>
  <c r="L86" i="337" s="1"/>
  <c r="N54" i="87"/>
  <c r="N59" i="186"/>
  <c r="N62" i="220"/>
  <c r="N55" i="235"/>
  <c r="N79" i="235" s="1"/>
  <c r="L85" i="235" s="1"/>
  <c r="N54" i="242"/>
  <c r="N55" i="254"/>
  <c r="N69" i="260"/>
  <c r="N53" i="325"/>
  <c r="N79" i="363"/>
  <c r="L85" i="363" s="1"/>
  <c r="N43" i="54"/>
  <c r="N78" i="54" s="1"/>
  <c r="L84" i="54" s="1"/>
  <c r="N48" i="181"/>
  <c r="N45" i="193"/>
  <c r="N79" i="193" s="1"/>
  <c r="L86" i="193" s="1"/>
  <c r="N43" i="42"/>
  <c r="N43" i="57"/>
  <c r="N78" i="57" s="1"/>
  <c r="L83" i="57" s="1"/>
  <c r="N43" i="80"/>
  <c r="N43" i="81"/>
  <c r="N43" i="101"/>
  <c r="N78" i="101" s="1"/>
  <c r="L84" i="101" s="1"/>
  <c r="N43" i="105"/>
  <c r="N43" i="106"/>
  <c r="N49" i="182"/>
  <c r="N83" i="280"/>
  <c r="L89" i="280" s="1"/>
  <c r="N44" i="212"/>
  <c r="N78" i="212" s="1"/>
  <c r="L84" i="212" s="1"/>
  <c r="N43" i="94"/>
  <c r="N78" i="94" s="1"/>
  <c r="L83" i="94" s="1"/>
  <c r="N43" i="95"/>
  <c r="N78" i="95" s="1"/>
  <c r="L83" i="95" s="1"/>
  <c r="N43" i="103"/>
  <c r="N78" i="103" s="1"/>
  <c r="L85" i="103" s="1"/>
  <c r="N43" i="192"/>
  <c r="N77" i="192" s="1"/>
  <c r="L83" i="192" s="1"/>
  <c r="N86" i="11"/>
  <c r="N88" i="11" s="1"/>
  <c r="D319" i="5" s="1"/>
  <c r="N48" i="218"/>
  <c r="N82" i="218" s="1"/>
  <c r="L88" i="218" s="1"/>
  <c r="N44" i="215"/>
  <c r="N78" i="215" s="1"/>
  <c r="L85" i="215" s="1"/>
  <c r="N43" i="139"/>
  <c r="N78" i="139" s="1"/>
  <c r="N43" i="88"/>
  <c r="N43" i="61"/>
  <c r="N78" i="61" s="1"/>
  <c r="N43" i="68"/>
  <c r="N43" i="82"/>
  <c r="N78" i="82" s="1"/>
  <c r="N43" i="15"/>
  <c r="N78" i="15" s="1"/>
  <c r="L85" i="15" s="1"/>
  <c r="N43" i="24"/>
  <c r="N78" i="24" s="1"/>
  <c r="L84" i="24" s="1"/>
  <c r="N43" i="29"/>
  <c r="N78" i="29" s="1"/>
  <c r="L83" i="29" s="1"/>
  <c r="N43" i="30"/>
  <c r="N78" i="30" s="1"/>
  <c r="L84" i="30" s="1"/>
  <c r="N43" i="12"/>
  <c r="N78" i="12" s="1"/>
  <c r="L83" i="12" s="1"/>
  <c r="N43" i="38"/>
  <c r="N43" i="35"/>
  <c r="N78" i="105"/>
  <c r="L85" i="105" s="1"/>
  <c r="N43" i="20"/>
  <c r="N43" i="89"/>
  <c r="N43" i="92"/>
  <c r="N78" i="92" s="1"/>
  <c r="L85" i="92" s="1"/>
  <c r="N43" i="21"/>
  <c r="N43" i="22"/>
  <c r="N78" i="22" s="1"/>
  <c r="L84" i="22" s="1"/>
  <c r="N43" i="52"/>
  <c r="N43" i="98"/>
  <c r="N43" i="34"/>
  <c r="N43" i="36"/>
  <c r="N43" i="50"/>
  <c r="N43" i="72"/>
  <c r="N77" i="72" s="1"/>
  <c r="L82" i="72" s="1"/>
  <c r="N43" i="74"/>
  <c r="N77" i="74" s="1"/>
  <c r="N43" i="79"/>
  <c r="N43" i="87"/>
  <c r="N78" i="106"/>
  <c r="L83" i="106" s="1"/>
  <c r="N43" i="9"/>
  <c r="N78" i="9" s="1"/>
  <c r="L83" i="54"/>
  <c r="N43" i="48"/>
  <c r="N43" i="7"/>
  <c r="N78" i="7" s="1"/>
  <c r="N43" i="33"/>
  <c r="N43" i="39"/>
  <c r="N43" i="46"/>
  <c r="N78" i="46" s="1"/>
  <c r="L85" i="46" s="1"/>
  <c r="N43" i="53"/>
  <c r="N78" i="53" s="1"/>
  <c r="N43" i="59"/>
  <c r="N78" i="59" s="1"/>
  <c r="N43" i="49"/>
  <c r="N78" i="49" s="1"/>
  <c r="L83" i="49" s="1"/>
  <c r="N43" i="23"/>
  <c r="N78" i="23" s="1"/>
  <c r="N43" i="60"/>
  <c r="N43" i="69"/>
  <c r="N78" i="69" s="1"/>
  <c r="L83" i="69" s="1"/>
  <c r="N86" i="370"/>
  <c r="N88" i="370" s="1"/>
  <c r="D320" i="5" s="1"/>
  <c r="N43" i="14"/>
  <c r="N78" i="14" s="1"/>
  <c r="N43" i="37"/>
  <c r="N43" i="40"/>
  <c r="N43" i="43"/>
  <c r="N43" i="71"/>
  <c r="N79" i="236"/>
  <c r="L85" i="236" s="1"/>
  <c r="N80" i="274"/>
  <c r="L86" i="274" s="1"/>
  <c r="N79" i="333"/>
  <c r="L84" i="333" s="1"/>
  <c r="N78" i="16"/>
  <c r="N43" i="18"/>
  <c r="N78" i="18" s="1"/>
  <c r="N44" i="213"/>
  <c r="N78" i="213" s="1"/>
  <c r="N43" i="19"/>
  <c r="N78" i="19" s="1"/>
  <c r="N43" i="27"/>
  <c r="N78" i="27" s="1"/>
  <c r="N43" i="31"/>
  <c r="N78" i="31" s="1"/>
  <c r="N43" i="45"/>
  <c r="L84" i="313"/>
  <c r="L86" i="313"/>
  <c r="L85" i="351"/>
  <c r="L84" i="351"/>
  <c r="L86" i="351"/>
  <c r="L84" i="307"/>
  <c r="L85" i="307"/>
  <c r="L86" i="307"/>
  <c r="L86" i="353"/>
  <c r="L84" i="353"/>
  <c r="L85" i="353"/>
  <c r="L85" i="350"/>
  <c r="L86" i="350"/>
  <c r="L84" i="345"/>
  <c r="L85" i="345"/>
  <c r="L86" i="345"/>
  <c r="L86" i="352"/>
  <c r="L84" i="352"/>
  <c r="L85" i="352"/>
  <c r="L84" i="216"/>
  <c r="L83" i="216"/>
  <c r="L85" i="216"/>
  <c r="L85" i="366"/>
  <c r="L86" i="366"/>
  <c r="L84" i="366"/>
  <c r="L87" i="218"/>
  <c r="L83" i="208"/>
  <c r="N79" i="314"/>
  <c r="N79" i="331"/>
  <c r="L86" i="331" s="1"/>
  <c r="N79" i="335"/>
  <c r="N79" i="317"/>
  <c r="N79" i="344"/>
  <c r="N79" i="315"/>
  <c r="L85" i="315" s="1"/>
  <c r="N83" i="268"/>
  <c r="L89" i="268" s="1"/>
  <c r="N79" i="318"/>
  <c r="L85" i="318" s="1"/>
  <c r="N77" i="310"/>
  <c r="N79" i="346"/>
  <c r="L86" i="346" s="1"/>
  <c r="N76" i="90"/>
  <c r="N41" i="90" s="1"/>
  <c r="N43" i="90" s="1"/>
  <c r="N76" i="99"/>
  <c r="N41" i="99" s="1"/>
  <c r="N43" i="99" s="1"/>
  <c r="N78" i="99" s="1"/>
  <c r="N78" i="63"/>
  <c r="N76" i="97"/>
  <c r="N41" i="97" s="1"/>
  <c r="N43" i="97" s="1"/>
  <c r="N77" i="309"/>
  <c r="L84" i="309" s="1"/>
  <c r="N81" i="186"/>
  <c r="N47" i="186" s="1"/>
  <c r="N49" i="186" s="1"/>
  <c r="N83" i="186" s="1"/>
  <c r="N79" i="250"/>
  <c r="N79" i="348"/>
  <c r="N78" i="367"/>
  <c r="N81" i="50"/>
  <c r="L86" i="50" s="1"/>
  <c r="N78" i="52"/>
  <c r="N78" i="58"/>
  <c r="N81" i="267"/>
  <c r="N41" i="267" s="1"/>
  <c r="N43" i="267" s="1"/>
  <c r="N83" i="267" s="1"/>
  <c r="L90" i="267" s="1"/>
  <c r="N75" i="283"/>
  <c r="N41" i="283" s="1"/>
  <c r="N43" i="283" s="1"/>
  <c r="N77" i="323"/>
  <c r="N79" i="323" s="1"/>
  <c r="N77" i="329"/>
  <c r="N41" i="329" s="1"/>
  <c r="N43" i="329" s="1"/>
  <c r="N79" i="329" s="1"/>
  <c r="N81" i="187"/>
  <c r="N47" i="187" s="1"/>
  <c r="N49" i="187" s="1"/>
  <c r="N77" i="362"/>
  <c r="N41" i="362" s="1"/>
  <c r="N43" i="362" s="1"/>
  <c r="N79" i="362" s="1"/>
  <c r="N77" i="127"/>
  <c r="N76" i="231"/>
  <c r="N40" i="231" s="1"/>
  <c r="N42" i="231" s="1"/>
  <c r="N78" i="231" s="1"/>
  <c r="N77" i="233"/>
  <c r="N41" i="233" s="1"/>
  <c r="N43" i="233" s="1"/>
  <c r="N79" i="233" s="1"/>
  <c r="L86" i="233" s="1"/>
  <c r="N79" i="343"/>
  <c r="L84" i="343" s="1"/>
  <c r="N80" i="276"/>
  <c r="L85" i="276" s="1"/>
  <c r="N80" i="232"/>
  <c r="L86" i="232" s="1"/>
  <c r="N77" i="303"/>
  <c r="L83" i="303" s="1"/>
  <c r="L85" i="73"/>
  <c r="L83" i="73"/>
  <c r="L84" i="73"/>
  <c r="L86" i="347"/>
  <c r="L85" i="66"/>
  <c r="L86" i="339"/>
  <c r="L85" i="120"/>
  <c r="L84" i="120"/>
  <c r="L83" i="114"/>
  <c r="L84" i="114"/>
  <c r="N55" i="364"/>
  <c r="L84" i="126"/>
  <c r="L85" i="126"/>
  <c r="N53" i="145"/>
  <c r="N56" i="150"/>
  <c r="N58" i="179"/>
  <c r="N82" i="179" s="1"/>
  <c r="L88" i="179" s="1"/>
  <c r="N59" i="182"/>
  <c r="N83" i="182" s="1"/>
  <c r="N50" i="228"/>
  <c r="L85" i="119"/>
  <c r="L83" i="119"/>
  <c r="N53" i="147"/>
  <c r="N55" i="237"/>
  <c r="N79" i="237" s="1"/>
  <c r="N63" i="252"/>
  <c r="N54" i="89"/>
  <c r="N78" i="89" s="1"/>
  <c r="L84" i="89" s="1"/>
  <c r="N53" i="138"/>
  <c r="N55" i="360"/>
  <c r="N79" i="360" s="1"/>
  <c r="N86" i="112"/>
  <c r="N88" i="112" s="1"/>
  <c r="D102" i="5" s="1"/>
  <c r="N85" i="289"/>
  <c r="N87" i="289" s="1"/>
  <c r="D245" i="5" s="1"/>
  <c r="N59" i="170"/>
  <c r="N58" i="247"/>
  <c r="N79" i="247" s="1"/>
  <c r="L86" i="247" s="1"/>
  <c r="L83" i="123"/>
  <c r="L86" i="322"/>
  <c r="L86" i="371"/>
  <c r="L85" i="371"/>
  <c r="L85" i="296"/>
  <c r="L86" i="320"/>
  <c r="N87" i="320" s="1"/>
  <c r="N89" i="320" s="1"/>
  <c r="D276" i="5" s="1"/>
  <c r="L84" i="123"/>
  <c r="L84" i="110"/>
  <c r="L83" i="110"/>
  <c r="L85" i="340"/>
  <c r="L86" i="340"/>
  <c r="L84" i="340"/>
  <c r="L87" i="277"/>
  <c r="L85" i="277"/>
  <c r="L86" i="277"/>
  <c r="L84" i="350"/>
  <c r="L84" i="337"/>
  <c r="L84" i="327"/>
  <c r="L85" i="70"/>
  <c r="L84" i="70"/>
  <c r="L84" i="115"/>
  <c r="L85" i="115"/>
  <c r="L83" i="124"/>
  <c r="L85" i="124"/>
  <c r="L84" i="124"/>
  <c r="L84" i="225"/>
  <c r="L85" i="225"/>
  <c r="L83" i="225"/>
  <c r="L86" i="321"/>
  <c r="L84" i="321"/>
  <c r="L84" i="371"/>
  <c r="L85" i="327"/>
  <c r="L84" i="304"/>
  <c r="L82" i="304"/>
  <c r="L85" i="128"/>
  <c r="N54" i="37"/>
  <c r="N78" i="37" s="1"/>
  <c r="L83" i="212"/>
  <c r="N86" i="109"/>
  <c r="N88" i="109" s="1"/>
  <c r="D99" i="5" s="1"/>
  <c r="N54" i="41"/>
  <c r="N78" i="41" s="1"/>
  <c r="N86" i="111"/>
  <c r="N88" i="111" s="1"/>
  <c r="D101" i="5" s="1"/>
  <c r="L84" i="363"/>
  <c r="L86" i="363"/>
  <c r="N54" i="38"/>
  <c r="N54" i="39"/>
  <c r="N78" i="39" s="1"/>
  <c r="L84" i="39" s="1"/>
  <c r="N54" i="42"/>
  <c r="N78" i="42" s="1"/>
  <c r="N86" i="117"/>
  <c r="N88" i="117" s="1"/>
  <c r="D107" i="5" s="1"/>
  <c r="N54" i="79"/>
  <c r="N54" i="40"/>
  <c r="N54" i="44"/>
  <c r="N54" i="45"/>
  <c r="N55" i="357"/>
  <c r="N79" i="357" s="1"/>
  <c r="N54" i="81"/>
  <c r="N78" i="81" s="1"/>
  <c r="L85" i="356"/>
  <c r="L86" i="356"/>
  <c r="L84" i="356"/>
  <c r="L87" i="219"/>
  <c r="L85" i="65"/>
  <c r="L84" i="65"/>
  <c r="L83" i="65"/>
  <c r="L82" i="78"/>
  <c r="L83" i="78"/>
  <c r="L84" i="78"/>
  <c r="N56" i="48"/>
  <c r="N80" i="48" s="1"/>
  <c r="N54" i="34"/>
  <c r="L83" i="77"/>
  <c r="L84" i="77"/>
  <c r="L84" i="118"/>
  <c r="L83" i="118"/>
  <c r="L86" i="276"/>
  <c r="G25" i="8"/>
  <c r="L83" i="32" l="1"/>
  <c r="L86" i="240"/>
  <c r="L85" i="240"/>
  <c r="L84" i="306"/>
  <c r="L86" i="306"/>
  <c r="N82" i="181"/>
  <c r="L88" i="181" s="1"/>
  <c r="L84" i="236"/>
  <c r="N83" i="187"/>
  <c r="L89" i="187" s="1"/>
  <c r="L85" i="233"/>
  <c r="N74" i="228"/>
  <c r="L81" i="228" s="1"/>
  <c r="N78" i="33"/>
  <c r="L84" i="33" s="1"/>
  <c r="N83" i="266"/>
  <c r="L90" i="266" s="1"/>
  <c r="N82" i="160"/>
  <c r="L87" i="160" s="1"/>
  <c r="N83" i="158"/>
  <c r="L90" i="158" s="1"/>
  <c r="L85" i="49"/>
  <c r="L84" i="49"/>
  <c r="L85" i="55"/>
  <c r="N83" i="171"/>
  <c r="L88" i="171" s="1"/>
  <c r="L84" i="55"/>
  <c r="L86" i="336"/>
  <c r="L84" i="297"/>
  <c r="N78" i="36"/>
  <c r="L83" i="36" s="1"/>
  <c r="N79" i="259"/>
  <c r="L84" i="259" s="1"/>
  <c r="N83" i="178"/>
  <c r="L90" i="178" s="1"/>
  <c r="N78" i="98"/>
  <c r="L83" i="98" s="1"/>
  <c r="N88" i="252"/>
  <c r="L93" i="252" s="1"/>
  <c r="N78" i="40"/>
  <c r="N79" i="364"/>
  <c r="N83" i="168"/>
  <c r="L90" i="168" s="1"/>
  <c r="N78" i="20"/>
  <c r="L87" i="271"/>
  <c r="L86" i="271"/>
  <c r="L84" i="359"/>
  <c r="L86" i="359"/>
  <c r="L84" i="56"/>
  <c r="L83" i="128"/>
  <c r="L84" i="296"/>
  <c r="N86" i="125"/>
  <c r="N88" i="125" s="1"/>
  <c r="D115" i="5" s="1"/>
  <c r="N79" i="265"/>
  <c r="N89" i="246"/>
  <c r="L95" i="246" s="1"/>
  <c r="N78" i="144"/>
  <c r="L84" i="144" s="1"/>
  <c r="N77" i="286"/>
  <c r="L83" i="286" s="1"/>
  <c r="L85" i="56"/>
  <c r="L85" i="312"/>
  <c r="N87" i="339"/>
  <c r="N89" i="339" s="1"/>
  <c r="D292" i="5" s="1"/>
  <c r="L86" i="312"/>
  <c r="N87" i="312" s="1"/>
  <c r="N89" i="312" s="1"/>
  <c r="D268" i="5" s="1"/>
  <c r="N82" i="183"/>
  <c r="N78" i="141"/>
  <c r="L84" i="141" s="1"/>
  <c r="N77" i="287"/>
  <c r="L84" i="287" s="1"/>
  <c r="L85" i="355"/>
  <c r="N87" i="355" s="1"/>
  <c r="N89" i="355" s="1"/>
  <c r="D307" i="5" s="1"/>
  <c r="L84" i="322"/>
  <c r="L83" i="66"/>
  <c r="L86" i="355"/>
  <c r="N78" i="88"/>
  <c r="L83" i="88" s="1"/>
  <c r="N78" i="80"/>
  <c r="L84" i="80" s="1"/>
  <c r="N86" i="76"/>
  <c r="N88" i="76" s="1"/>
  <c r="D67" i="5" s="1"/>
  <c r="N77" i="292"/>
  <c r="N80" i="272"/>
  <c r="L86" i="272" s="1"/>
  <c r="N85" i="279"/>
  <c r="N86" i="121"/>
  <c r="N88" i="121" s="1"/>
  <c r="D111" i="5" s="1"/>
  <c r="N83" i="162"/>
  <c r="L89" i="162" s="1"/>
  <c r="L84" i="29"/>
  <c r="L82" i="191"/>
  <c r="N82" i="189"/>
  <c r="L87" i="189" s="1"/>
  <c r="N82" i="180"/>
  <c r="L87" i="180" s="1"/>
  <c r="N78" i="60"/>
  <c r="L83" i="60" s="1"/>
  <c r="L85" i="241"/>
  <c r="L84" i="318"/>
  <c r="L84" i="191"/>
  <c r="L84" i="241"/>
  <c r="N78" i="25"/>
  <c r="L84" i="32"/>
  <c r="N86" i="32" s="1"/>
  <c r="N88" i="32" s="1"/>
  <c r="D24" i="5" s="1"/>
  <c r="N83" i="176"/>
  <c r="N77" i="75"/>
  <c r="L84" i="75" s="1"/>
  <c r="L84" i="263"/>
  <c r="L85" i="263"/>
  <c r="L86" i="263"/>
  <c r="L86" i="295"/>
  <c r="L84" i="295"/>
  <c r="L85" i="295"/>
  <c r="N78" i="242"/>
  <c r="L83" i="242" s="1"/>
  <c r="N79" i="311"/>
  <c r="L84" i="311" s="1"/>
  <c r="L88" i="219"/>
  <c r="L84" i="293"/>
  <c r="L84" i="193"/>
  <c r="N87" i="193" s="1"/>
  <c r="N89" i="193" s="1"/>
  <c r="D173" i="5" s="1"/>
  <c r="N83" i="155"/>
  <c r="L89" i="155" s="1"/>
  <c r="N80" i="273"/>
  <c r="L85" i="273" s="1"/>
  <c r="L89" i="181"/>
  <c r="N90" i="181" s="1"/>
  <c r="N92" i="181" s="1"/>
  <c r="D161" i="5" s="1"/>
  <c r="L82" i="293"/>
  <c r="N79" i="256"/>
  <c r="L84" i="256" s="1"/>
  <c r="L85" i="354"/>
  <c r="N87" i="354" s="1"/>
  <c r="N89" i="354" s="1"/>
  <c r="D306" i="5" s="1"/>
  <c r="L85" i="347"/>
  <c r="N83" i="157"/>
  <c r="L90" i="157" s="1"/>
  <c r="L85" i="106"/>
  <c r="L84" i="262"/>
  <c r="N78" i="90"/>
  <c r="L83" i="90" s="1"/>
  <c r="L83" i="297"/>
  <c r="N78" i="85"/>
  <c r="L85" i="85" s="1"/>
  <c r="N78" i="84"/>
  <c r="L83" i="84" s="1"/>
  <c r="N78" i="86"/>
  <c r="L85" i="86" s="1"/>
  <c r="L87" i="276"/>
  <c r="L85" i="262"/>
  <c r="L84" i="258"/>
  <c r="L86" i="258"/>
  <c r="L85" i="258"/>
  <c r="L84" i="342"/>
  <c r="L86" i="342"/>
  <c r="L85" i="342"/>
  <c r="L84" i="332"/>
  <c r="L85" i="332"/>
  <c r="L86" i="330"/>
  <c r="L85" i="330"/>
  <c r="L84" i="330"/>
  <c r="L85" i="365"/>
  <c r="L84" i="365"/>
  <c r="L83" i="190"/>
  <c r="L84" i="190"/>
  <c r="L85" i="212"/>
  <c r="N86" i="212" s="1"/>
  <c r="N88" i="212" s="1"/>
  <c r="D174" i="5" s="1"/>
  <c r="L85" i="271"/>
  <c r="L85" i="193"/>
  <c r="L85" i="51"/>
  <c r="N93" i="260"/>
  <c r="N79" i="150"/>
  <c r="L85" i="150" s="1"/>
  <c r="N78" i="44"/>
  <c r="L86" i="235"/>
  <c r="L84" i="298"/>
  <c r="L84" i="106"/>
  <c r="L85" i="208"/>
  <c r="L84" i="51"/>
  <c r="L89" i="266"/>
  <c r="L84" i="235"/>
  <c r="L83" i="298"/>
  <c r="N86" i="220"/>
  <c r="L93" i="220" s="1"/>
  <c r="L85" i="102"/>
  <c r="L84" i="102"/>
  <c r="L83" i="243"/>
  <c r="L84" i="243"/>
  <c r="L83" i="144"/>
  <c r="L85" i="144"/>
  <c r="N78" i="147"/>
  <c r="L84" i="147" s="1"/>
  <c r="L82" i="190"/>
  <c r="L85" i="12"/>
  <c r="N86" i="12" s="1"/>
  <c r="N88" i="12" s="1"/>
  <c r="D5" i="5" s="1"/>
  <c r="L85" i="57"/>
  <c r="L85" i="29"/>
  <c r="N86" i="29" s="1"/>
  <c r="N88" i="29" s="1"/>
  <c r="D21" i="5" s="1"/>
  <c r="N78" i="209"/>
  <c r="L84" i="209" s="1"/>
  <c r="L84" i="12"/>
  <c r="L84" i="57"/>
  <c r="N77" i="325"/>
  <c r="L83" i="325" s="1"/>
  <c r="L86" i="319"/>
  <c r="L83" i="287"/>
  <c r="L83" i="131"/>
  <c r="L84" i="331"/>
  <c r="L84" i="131"/>
  <c r="L85" i="331"/>
  <c r="N78" i="138"/>
  <c r="N82" i="188"/>
  <c r="L87" i="188" s="1"/>
  <c r="N78" i="145"/>
  <c r="L85" i="145" s="1"/>
  <c r="L84" i="328"/>
  <c r="L82" i="305"/>
  <c r="L84" i="305"/>
  <c r="N85" i="305" s="1"/>
  <c r="N87" i="305" s="1"/>
  <c r="D261" i="5" s="1"/>
  <c r="L85" i="319"/>
  <c r="L82" i="287"/>
  <c r="L89" i="184"/>
  <c r="N83" i="249"/>
  <c r="L89" i="249" s="1"/>
  <c r="L84" i="323"/>
  <c r="L85" i="323"/>
  <c r="L86" i="323"/>
  <c r="L83" i="82"/>
  <c r="L85" i="82"/>
  <c r="L83" i="67"/>
  <c r="L85" i="67"/>
  <c r="L84" i="67"/>
  <c r="N86" i="67" s="1"/>
  <c r="N88" i="67" s="1"/>
  <c r="D58" i="5" s="1"/>
  <c r="L85" i="148"/>
  <c r="L84" i="148"/>
  <c r="L85" i="214"/>
  <c r="L84" i="214"/>
  <c r="L83" i="214"/>
  <c r="L84" i="265"/>
  <c r="L86" i="265"/>
  <c r="L85" i="265"/>
  <c r="L83" i="292"/>
  <c r="L82" i="292"/>
  <c r="L84" i="292"/>
  <c r="L88" i="217"/>
  <c r="L89" i="217"/>
  <c r="L85" i="270"/>
  <c r="L87" i="270"/>
  <c r="L86" i="270"/>
  <c r="L91" i="279"/>
  <c r="L90" i="279"/>
  <c r="L92" i="279"/>
  <c r="L87" i="183"/>
  <c r="L88" i="183"/>
  <c r="L89" i="183"/>
  <c r="L83" i="302"/>
  <c r="L84" i="302"/>
  <c r="L83" i="129"/>
  <c r="L85" i="129"/>
  <c r="L84" i="129"/>
  <c r="N78" i="71"/>
  <c r="N78" i="68"/>
  <c r="L84" i="68" s="1"/>
  <c r="N78" i="43"/>
  <c r="L85" i="43" s="1"/>
  <c r="L85" i="22"/>
  <c r="L88" i="280"/>
  <c r="L86" i="334"/>
  <c r="N79" i="254"/>
  <c r="L86" i="236"/>
  <c r="N87" i="236" s="1"/>
  <c r="N89" i="236" s="1"/>
  <c r="D196" i="5" s="1"/>
  <c r="L85" i="54"/>
  <c r="L87" i="164"/>
  <c r="L85" i="253"/>
  <c r="N87" i="253" s="1"/>
  <c r="N89" i="253" s="1"/>
  <c r="D213" i="5" s="1"/>
  <c r="N83" i="154"/>
  <c r="L90" i="154" s="1"/>
  <c r="N78" i="38"/>
  <c r="L84" i="251"/>
  <c r="N78" i="45"/>
  <c r="L84" i="45" s="1"/>
  <c r="L83" i="137"/>
  <c r="L89" i="164"/>
  <c r="N90" i="164" s="1"/>
  <c r="N92" i="164" s="1"/>
  <c r="D149" i="5" s="1"/>
  <c r="L86" i="259"/>
  <c r="N87" i="259" s="1"/>
  <c r="N89" i="259" s="1"/>
  <c r="D218" i="5" s="1"/>
  <c r="L83" i="22"/>
  <c r="N86" i="22" s="1"/>
  <c r="N88" i="22" s="1"/>
  <c r="D14" i="5" s="1"/>
  <c r="L85" i="275"/>
  <c r="N77" i="285"/>
  <c r="L83" i="285" s="1"/>
  <c r="L85" i="281"/>
  <c r="L86" i="281"/>
  <c r="L87" i="281"/>
  <c r="N78" i="21"/>
  <c r="L84" i="21" s="1"/>
  <c r="L82" i="303"/>
  <c r="L83" i="108"/>
  <c r="L82" i="290"/>
  <c r="L83" i="80"/>
  <c r="L83" i="100"/>
  <c r="L85" i="259"/>
  <c r="L88" i="266"/>
  <c r="N91" i="266" s="1"/>
  <c r="N93" i="266" s="1"/>
  <c r="D225" i="5" s="1"/>
  <c r="L84" i="261"/>
  <c r="L87" i="275"/>
  <c r="N83" i="185"/>
  <c r="L89" i="185" s="1"/>
  <c r="N86" i="64"/>
  <c r="N88" i="64" s="1"/>
  <c r="D55" i="5" s="1"/>
  <c r="L84" i="108"/>
  <c r="L83" i="290"/>
  <c r="L88" i="268"/>
  <c r="N91" i="268" s="1"/>
  <c r="N93" i="268" s="1"/>
  <c r="D227" i="5" s="1"/>
  <c r="L85" i="80"/>
  <c r="L84" i="100"/>
  <c r="L86" i="261"/>
  <c r="L86" i="253"/>
  <c r="L86" i="328"/>
  <c r="N78" i="79"/>
  <c r="L83" i="79" s="1"/>
  <c r="L90" i="268"/>
  <c r="L86" i="294"/>
  <c r="L90" i="280"/>
  <c r="N77" i="283"/>
  <c r="L84" i="283" s="1"/>
  <c r="N78" i="97"/>
  <c r="L83" i="97" s="1"/>
  <c r="L83" i="24"/>
  <c r="N78" i="35"/>
  <c r="L85" i="35" s="1"/>
  <c r="N78" i="136"/>
  <c r="L84" i="136" s="1"/>
  <c r="N82" i="172"/>
  <c r="L87" i="172" s="1"/>
  <c r="N82" i="177"/>
  <c r="L89" i="177" s="1"/>
  <c r="N83" i="244"/>
  <c r="L88" i="244" s="1"/>
  <c r="N78" i="142"/>
  <c r="L84" i="142" s="1"/>
  <c r="N82" i="174"/>
  <c r="L88" i="174" s="1"/>
  <c r="L79" i="227"/>
  <c r="L86" i="318"/>
  <c r="N87" i="318" s="1"/>
  <c r="N89" i="318" s="1"/>
  <c r="D274" i="5" s="1"/>
  <c r="L85" i="98"/>
  <c r="L84" i="135"/>
  <c r="L83" i="135"/>
  <c r="N86" i="135" s="1"/>
  <c r="N88" i="135" s="1"/>
  <c r="D126" i="5" s="1"/>
  <c r="N85" i="245"/>
  <c r="L92" i="245" s="1"/>
  <c r="N85" i="165"/>
  <c r="L92" i="165" s="1"/>
  <c r="L84" i="103"/>
  <c r="L91" i="221"/>
  <c r="L90" i="221"/>
  <c r="N86" i="126"/>
  <c r="N88" i="126" s="1"/>
  <c r="D116" i="5" s="1"/>
  <c r="N87" i="347"/>
  <c r="N89" i="347" s="1"/>
  <c r="D300" i="5" s="1"/>
  <c r="N86" i="224"/>
  <c r="N88" i="224" s="1"/>
  <c r="D185" i="5" s="1"/>
  <c r="N87" i="366"/>
  <c r="N89" i="366" s="1"/>
  <c r="D316" i="5" s="1"/>
  <c r="N86" i="216"/>
  <c r="N88" i="216" s="1"/>
  <c r="D178" i="5" s="1"/>
  <c r="N86" i="70"/>
  <c r="N88" i="70" s="1"/>
  <c r="D61" i="5" s="1"/>
  <c r="N78" i="96"/>
  <c r="L83" i="96" s="1"/>
  <c r="N78" i="140"/>
  <c r="L83" i="140" s="1"/>
  <c r="N87" i="307"/>
  <c r="N89" i="307" s="1"/>
  <c r="D263" i="5" s="1"/>
  <c r="L85" i="17"/>
  <c r="L84" i="17"/>
  <c r="L83" i="17"/>
  <c r="L91" i="245"/>
  <c r="L84" i="130"/>
  <c r="L83" i="130"/>
  <c r="L85" i="130"/>
  <c r="L83" i="74"/>
  <c r="L82" i="74"/>
  <c r="L84" i="74"/>
  <c r="L88" i="185"/>
  <c r="L83" i="105"/>
  <c r="L83" i="148"/>
  <c r="L84" i="83"/>
  <c r="L85" i="256"/>
  <c r="L83" i="83"/>
  <c r="L89" i="218"/>
  <c r="L83" i="103"/>
  <c r="L83" i="89"/>
  <c r="N78" i="34"/>
  <c r="L84" i="34" s="1"/>
  <c r="L84" i="105"/>
  <c r="L84" i="82"/>
  <c r="L86" i="332"/>
  <c r="L86" i="251"/>
  <c r="N87" i="251" s="1"/>
  <c r="N89" i="251" s="1"/>
  <c r="D211" i="5" s="1"/>
  <c r="N83" i="170"/>
  <c r="L88" i="170" s="1"/>
  <c r="L85" i="141"/>
  <c r="L82" i="284"/>
  <c r="L83" i="102"/>
  <c r="L83" i="234"/>
  <c r="L85" i="107"/>
  <c r="L83" i="107"/>
  <c r="L85" i="24"/>
  <c r="L88" i="157"/>
  <c r="L90" i="282"/>
  <c r="L89" i="282"/>
  <c r="L88" i="282"/>
  <c r="L82" i="133"/>
  <c r="L84" i="133"/>
  <c r="L83" i="133"/>
  <c r="L89" i="172"/>
  <c r="L88" i="172"/>
  <c r="L85" i="146"/>
  <c r="L83" i="146"/>
  <c r="L84" i="146"/>
  <c r="L85" i="231"/>
  <c r="L84" i="231"/>
  <c r="N86" i="208"/>
  <c r="N88" i="208" s="1"/>
  <c r="D119" i="5" s="1"/>
  <c r="N85" i="207"/>
  <c r="L91" i="207" s="1"/>
  <c r="N86" i="55"/>
  <c r="N88" i="55" s="1"/>
  <c r="D47" i="5" s="1"/>
  <c r="L82" i="192"/>
  <c r="L85" i="30"/>
  <c r="L84" i="254"/>
  <c r="L85" i="254"/>
  <c r="L86" i="254"/>
  <c r="L89" i="267"/>
  <c r="L83" i="134"/>
  <c r="L85" i="137"/>
  <c r="L87" i="274"/>
  <c r="L82" i="291"/>
  <c r="L85" i="243"/>
  <c r="L81" i="229"/>
  <c r="L87" i="184"/>
  <c r="N90" i="184" s="1"/>
  <c r="N92" i="184" s="1"/>
  <c r="D164" i="5" s="1"/>
  <c r="L84" i="94"/>
  <c r="L84" i="247"/>
  <c r="L90" i="248"/>
  <c r="L83" i="309"/>
  <c r="L85" i="359"/>
  <c r="L84" i="239"/>
  <c r="L84" i="192"/>
  <c r="L85" i="149"/>
  <c r="L85" i="334"/>
  <c r="L84" i="284"/>
  <c r="L86" i="343"/>
  <c r="L88" i="267"/>
  <c r="L84" i="134"/>
  <c r="L86" i="333"/>
  <c r="L83" i="231"/>
  <c r="L85" i="274"/>
  <c r="L89" i="160"/>
  <c r="L82" i="229"/>
  <c r="L85" i="94"/>
  <c r="L88" i="248"/>
  <c r="L86" i="365"/>
  <c r="N87" i="365" s="1"/>
  <c r="N89" i="365" s="1"/>
  <c r="D315" i="5" s="1"/>
  <c r="L82" i="309"/>
  <c r="N85" i="309" s="1"/>
  <c r="N87" i="309" s="1"/>
  <c r="D265" i="5" s="1"/>
  <c r="L84" i="60"/>
  <c r="L89" i="158"/>
  <c r="L85" i="69"/>
  <c r="N87" i="352"/>
  <c r="N89" i="352" s="1"/>
  <c r="D304" i="5" s="1"/>
  <c r="L87" i="217"/>
  <c r="L83" i="35"/>
  <c r="L89" i="188"/>
  <c r="L81" i="227"/>
  <c r="N82" i="227" s="1"/>
  <c r="N84" i="227" s="1"/>
  <c r="D188" i="5" s="1"/>
  <c r="L85" i="343"/>
  <c r="N87" i="343" s="1"/>
  <c r="N89" i="343" s="1"/>
  <c r="D296" i="5" s="1"/>
  <c r="L92" i="221"/>
  <c r="L87" i="181"/>
  <c r="L85" i="333"/>
  <c r="N87" i="333" s="1"/>
  <c r="N89" i="333" s="1"/>
  <c r="D287" i="5" s="1"/>
  <c r="N86" i="124"/>
  <c r="N88" i="124" s="1"/>
  <c r="D113" i="5" s="1"/>
  <c r="L88" i="160"/>
  <c r="L82" i="302"/>
  <c r="N86" i="110"/>
  <c r="N88" i="110" s="1"/>
  <c r="D100" i="5" s="1"/>
  <c r="L88" i="158"/>
  <c r="N87" i="322"/>
  <c r="N89" i="322" s="1"/>
  <c r="D278" i="5" s="1"/>
  <c r="N86" i="120"/>
  <c r="N88" i="120" s="1"/>
  <c r="D110" i="5" s="1"/>
  <c r="L84" i="69"/>
  <c r="L85" i="239"/>
  <c r="L85" i="99"/>
  <c r="L84" i="99"/>
  <c r="L83" i="99"/>
  <c r="L83" i="72"/>
  <c r="L84" i="143"/>
  <c r="L85" i="71"/>
  <c r="L83" i="92"/>
  <c r="L84" i="35"/>
  <c r="L83" i="30"/>
  <c r="L85" i="143"/>
  <c r="L83" i="299"/>
  <c r="L82" i="299"/>
  <c r="L84" i="299"/>
  <c r="N87" i="313"/>
  <c r="N89" i="313" s="1"/>
  <c r="D269" i="5" s="1"/>
  <c r="L84" i="325"/>
  <c r="L86" i="238"/>
  <c r="L85" i="238"/>
  <c r="N87" i="306"/>
  <c r="N89" i="306" s="1"/>
  <c r="D262" i="5" s="1"/>
  <c r="L84" i="303"/>
  <c r="L88" i="50"/>
  <c r="L83" i="145"/>
  <c r="L84" i="233"/>
  <c r="N87" i="233" s="1"/>
  <c r="N89" i="233" s="1"/>
  <c r="D193" i="5" s="1"/>
  <c r="L85" i="89"/>
  <c r="N87" i="321"/>
  <c r="N89" i="321" s="1"/>
  <c r="D277" i="5" s="1"/>
  <c r="L88" i="155"/>
  <c r="L85" i="84"/>
  <c r="N86" i="115"/>
  <c r="N88" i="115" s="1"/>
  <c r="D106" i="5" s="1"/>
  <c r="L85" i="337"/>
  <c r="N87" i="337" s="1"/>
  <c r="N89" i="337" s="1"/>
  <c r="D291" i="5" s="1"/>
  <c r="N87" i="350"/>
  <c r="N89" i="350" s="1"/>
  <c r="D302" i="5" s="1"/>
  <c r="L85" i="294"/>
  <c r="L84" i="98"/>
  <c r="L85" i="234"/>
  <c r="L86" i="256"/>
  <c r="L86" i="315"/>
  <c r="N86" i="66"/>
  <c r="N88" i="66" s="1"/>
  <c r="D57" i="5" s="1"/>
  <c r="L83" i="300"/>
  <c r="L84" i="149"/>
  <c r="L85" i="95"/>
  <c r="L84" i="72"/>
  <c r="N85" i="72" s="1"/>
  <c r="N87" i="72" s="1"/>
  <c r="D63" i="5" s="1"/>
  <c r="N78" i="87"/>
  <c r="L87" i="50"/>
  <c r="L84" i="215"/>
  <c r="L90" i="155"/>
  <c r="L88" i="180"/>
  <c r="L84" i="336"/>
  <c r="N87" i="336" s="1"/>
  <c r="N89" i="336" s="1"/>
  <c r="D290" i="5" s="1"/>
  <c r="L84" i="315"/>
  <c r="L82" i="300"/>
  <c r="L84" i="92"/>
  <c r="L85" i="101"/>
  <c r="L83" i="101"/>
  <c r="L83" i="215"/>
  <c r="L90" i="171"/>
  <c r="L83" i="291"/>
  <c r="L89" i="180"/>
  <c r="L85" i="232"/>
  <c r="N87" i="351"/>
  <c r="N89" i="351" s="1"/>
  <c r="D303" i="5" s="1"/>
  <c r="L84" i="95"/>
  <c r="L82" i="301"/>
  <c r="L84" i="301"/>
  <c r="L83" i="301"/>
  <c r="L83" i="139"/>
  <c r="L84" i="139"/>
  <c r="L85" i="139"/>
  <c r="N86" i="51"/>
  <c r="N88" i="51" s="1"/>
  <c r="D43" i="5" s="1"/>
  <c r="L84" i="47"/>
  <c r="L85" i="47"/>
  <c r="L84" i="15"/>
  <c r="L83" i="15"/>
  <c r="N87" i="363"/>
  <c r="N89" i="363" s="1"/>
  <c r="D313" i="5" s="1"/>
  <c r="L85" i="364"/>
  <c r="L85" i="257"/>
  <c r="L84" i="238"/>
  <c r="L86" i="257"/>
  <c r="N87" i="342"/>
  <c r="N89" i="342" s="1"/>
  <c r="D295" i="5" s="1"/>
  <c r="L85" i="247"/>
  <c r="L88" i="162"/>
  <c r="L90" i="176"/>
  <c r="L88" i="176"/>
  <c r="L89" i="176"/>
  <c r="L83" i="31"/>
  <c r="L84" i="31"/>
  <c r="L85" i="31"/>
  <c r="L83" i="213"/>
  <c r="L85" i="213"/>
  <c r="L84" i="213"/>
  <c r="L86" i="264"/>
  <c r="L84" i="264"/>
  <c r="L85" i="264"/>
  <c r="L85" i="23"/>
  <c r="L83" i="23"/>
  <c r="L84" i="23"/>
  <c r="L84" i="7"/>
  <c r="L85" i="7"/>
  <c r="L83" i="7"/>
  <c r="L83" i="21"/>
  <c r="L85" i="21"/>
  <c r="L87" i="232"/>
  <c r="L83" i="27"/>
  <c r="L84" i="27"/>
  <c r="L85" i="27"/>
  <c r="L84" i="18"/>
  <c r="L83" i="18"/>
  <c r="L85" i="18"/>
  <c r="N86" i="54"/>
  <c r="N88" i="54" s="1"/>
  <c r="D46" i="5" s="1"/>
  <c r="L85" i="25"/>
  <c r="L84" i="25"/>
  <c r="L83" i="25"/>
  <c r="L84" i="16"/>
  <c r="L83" i="16"/>
  <c r="L85" i="16"/>
  <c r="L85" i="19"/>
  <c r="L83" i="19"/>
  <c r="L84" i="19"/>
  <c r="L84" i="14"/>
  <c r="L85" i="14"/>
  <c r="L83" i="14"/>
  <c r="L84" i="91"/>
  <c r="L85" i="91"/>
  <c r="L85" i="53"/>
  <c r="L84" i="53"/>
  <c r="L83" i="53"/>
  <c r="L85" i="26"/>
  <c r="L83" i="26"/>
  <c r="L84" i="26"/>
  <c r="L83" i="20"/>
  <c r="L84" i="20"/>
  <c r="L85" i="20"/>
  <c r="L85" i="9"/>
  <c r="L84" i="9"/>
  <c r="L83" i="9"/>
  <c r="L90" i="187"/>
  <c r="L85" i="329"/>
  <c r="L84" i="329"/>
  <c r="L86" i="329"/>
  <c r="L88" i="186"/>
  <c r="L90" i="186"/>
  <c r="L89" i="186"/>
  <c r="L84" i="362"/>
  <c r="L86" i="362"/>
  <c r="L85" i="362"/>
  <c r="L82" i="127"/>
  <c r="L83" i="127"/>
  <c r="L84" i="127"/>
  <c r="L83" i="132"/>
  <c r="L84" i="132"/>
  <c r="L85" i="132"/>
  <c r="L84" i="52"/>
  <c r="L85" i="52"/>
  <c r="L83" i="52"/>
  <c r="L86" i="348"/>
  <c r="L85" i="348"/>
  <c r="L84" i="348"/>
  <c r="L83" i="85"/>
  <c r="L84" i="85"/>
  <c r="L86" i="335"/>
  <c r="L85" i="335"/>
  <c r="L84" i="335"/>
  <c r="L99" i="260"/>
  <c r="L100" i="260"/>
  <c r="L98" i="260"/>
  <c r="L85" i="61"/>
  <c r="L83" i="61"/>
  <c r="L84" i="61"/>
  <c r="L85" i="250"/>
  <c r="L84" i="250"/>
  <c r="L86" i="250"/>
  <c r="L86" i="344"/>
  <c r="L85" i="344"/>
  <c r="L84" i="344"/>
  <c r="L86" i="316"/>
  <c r="L84" i="316"/>
  <c r="N87" i="345"/>
  <c r="N89" i="345" s="1"/>
  <c r="D298" i="5" s="1"/>
  <c r="L85" i="39"/>
  <c r="N87" i="262"/>
  <c r="N89" i="262" s="1"/>
  <c r="D221" i="5" s="1"/>
  <c r="N86" i="128"/>
  <c r="N88" i="128" s="1"/>
  <c r="D120" i="5" s="1"/>
  <c r="L85" i="242"/>
  <c r="L84" i="242"/>
  <c r="L84" i="59"/>
  <c r="L85" i="59"/>
  <c r="L83" i="59"/>
  <c r="L84" i="46"/>
  <c r="L83" i="46"/>
  <c r="L84" i="63"/>
  <c r="L83" i="63"/>
  <c r="L85" i="63"/>
  <c r="N87" i="353"/>
  <c r="N89" i="353" s="1"/>
  <c r="D305" i="5" s="1"/>
  <c r="L86" i="308"/>
  <c r="L85" i="308"/>
  <c r="L84" i="308"/>
  <c r="L85" i="36"/>
  <c r="L84" i="36"/>
  <c r="L83" i="58"/>
  <c r="L85" i="58"/>
  <c r="L84" i="58"/>
  <c r="L85" i="367"/>
  <c r="L83" i="367"/>
  <c r="L84" i="367"/>
  <c r="L84" i="346"/>
  <c r="L85" i="346"/>
  <c r="L84" i="310"/>
  <c r="L83" i="310"/>
  <c r="L82" i="310"/>
  <c r="L86" i="317"/>
  <c r="L85" i="317"/>
  <c r="L84" i="317"/>
  <c r="L85" i="314"/>
  <c r="L86" i="314"/>
  <c r="L84" i="314"/>
  <c r="N90" i="218"/>
  <c r="N92" i="218" s="1"/>
  <c r="D180" i="5" s="1"/>
  <c r="L95" i="252"/>
  <c r="L79" i="228"/>
  <c r="L84" i="360"/>
  <c r="L86" i="360"/>
  <c r="L85" i="360"/>
  <c r="L85" i="237"/>
  <c r="L86" i="237"/>
  <c r="L84" i="237"/>
  <c r="L89" i="182"/>
  <c r="L88" i="182"/>
  <c r="L90" i="182"/>
  <c r="N86" i="73"/>
  <c r="N88" i="73" s="1"/>
  <c r="D64" i="5" s="1"/>
  <c r="L89" i="170"/>
  <c r="L85" i="138"/>
  <c r="L83" i="138"/>
  <c r="L84" i="138"/>
  <c r="L87" i="179"/>
  <c r="L89" i="179"/>
  <c r="N86" i="114"/>
  <c r="N88" i="114" s="1"/>
  <c r="D104" i="5" s="1"/>
  <c r="N87" i="295"/>
  <c r="N89" i="295" s="1"/>
  <c r="D251" i="5" s="1"/>
  <c r="N86" i="56"/>
  <c r="N88" i="56" s="1"/>
  <c r="D48" i="5" s="1"/>
  <c r="N87" i="240"/>
  <c r="N89" i="240" s="1"/>
  <c r="D200" i="5" s="1"/>
  <c r="N85" i="304"/>
  <c r="N87" i="304" s="1"/>
  <c r="D260" i="5" s="1"/>
  <c r="N86" i="148"/>
  <c r="N88" i="148" s="1"/>
  <c r="D136" i="5" s="1"/>
  <c r="N86" i="119"/>
  <c r="N88" i="119" s="1"/>
  <c r="D109" i="5" s="1"/>
  <c r="N86" i="77"/>
  <c r="N88" i="77" s="1"/>
  <c r="D68" i="5" s="1"/>
  <c r="N87" i="328"/>
  <c r="N89" i="328" s="1"/>
  <c r="D282" i="5" s="1"/>
  <c r="L83" i="81"/>
  <c r="L85" i="81"/>
  <c r="L84" i="81"/>
  <c r="L84" i="40"/>
  <c r="L85" i="40"/>
  <c r="L83" i="40"/>
  <c r="L85" i="38"/>
  <c r="L84" i="38"/>
  <c r="L83" i="38"/>
  <c r="N87" i="371"/>
  <c r="N89" i="371" s="1"/>
  <c r="D293" i="5" s="1"/>
  <c r="L84" i="357"/>
  <c r="L85" i="357"/>
  <c r="L86" i="357"/>
  <c r="N86" i="49"/>
  <c r="N88" i="49" s="1"/>
  <c r="D41" i="5" s="1"/>
  <c r="L83" i="39"/>
  <c r="L83" i="45"/>
  <c r="L85" i="42"/>
  <c r="L83" i="42"/>
  <c r="L84" i="42"/>
  <c r="L83" i="37"/>
  <c r="L85" i="37"/>
  <c r="L84" i="37"/>
  <c r="N87" i="327"/>
  <c r="N89" i="327" s="1"/>
  <c r="D281" i="5" s="1"/>
  <c r="N86" i="106"/>
  <c r="N88" i="106" s="1"/>
  <c r="D96" i="5" s="1"/>
  <c r="N87" i="296"/>
  <c r="N89" i="296" s="1"/>
  <c r="D252" i="5" s="1"/>
  <c r="N87" i="359"/>
  <c r="N89" i="359" s="1"/>
  <c r="D310" i="5" s="1"/>
  <c r="L83" i="44"/>
  <c r="L84" i="44"/>
  <c r="L85" i="44"/>
  <c r="L84" i="41"/>
  <c r="L83" i="41"/>
  <c r="L85" i="41"/>
  <c r="N86" i="225"/>
  <c r="N88" i="225" s="1"/>
  <c r="D186" i="5" s="1"/>
  <c r="N88" i="277"/>
  <c r="N90" i="277" s="1"/>
  <c r="D235" i="5" s="1"/>
  <c r="N87" i="340"/>
  <c r="N89" i="340" s="1"/>
  <c r="D294" i="5" s="1"/>
  <c r="N86" i="123"/>
  <c r="N88" i="123" s="1"/>
  <c r="D114" i="5" s="1"/>
  <c r="N88" i="276"/>
  <c r="N90" i="276" s="1"/>
  <c r="D234" i="5" s="1"/>
  <c r="L87" i="48"/>
  <c r="L86" i="48"/>
  <c r="L85" i="48"/>
  <c r="N90" i="219"/>
  <c r="N92" i="219" s="1"/>
  <c r="D181" i="5" s="1"/>
  <c r="L83" i="34"/>
  <c r="N85" i="78"/>
  <c r="N87" i="78" s="1"/>
  <c r="D69" i="5" s="1"/>
  <c r="N86" i="65"/>
  <c r="N88" i="65" s="1"/>
  <c r="D56" i="5" s="1"/>
  <c r="N86" i="118"/>
  <c r="N88" i="118" s="1"/>
  <c r="D108" i="5" s="1"/>
  <c r="N87" i="356"/>
  <c r="N89" i="356" s="1"/>
  <c r="D308" i="5" s="1"/>
  <c r="L88" i="189" l="1"/>
  <c r="N88" i="271"/>
  <c r="N90" i="271" s="1"/>
  <c r="D229" i="5" s="1"/>
  <c r="L89" i="178"/>
  <c r="L96" i="246"/>
  <c r="L88" i="178"/>
  <c r="N85" i="191"/>
  <c r="N87" i="191" s="1"/>
  <c r="D171" i="5" s="1"/>
  <c r="L94" i="246"/>
  <c r="N86" i="243"/>
  <c r="N88" i="243" s="1"/>
  <c r="D203" i="5" s="1"/>
  <c r="L83" i="141"/>
  <c r="N86" i="24"/>
  <c r="N88" i="24" s="1"/>
  <c r="D16" i="5" s="1"/>
  <c r="N86" i="108"/>
  <c r="N88" i="108" s="1"/>
  <c r="D98" i="5" s="1"/>
  <c r="L90" i="185"/>
  <c r="L88" i="187"/>
  <c r="N85" i="284"/>
  <c r="N87" i="284" s="1"/>
  <c r="D241" i="5" s="1"/>
  <c r="N86" i="80"/>
  <c r="N88" i="80" s="1"/>
  <c r="D71" i="5" s="1"/>
  <c r="L94" i="252"/>
  <c r="N96" i="252" s="1"/>
  <c r="N98" i="252" s="1"/>
  <c r="D212" i="5" s="1"/>
  <c r="L84" i="286"/>
  <c r="L84" i="84"/>
  <c r="L85" i="60"/>
  <c r="L83" i="33"/>
  <c r="N87" i="239"/>
  <c r="N89" i="239" s="1"/>
  <c r="D199" i="5" s="1"/>
  <c r="L88" i="177"/>
  <c r="N85" i="290"/>
  <c r="N87" i="290" s="1"/>
  <c r="D246" i="5" s="1"/>
  <c r="L85" i="33"/>
  <c r="N86" i="33" s="1"/>
  <c r="N88" i="33" s="1"/>
  <c r="D25" i="5" s="1"/>
  <c r="L89" i="171"/>
  <c r="L86" i="311"/>
  <c r="N86" i="137"/>
  <c r="N88" i="137" s="1"/>
  <c r="D128" i="5" s="1"/>
  <c r="L83" i="75"/>
  <c r="N87" i="241"/>
  <c r="N89" i="241" s="1"/>
  <c r="D201" i="5" s="1"/>
  <c r="L85" i="311"/>
  <c r="N87" i="263"/>
  <c r="N89" i="263" s="1"/>
  <c r="D222" i="5" s="1"/>
  <c r="N85" i="297"/>
  <c r="N87" i="297" s="1"/>
  <c r="D253" i="5" s="1"/>
  <c r="L80" i="228"/>
  <c r="L82" i="286"/>
  <c r="L82" i="75"/>
  <c r="L90" i="249"/>
  <c r="L82" i="325"/>
  <c r="N85" i="190"/>
  <c r="N87" i="190" s="1"/>
  <c r="D170" i="5" s="1"/>
  <c r="L86" i="364"/>
  <c r="L84" i="364"/>
  <c r="L88" i="168"/>
  <c r="L83" i="147"/>
  <c r="L85" i="147"/>
  <c r="L89" i="168"/>
  <c r="N83" i="229"/>
  <c r="N85" i="229" s="1"/>
  <c r="D190" i="5" s="1"/>
  <c r="L88" i="188"/>
  <c r="L92" i="220"/>
  <c r="N94" i="220" s="1"/>
  <c r="N96" i="220" s="1"/>
  <c r="D182" i="5" s="1"/>
  <c r="L85" i="97"/>
  <c r="N86" i="89"/>
  <c r="N88" i="89" s="1"/>
  <c r="D80" i="5" s="1"/>
  <c r="L90" i="162"/>
  <c r="L84" i="97"/>
  <c r="N86" i="57"/>
  <c r="N88" i="57" s="1"/>
  <c r="D53" i="5" s="1"/>
  <c r="N87" i="364"/>
  <c r="N89" i="364" s="1"/>
  <c r="D314" i="5" s="1"/>
  <c r="L88" i="249"/>
  <c r="N86" i="105"/>
  <c r="N88" i="105" s="1"/>
  <c r="D95" i="5" s="1"/>
  <c r="L84" i="79"/>
  <c r="L85" i="272"/>
  <c r="N85" i="293"/>
  <c r="N87" i="293" s="1"/>
  <c r="D249" i="5" s="1"/>
  <c r="L85" i="79"/>
  <c r="L85" i="45"/>
  <c r="N86" i="92"/>
  <c r="N88" i="92" s="1"/>
  <c r="D83" i="5" s="1"/>
  <c r="L85" i="88"/>
  <c r="N86" i="129"/>
  <c r="N88" i="129" s="1"/>
  <c r="D118" i="5" s="1"/>
  <c r="N93" i="279"/>
  <c r="N95" i="279" s="1"/>
  <c r="D236" i="5" s="1"/>
  <c r="L87" i="272"/>
  <c r="L89" i="157"/>
  <c r="L84" i="145"/>
  <c r="N86" i="145" s="1"/>
  <c r="N88" i="145" s="1"/>
  <c r="D139" i="5" s="1"/>
  <c r="N88" i="275"/>
  <c r="N90" i="275" s="1"/>
  <c r="D233" i="5" s="1"/>
  <c r="N90" i="160"/>
  <c r="N92" i="160" s="1"/>
  <c r="D147" i="5" s="1"/>
  <c r="N86" i="134"/>
  <c r="N88" i="134" s="1"/>
  <c r="D125" i="5" s="1"/>
  <c r="N87" i="330"/>
  <c r="N89" i="330" s="1"/>
  <c r="D284" i="5" s="1"/>
  <c r="N86" i="234"/>
  <c r="N88" i="234" s="1"/>
  <c r="D194" i="5" s="1"/>
  <c r="N86" i="83"/>
  <c r="N88" i="83" s="1"/>
  <c r="D74" i="5" s="1"/>
  <c r="L91" i="220"/>
  <c r="N85" i="286"/>
  <c r="N87" i="286" s="1"/>
  <c r="D243" i="5" s="1"/>
  <c r="N86" i="35"/>
  <c r="N88" i="35" s="1"/>
  <c r="D37" i="5" s="1"/>
  <c r="L84" i="88"/>
  <c r="N86" i="88" s="1"/>
  <c r="N88" i="88" s="1"/>
  <c r="D79" i="5" s="1"/>
  <c r="N87" i="331"/>
  <c r="N89" i="331" s="1"/>
  <c r="D285" i="5" s="1"/>
  <c r="L83" i="142"/>
  <c r="L89" i="189"/>
  <c r="N90" i="189" s="1"/>
  <c r="N92" i="189" s="1"/>
  <c r="D169" i="5" s="1"/>
  <c r="N86" i="100"/>
  <c r="N88" i="100" s="1"/>
  <c r="D90" i="5" s="1"/>
  <c r="N87" i="261"/>
  <c r="N89" i="261" s="1"/>
  <c r="D220" i="5" s="1"/>
  <c r="N90" i="183"/>
  <c r="N92" i="183" s="1"/>
  <c r="D163" i="5" s="1"/>
  <c r="N88" i="270"/>
  <c r="N90" i="270" s="1"/>
  <c r="D228" i="5" s="1"/>
  <c r="L85" i="142"/>
  <c r="N85" i="291"/>
  <c r="N87" i="291" s="1"/>
  <c r="D247" i="5" s="1"/>
  <c r="N91" i="248"/>
  <c r="N93" i="248" s="1"/>
  <c r="D208" i="5" s="1"/>
  <c r="N86" i="215"/>
  <c r="N88" i="215" s="1"/>
  <c r="D177" i="5" s="1"/>
  <c r="N86" i="84"/>
  <c r="N88" i="84" s="1"/>
  <c r="D75" i="5" s="1"/>
  <c r="L83" i="86"/>
  <c r="N87" i="258"/>
  <c r="N89" i="258" s="1"/>
  <c r="D217" i="5" s="1"/>
  <c r="L89" i="154"/>
  <c r="L84" i="86"/>
  <c r="L82" i="283"/>
  <c r="N86" i="103"/>
  <c r="N88" i="103" s="1"/>
  <c r="D93" i="5" s="1"/>
  <c r="L88" i="154"/>
  <c r="N91" i="154" s="1"/>
  <c r="N93" i="154" s="1"/>
  <c r="D143" i="5" s="1"/>
  <c r="N85" i="287"/>
  <c r="N87" i="287" s="1"/>
  <c r="D244" i="5" s="1"/>
  <c r="N85" i="298"/>
  <c r="N87" i="298" s="1"/>
  <c r="D254" i="5" s="1"/>
  <c r="N85" i="302"/>
  <c r="N87" i="302" s="1"/>
  <c r="N87" i="319"/>
  <c r="N89" i="319" s="1"/>
  <c r="D275" i="5" s="1"/>
  <c r="L90" i="165"/>
  <c r="N87" i="247"/>
  <c r="N89" i="247" s="1"/>
  <c r="D207" i="5" s="1"/>
  <c r="L84" i="90"/>
  <c r="L90" i="245"/>
  <c r="N93" i="245" s="1"/>
  <c r="N95" i="245" s="1"/>
  <c r="D205" i="5" s="1"/>
  <c r="N86" i="102"/>
  <c r="N88" i="102" s="1"/>
  <c r="D92" i="5" s="1"/>
  <c r="N85" i="292"/>
  <c r="N87" i="292" s="1"/>
  <c r="D248" i="5" s="1"/>
  <c r="N87" i="332"/>
  <c r="N89" i="332" s="1"/>
  <c r="D286" i="5" s="1"/>
  <c r="N91" i="185"/>
  <c r="N93" i="185" s="1"/>
  <c r="D165" i="5" s="1"/>
  <c r="N90" i="188"/>
  <c r="N92" i="188" s="1"/>
  <c r="D167" i="5" s="1"/>
  <c r="N91" i="280"/>
  <c r="N93" i="280" s="1"/>
  <c r="D237" i="5" s="1"/>
  <c r="N85" i="303"/>
  <c r="N87" i="303" s="1"/>
  <c r="D259" i="5" s="1"/>
  <c r="N87" i="265"/>
  <c r="N89" i="265" s="1"/>
  <c r="D224" i="5" s="1"/>
  <c r="N88" i="272"/>
  <c r="N90" i="272" s="1"/>
  <c r="D230" i="5" s="1"/>
  <c r="N87" i="235"/>
  <c r="N89" i="235" s="1"/>
  <c r="D195" i="5" s="1"/>
  <c r="L87" i="273"/>
  <c r="L84" i="285"/>
  <c r="L86" i="273"/>
  <c r="N91" i="249"/>
  <c r="N93" i="249" s="1"/>
  <c r="D209" i="5" s="1"/>
  <c r="L85" i="90"/>
  <c r="N93" i="221"/>
  <c r="N95" i="221" s="1"/>
  <c r="D184" i="5" s="1"/>
  <c r="N86" i="30"/>
  <c r="N88" i="30" s="1"/>
  <c r="D22" i="5" s="1"/>
  <c r="L84" i="150"/>
  <c r="N87" i="150" s="1"/>
  <c r="N89" i="150" s="1"/>
  <c r="D142" i="5" s="1"/>
  <c r="N87" i="294"/>
  <c r="N89" i="294" s="1"/>
  <c r="D250" i="5" s="1"/>
  <c r="L86" i="150"/>
  <c r="L89" i="174"/>
  <c r="N86" i="143"/>
  <c r="N88" i="143" s="1"/>
  <c r="D141" i="5" s="1"/>
  <c r="L87" i="177"/>
  <c r="N90" i="177" s="1"/>
  <c r="N92" i="177" s="1"/>
  <c r="N91" i="178"/>
  <c r="N93" i="178" s="1"/>
  <c r="D157" i="5" s="1"/>
  <c r="N86" i="214"/>
  <c r="N88" i="214" s="1"/>
  <c r="D176" i="5" s="1"/>
  <c r="N86" i="131"/>
  <c r="N88" i="131" s="1"/>
  <c r="D122" i="5" s="1"/>
  <c r="N86" i="144"/>
  <c r="N88" i="144" s="1"/>
  <c r="D140" i="5" s="1"/>
  <c r="N88" i="274"/>
  <c r="N90" i="274" s="1"/>
  <c r="D232" i="5" s="1"/>
  <c r="N90" i="172"/>
  <c r="N92" i="172" s="1"/>
  <c r="D153" i="5" s="1"/>
  <c r="L83" i="136"/>
  <c r="N88" i="232"/>
  <c r="N90" i="232" s="1"/>
  <c r="D192" i="5" s="1"/>
  <c r="N85" i="300"/>
  <c r="N87" i="300" s="1"/>
  <c r="D256" i="5" s="1"/>
  <c r="N91" i="282"/>
  <c r="N93" i="282" s="1"/>
  <c r="D239" i="5" s="1"/>
  <c r="N87" i="315"/>
  <c r="N89" i="315" s="1"/>
  <c r="D271" i="5" s="1"/>
  <c r="N89" i="50"/>
  <c r="N91" i="50" s="1"/>
  <c r="D42" i="5" s="1"/>
  <c r="L85" i="209"/>
  <c r="N87" i="323"/>
  <c r="N89" i="323" s="1"/>
  <c r="D279" i="5" s="1"/>
  <c r="L87" i="174"/>
  <c r="N87" i="334"/>
  <c r="N89" i="334" s="1"/>
  <c r="D288" i="5" s="1"/>
  <c r="N91" i="155"/>
  <c r="N93" i="155" s="1"/>
  <c r="D144" i="5" s="1"/>
  <c r="L83" i="209"/>
  <c r="N86" i="209" s="1"/>
  <c r="N88" i="209" s="1"/>
  <c r="D131" i="5" s="1"/>
  <c r="N86" i="60"/>
  <c r="N88" i="60" s="1"/>
  <c r="D51" i="5" s="1"/>
  <c r="N86" i="94"/>
  <c r="N88" i="94" s="1"/>
  <c r="D84" i="5" s="1"/>
  <c r="N86" i="98"/>
  <c r="N88" i="98" s="1"/>
  <c r="D88" i="5" s="1"/>
  <c r="N86" i="39"/>
  <c r="N88" i="39" s="1"/>
  <c r="D30" i="5" s="1"/>
  <c r="L85" i="136"/>
  <c r="N86" i="139"/>
  <c r="N88" i="139" s="1"/>
  <c r="D130" i="5" s="1"/>
  <c r="N86" i="99"/>
  <c r="N88" i="99" s="1"/>
  <c r="D89" i="5" s="1"/>
  <c r="N86" i="107"/>
  <c r="N88" i="107" s="1"/>
  <c r="D97" i="5" s="1"/>
  <c r="L91" i="165"/>
  <c r="L89" i="244"/>
  <c r="N86" i="17"/>
  <c r="N88" i="17" s="1"/>
  <c r="D9" i="5" s="1"/>
  <c r="L83" i="283"/>
  <c r="N85" i="283" s="1"/>
  <c r="N87" i="283" s="1"/>
  <c r="D240" i="5" s="1"/>
  <c r="L83" i="68"/>
  <c r="L85" i="68"/>
  <c r="L83" i="43"/>
  <c r="N86" i="43" s="1"/>
  <c r="N88" i="43" s="1"/>
  <c r="D34" i="5" s="1"/>
  <c r="N90" i="217"/>
  <c r="N92" i="217" s="1"/>
  <c r="D179" i="5" s="1"/>
  <c r="L85" i="96"/>
  <c r="L84" i="71"/>
  <c r="L83" i="71"/>
  <c r="L90" i="170"/>
  <c r="N91" i="170" s="1"/>
  <c r="N93" i="170" s="1"/>
  <c r="D152" i="5" s="1"/>
  <c r="L84" i="43"/>
  <c r="L90" i="244"/>
  <c r="N91" i="267"/>
  <c r="N93" i="267" s="1"/>
  <c r="D226" i="5" s="1"/>
  <c r="N86" i="82"/>
  <c r="N88" i="82" s="1"/>
  <c r="D73" i="5" s="1"/>
  <c r="L82" i="285"/>
  <c r="N91" i="162"/>
  <c r="N93" i="162" s="1"/>
  <c r="D148" i="5" s="1"/>
  <c r="N88" i="281"/>
  <c r="N90" i="281" s="1"/>
  <c r="D238" i="5" s="1"/>
  <c r="N86" i="231"/>
  <c r="N88" i="231" s="1"/>
  <c r="D191" i="5" s="1"/>
  <c r="L84" i="96"/>
  <c r="N85" i="133"/>
  <c r="N87" i="133" s="1"/>
  <c r="D124" i="5" s="1"/>
  <c r="N86" i="141"/>
  <c r="N88" i="141" s="1"/>
  <c r="D133" i="5" s="1"/>
  <c r="N91" i="157"/>
  <c r="N93" i="157" s="1"/>
  <c r="D145" i="5" s="1"/>
  <c r="N86" i="146"/>
  <c r="N88" i="146" s="1"/>
  <c r="D138" i="5" s="1"/>
  <c r="L85" i="140"/>
  <c r="L84" i="140"/>
  <c r="N87" i="316"/>
  <c r="N89" i="316" s="1"/>
  <c r="D272" i="5" s="1"/>
  <c r="N85" i="74"/>
  <c r="N87" i="74" s="1"/>
  <c r="D65" i="5" s="1"/>
  <c r="N86" i="130"/>
  <c r="N88" i="130" s="1"/>
  <c r="D121" i="5" s="1"/>
  <c r="N87" i="257"/>
  <c r="N89" i="257" s="1"/>
  <c r="D216" i="5" s="1"/>
  <c r="N85" i="75"/>
  <c r="N87" i="75" s="1"/>
  <c r="D66" i="5" s="1"/>
  <c r="N87" i="256"/>
  <c r="N89" i="256" s="1"/>
  <c r="D215" i="5" s="1"/>
  <c r="N86" i="47"/>
  <c r="N88" i="47" s="1"/>
  <c r="D39" i="5" s="1"/>
  <c r="L90" i="207"/>
  <c r="N91" i="171"/>
  <c r="N93" i="171" s="1"/>
  <c r="D156" i="5" s="1"/>
  <c r="N87" i="238"/>
  <c r="N89" i="238" s="1"/>
  <c r="D198" i="5" s="1"/>
  <c r="L85" i="34"/>
  <c r="N86" i="34" s="1"/>
  <c r="N88" i="34" s="1"/>
  <c r="D26" i="5" s="1"/>
  <c r="L92" i="207"/>
  <c r="N86" i="149"/>
  <c r="N88" i="149" s="1"/>
  <c r="D135" i="5" s="1"/>
  <c r="N86" i="69"/>
  <c r="N88" i="69" s="1"/>
  <c r="D60" i="5" s="1"/>
  <c r="N86" i="15"/>
  <c r="N88" i="15" s="1"/>
  <c r="D7" i="5" s="1"/>
  <c r="N86" i="101"/>
  <c r="N88" i="101" s="1"/>
  <c r="D91" i="5" s="1"/>
  <c r="N85" i="325"/>
  <c r="N87" i="325" s="1"/>
  <c r="D280" i="5" s="1"/>
  <c r="N85" i="192"/>
  <c r="N87" i="192" s="1"/>
  <c r="D172" i="5" s="1"/>
  <c r="N91" i="158"/>
  <c r="N93" i="158" s="1"/>
  <c r="D146" i="5" s="1"/>
  <c r="N86" i="16"/>
  <c r="N88" i="16" s="1"/>
  <c r="D8" i="5" s="1"/>
  <c r="N90" i="180"/>
  <c r="N92" i="180" s="1"/>
  <c r="D159" i="5" s="1"/>
  <c r="N91" i="168"/>
  <c r="N93" i="168" s="1"/>
  <c r="D151" i="5" s="1"/>
  <c r="N86" i="63"/>
  <c r="N88" i="63" s="1"/>
  <c r="D54" i="5" s="1"/>
  <c r="N85" i="310"/>
  <c r="N87" i="310" s="1"/>
  <c r="D266" i="5" s="1"/>
  <c r="N87" i="346"/>
  <c r="N89" i="346" s="1"/>
  <c r="D299" i="5" s="1"/>
  <c r="N85" i="299"/>
  <c r="N87" i="299" s="1"/>
  <c r="D255" i="5" s="1"/>
  <c r="N87" i="254"/>
  <c r="N89" i="254" s="1"/>
  <c r="D214" i="5" s="1"/>
  <c r="N86" i="95"/>
  <c r="N88" i="95" s="1"/>
  <c r="D85" i="5" s="1"/>
  <c r="L84" i="87"/>
  <c r="L83" i="87"/>
  <c r="L85" i="87"/>
  <c r="N85" i="301"/>
  <c r="N87" i="301" s="1"/>
  <c r="N86" i="242"/>
  <c r="N88" i="242" s="1"/>
  <c r="D202" i="5" s="1"/>
  <c r="N87" i="264"/>
  <c r="N89" i="264" s="1"/>
  <c r="D223" i="5" s="1"/>
  <c r="N86" i="9"/>
  <c r="N88" i="9" s="1"/>
  <c r="D4" i="5" s="1"/>
  <c r="N86" i="7"/>
  <c r="N88" i="7" s="1"/>
  <c r="D3" i="5" s="1"/>
  <c r="N91" i="176"/>
  <c r="N93" i="176" s="1"/>
  <c r="D155" i="5" s="1"/>
  <c r="N86" i="25"/>
  <c r="N88" i="25" s="1"/>
  <c r="D17" i="5" s="1"/>
  <c r="N90" i="179"/>
  <c r="N92" i="179" s="1"/>
  <c r="D158" i="5" s="1"/>
  <c r="N86" i="138"/>
  <c r="N88" i="138" s="1"/>
  <c r="D129" i="5" s="1"/>
  <c r="N87" i="237"/>
  <c r="N89" i="237" s="1"/>
  <c r="D197" i="5" s="1"/>
  <c r="N87" i="311"/>
  <c r="N89" i="311" s="1"/>
  <c r="D267" i="5" s="1"/>
  <c r="N86" i="46"/>
  <c r="N88" i="46" s="1"/>
  <c r="D38" i="5" s="1"/>
  <c r="N87" i="335"/>
  <c r="N89" i="335" s="1"/>
  <c r="D289" i="5" s="1"/>
  <c r="N91" i="187"/>
  <c r="N93" i="187" s="1"/>
  <c r="D168" i="5" s="1"/>
  <c r="N86" i="26"/>
  <c r="N88" i="26" s="1"/>
  <c r="D18" i="5" s="1"/>
  <c r="N86" i="53"/>
  <c r="N88" i="53" s="1"/>
  <c r="D45" i="5" s="1"/>
  <c r="N86" i="14"/>
  <c r="N88" i="14" s="1"/>
  <c r="D6" i="5" s="1"/>
  <c r="N86" i="23"/>
  <c r="N88" i="23" s="1"/>
  <c r="D15" i="5" s="1"/>
  <c r="N86" i="20"/>
  <c r="N88" i="20" s="1"/>
  <c r="D12" i="5" s="1"/>
  <c r="N86" i="19"/>
  <c r="N88" i="19" s="1"/>
  <c r="D11" i="5" s="1"/>
  <c r="N86" i="21"/>
  <c r="N88" i="21" s="1"/>
  <c r="D13" i="5" s="1"/>
  <c r="N86" i="213"/>
  <c r="N88" i="213" s="1"/>
  <c r="D175" i="5" s="1"/>
  <c r="N86" i="36"/>
  <c r="N88" i="36" s="1"/>
  <c r="D27" i="5" s="1"/>
  <c r="N86" i="61"/>
  <c r="N88" i="61" s="1"/>
  <c r="D52" i="5" s="1"/>
  <c r="N86" i="52"/>
  <c r="N88" i="52" s="1"/>
  <c r="D44" i="5" s="1"/>
  <c r="N85" i="127"/>
  <c r="N87" i="127" s="1"/>
  <c r="D117" i="5" s="1"/>
  <c r="N87" i="362"/>
  <c r="N89" i="362" s="1"/>
  <c r="D312" i="5" s="1"/>
  <c r="N87" i="329"/>
  <c r="N89" i="329" s="1"/>
  <c r="D283" i="5" s="1"/>
  <c r="N86" i="91"/>
  <c r="N88" i="91" s="1"/>
  <c r="D82" i="5" s="1"/>
  <c r="N86" i="18"/>
  <c r="N88" i="18" s="1"/>
  <c r="D10" i="5" s="1"/>
  <c r="N86" i="27"/>
  <c r="N88" i="27" s="1"/>
  <c r="D19" i="5" s="1"/>
  <c r="N86" i="31"/>
  <c r="N88" i="31" s="1"/>
  <c r="D23" i="5" s="1"/>
  <c r="N87" i="317"/>
  <c r="N89" i="317" s="1"/>
  <c r="D273" i="5" s="1"/>
  <c r="N86" i="367"/>
  <c r="N88" i="367" s="1"/>
  <c r="D317" i="5" s="1"/>
  <c r="N87" i="344"/>
  <c r="N89" i="344" s="1"/>
  <c r="D297" i="5" s="1"/>
  <c r="N87" i="250"/>
  <c r="N89" i="250" s="1"/>
  <c r="D210" i="5" s="1"/>
  <c r="N87" i="348"/>
  <c r="N89" i="348" s="1"/>
  <c r="D301" i="5" s="1"/>
  <c r="N86" i="132"/>
  <c r="N88" i="132" s="1"/>
  <c r="D123" i="5" s="1"/>
  <c r="N91" i="186"/>
  <c r="N93" i="186" s="1"/>
  <c r="D166" i="5" s="1"/>
  <c r="N87" i="314"/>
  <c r="N89" i="314" s="1"/>
  <c r="D270" i="5" s="1"/>
  <c r="N87" i="308"/>
  <c r="N89" i="308" s="1"/>
  <c r="D264" i="5" s="1"/>
  <c r="N86" i="59"/>
  <c r="N88" i="59" s="1"/>
  <c r="D50" i="5" s="1"/>
  <c r="N86" i="85"/>
  <c r="N88" i="85" s="1"/>
  <c r="D76" i="5" s="1"/>
  <c r="N82" i="228"/>
  <c r="N84" i="228" s="1"/>
  <c r="D189" i="5" s="1"/>
  <c r="N86" i="58"/>
  <c r="N88" i="58" s="1"/>
  <c r="D49" i="5" s="1"/>
  <c r="N101" i="260"/>
  <c r="N103" i="260" s="1"/>
  <c r="D219" i="5" s="1"/>
  <c r="N97" i="246"/>
  <c r="N99" i="246" s="1"/>
  <c r="D206" i="5" s="1"/>
  <c r="N91" i="182"/>
  <c r="N93" i="182" s="1"/>
  <c r="D162" i="5" s="1"/>
  <c r="N87" i="360"/>
  <c r="N89" i="360" s="1"/>
  <c r="D311" i="5" s="1"/>
  <c r="N86" i="147"/>
  <c r="N88" i="147" s="1"/>
  <c r="D137" i="5" s="1"/>
  <c r="N86" i="37"/>
  <c r="N88" i="37" s="1"/>
  <c r="D28" i="5" s="1"/>
  <c r="N86" i="42"/>
  <c r="N88" i="42" s="1"/>
  <c r="D33" i="5" s="1"/>
  <c r="N86" i="45"/>
  <c r="N88" i="45" s="1"/>
  <c r="D36" i="5" s="1"/>
  <c r="N88" i="48"/>
  <c r="N90" i="48" s="1"/>
  <c r="D40" i="5" s="1"/>
  <c r="N87" i="357"/>
  <c r="N89" i="357" s="1"/>
  <c r="D309" i="5" s="1"/>
  <c r="N86" i="38"/>
  <c r="N88" i="38" s="1"/>
  <c r="D29" i="5" s="1"/>
  <c r="N86" i="81"/>
  <c r="N88" i="81" s="1"/>
  <c r="D72" i="5" s="1"/>
  <c r="N86" i="44"/>
  <c r="N88" i="44" s="1"/>
  <c r="D35" i="5" s="1"/>
  <c r="N86" i="41"/>
  <c r="N88" i="41" s="1"/>
  <c r="D32" i="5" s="1"/>
  <c r="N86" i="40"/>
  <c r="N88" i="40" s="1"/>
  <c r="D31" i="5" s="1"/>
  <c r="N86" i="79" l="1"/>
  <c r="N88" i="79" s="1"/>
  <c r="D70" i="5" s="1"/>
  <c r="N86" i="97"/>
  <c r="N88" i="97" s="1"/>
  <c r="D87" i="5" s="1"/>
  <c r="N91" i="244"/>
  <c r="N93" i="244" s="1"/>
  <c r="D204" i="5" s="1"/>
  <c r="N86" i="86"/>
  <c r="N88" i="86" s="1"/>
  <c r="N88" i="273"/>
  <c r="N90" i="273" s="1"/>
  <c r="D231" i="5" s="1"/>
  <c r="N86" i="142"/>
  <c r="N88" i="142" s="1"/>
  <c r="D134" i="5" s="1"/>
  <c r="N90" i="174"/>
  <c r="N92" i="174" s="1"/>
  <c r="D154" i="5" s="1"/>
  <c r="D77" i="5"/>
  <c r="D78" i="5"/>
  <c r="N85" i="285"/>
  <c r="N87" i="285" s="1"/>
  <c r="D242" i="5" s="1"/>
  <c r="N93" i="165"/>
  <c r="N95" i="165" s="1"/>
  <c r="D150" i="5" s="1"/>
  <c r="N86" i="136"/>
  <c r="N88" i="136" s="1"/>
  <c r="D127" i="5" s="1"/>
  <c r="N86" i="71"/>
  <c r="N88" i="71" s="1"/>
  <c r="D62" i="5" s="1"/>
  <c r="N86" i="90"/>
  <c r="N88" i="90" s="1"/>
  <c r="D81" i="5" s="1"/>
  <c r="N86" i="96"/>
  <c r="N88" i="96" s="1"/>
  <c r="D86" i="5" s="1"/>
  <c r="N93" i="207"/>
  <c r="N95" i="207" s="1"/>
  <c r="D183" i="5" s="1"/>
  <c r="N86" i="68"/>
  <c r="N88" i="68" s="1"/>
  <c r="D59" i="5" s="1"/>
  <c r="N86" i="140"/>
  <c r="N88" i="140" s="1"/>
  <c r="D132" i="5" s="1"/>
  <c r="D160" i="5"/>
  <c r="D258" i="5"/>
  <c r="D257" i="5"/>
  <c r="N86" i="87"/>
  <c r="N88" i="87" s="1"/>
</calcChain>
</file>

<file path=xl/sharedStrings.xml><?xml version="1.0" encoding="utf-8"?>
<sst xmlns="http://schemas.openxmlformats.org/spreadsheetml/2006/main" count="38560" uniqueCount="2348">
  <si>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</si>
  <si>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</si>
  <si>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</si>
  <si>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</si>
  <si>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</si>
  <si>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</si>
  <si>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</si>
  <si>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</si>
  <si>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</si>
  <si>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</si>
  <si>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</si>
  <si>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</si>
  <si>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</si>
  <si>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</si>
  <si>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</si>
  <si>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</si>
  <si>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</si>
  <si>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</si>
  <si>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</si>
  <si>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</si>
  <si>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</si>
  <si>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</si>
  <si>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</si>
  <si>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</si>
  <si>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</si>
  <si>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</si>
  <si>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</si>
  <si>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</si>
  <si>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</si>
  <si>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</si>
  <si>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</si>
  <si>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</si>
  <si>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</si>
  <si>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</si>
  <si>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</si>
  <si>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</si>
  <si>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</si>
  <si>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</si>
  <si>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</si>
  <si>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</si>
  <si>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</si>
  <si>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</si>
  <si>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</si>
  <si>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</si>
  <si>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</si>
  <si>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</si>
  <si>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</si>
  <si>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</si>
  <si>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</si>
  <si>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</si>
  <si>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</si>
  <si>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</si>
  <si>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</si>
  <si>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</si>
  <si>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</si>
  <si>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</si>
  <si>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</si>
  <si>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</si>
  <si>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</si>
  <si>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</si>
  <si>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</si>
  <si>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</si>
  <si>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</si>
  <si>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</si>
  <si>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</si>
  <si>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</si>
  <si>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</si>
  <si>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</si>
  <si>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</si>
  <si>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</si>
  <si>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</si>
  <si>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</si>
  <si>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</si>
  <si>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</si>
  <si>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</si>
  <si>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</si>
  <si>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</si>
  <si>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</si>
  <si>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</si>
  <si>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</si>
  <si>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</si>
  <si>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</si>
  <si>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</si>
  <si>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</si>
  <si>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</si>
  <si>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</si>
  <si>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</si>
  <si>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</si>
  <si>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</si>
  <si>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</si>
  <si>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</si>
  <si>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</si>
  <si>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</si>
  <si>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</si>
  <si>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</si>
  <si>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</si>
  <si>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</si>
  <si>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</si>
  <si>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</si>
  <si>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</si>
  <si>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</si>
  <si>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</si>
  <si>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</si>
  <si>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</si>
  <si>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</si>
  <si>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</si>
  <si>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</si>
  <si>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</si>
  <si>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</si>
  <si>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</si>
  <si>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</si>
  <si>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</si>
  <si>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</si>
  <si>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</si>
  <si>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</si>
  <si>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</si>
  <si>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</si>
  <si>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</si>
  <si>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</si>
  <si>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</si>
  <si>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</si>
  <si>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</si>
  <si>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</si>
  <si>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</si>
  <si>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</si>
  <si>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</si>
  <si>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</si>
  <si>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</si>
  <si>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</si>
  <si>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</si>
  <si>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</si>
  <si>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</si>
  <si>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</si>
  <si>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</si>
  <si>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</si>
  <si>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</si>
  <si>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</si>
  <si>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</si>
  <si>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</si>
  <si>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</si>
  <si>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</si>
  <si>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</si>
  <si>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</si>
  <si>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</si>
  <si>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</si>
  <si>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</si>
  <si>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</si>
  <si>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</si>
  <si>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</si>
  <si>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</si>
  <si>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</si>
  <si>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</si>
  <si>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</si>
  <si>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</si>
  <si>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</si>
  <si>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</si>
  <si>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</si>
  <si>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</si>
  <si>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</si>
  <si>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</si>
  <si>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</si>
  <si>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</si>
  <si>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</si>
  <si>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</si>
  <si>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</si>
  <si>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</si>
  <si>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</si>
  <si>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</si>
  <si>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</si>
  <si>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</si>
  <si>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</si>
  <si>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</si>
  <si>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</si>
  <si>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</si>
  <si>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</si>
  <si>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</si>
  <si>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</si>
  <si>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</si>
  <si>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</si>
  <si>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</si>
  <si>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</si>
  <si>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</si>
  <si>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</si>
  <si>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</si>
  <si>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</si>
  <si>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</si>
  <si>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</si>
  <si>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</si>
  <si>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</si>
  <si>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</si>
  <si>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</si>
  <si>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</si>
  <si>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</si>
  <si>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</si>
  <si>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</si>
  <si>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</si>
  <si>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</si>
  <si>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</si>
  <si>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</si>
  <si>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</si>
  <si>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</si>
  <si>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</si>
  <si>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</si>
  <si>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</si>
  <si>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</si>
  <si>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</si>
  <si>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</si>
  <si>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</si>
  <si>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</si>
  <si>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</si>
  <si>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</si>
  <si>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</si>
  <si>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</si>
  <si>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</si>
  <si>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</si>
  <si>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</si>
  <si>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</si>
  <si>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</si>
  <si>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</si>
  <si>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</si>
  <si>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</si>
  <si>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</si>
  <si>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</si>
  <si>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</si>
  <si>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</si>
  <si>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</si>
  <si>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</si>
  <si>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</si>
  <si>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</si>
  <si>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</si>
  <si>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</si>
  <si>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</si>
  <si>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</si>
  <si>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</si>
  <si>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</si>
  <si>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</si>
  <si>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</si>
  <si>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</si>
  <si>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</si>
  <si>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</si>
  <si>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</si>
  <si>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</si>
  <si>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</si>
  <si>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</si>
  <si>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</si>
  <si>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</si>
  <si>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</si>
  <si>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</si>
  <si>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</si>
  <si>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</si>
  <si>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</si>
  <si>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</si>
  <si>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</si>
  <si>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</si>
  <si>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</si>
  <si>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</si>
  <si>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</si>
  <si>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</si>
  <si>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</si>
  <si>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</si>
  <si>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</si>
  <si>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</si>
  <si>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</si>
  <si>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</si>
  <si>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</si>
  <si>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</si>
  <si>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</si>
  <si>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</si>
  <si>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</si>
  <si>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</si>
  <si>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</si>
  <si>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</si>
  <si>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</si>
  <si>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</si>
  <si>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</si>
  <si>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</si>
  <si>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</si>
  <si>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</si>
  <si>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</si>
  <si>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</si>
  <si>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</si>
  <si>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</si>
  <si>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</si>
  <si>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</si>
  <si>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</si>
  <si>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</si>
  <si>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</si>
  <si>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</si>
  <si>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</si>
  <si>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</si>
  <si>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</si>
  <si>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</si>
  <si>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</si>
  <si>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</si>
  <si>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</si>
  <si>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</si>
  <si>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</si>
  <si>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</si>
  <si>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</si>
  <si>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</si>
  <si>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</si>
  <si>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</si>
  <si>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</si>
  <si>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</si>
  <si>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</si>
  <si>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</si>
  <si>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</si>
  <si>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</si>
  <si>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</si>
  <si>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</si>
  <si>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</si>
  <si>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</si>
  <si>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</si>
  <si>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</si>
  <si>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</si>
  <si>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</si>
  <si>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</si>
  <si>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</si>
  <si>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</si>
  <si>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</si>
  <si>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</si>
  <si>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</si>
  <si>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</si>
  <si>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</si>
  <si>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</si>
  <si>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</si>
  <si>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</si>
  <si>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</si>
  <si>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</si>
  <si>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</si>
  <si>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</si>
  <si>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</si>
  <si>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</si>
  <si>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</si>
  <si>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</si>
  <si>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</si>
  <si>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</si>
  <si>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</si>
  <si>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</si>
  <si>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</si>
  <si>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</si>
  <si>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</si>
  <si>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</si>
  <si>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</si>
  <si>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</si>
  <si>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</si>
  <si>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</si>
  <si>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</si>
  <si>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</si>
  <si>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</si>
  <si>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</si>
  <si>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</si>
  <si>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</si>
  <si>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</si>
  <si>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</si>
  <si>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</si>
  <si>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</si>
  <si>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</si>
  <si>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</si>
  <si>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</si>
  <si>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</si>
  <si>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</si>
  <si>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</si>
  <si>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</si>
  <si>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</si>
  <si>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</si>
  <si>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</si>
  <si>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</si>
  <si>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</si>
  <si>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</si>
  <si>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</si>
  <si>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</si>
  <si>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</si>
  <si>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</si>
  <si>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</si>
  <si>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</si>
  <si>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</si>
  <si>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</si>
  <si>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</si>
  <si>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</si>
  <si>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</si>
  <si>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</si>
  <si>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</si>
  <si>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</si>
  <si>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</si>
  <si>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</si>
  <si>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</si>
  <si>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</si>
  <si>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</si>
  <si>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</si>
  <si>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</si>
  <si>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</si>
  <si>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</si>
  <si>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</si>
  <si>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</si>
  <si>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</si>
  <si>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</si>
  <si>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</si>
  <si>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</si>
  <si>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</si>
  <si>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</si>
  <si>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</si>
  <si>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</si>
  <si>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</si>
  <si>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</si>
  <si>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</si>
  <si>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</si>
  <si>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</si>
  <si>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</si>
  <si>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</si>
  <si>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</si>
  <si>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</si>
  <si>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</si>
  <si>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</si>
  <si>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</si>
  <si>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</si>
  <si>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</si>
  <si>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</si>
  <si>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</si>
  <si>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</si>
  <si>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</si>
  <si>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</si>
  <si>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</si>
  <si>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</si>
  <si>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</si>
  <si>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</si>
  <si>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</si>
  <si>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</si>
  <si>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</si>
  <si>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</si>
  <si>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</si>
  <si>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</si>
  <si>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</si>
  <si>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</si>
  <si>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</si>
  <si>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</si>
  <si>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</si>
  <si>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</si>
  <si>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</si>
  <si>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</si>
  <si>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</si>
  <si>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</si>
  <si>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</si>
  <si>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</si>
  <si>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</si>
  <si>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</si>
  <si>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</si>
  <si>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</si>
  <si>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</si>
  <si>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</si>
  <si>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</si>
  <si>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</si>
  <si>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</si>
  <si>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</si>
  <si>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</si>
  <si>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</si>
  <si>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</si>
  <si>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</si>
  <si>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</si>
  <si>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</si>
  <si>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</si>
  <si>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</si>
  <si>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</si>
  <si>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</si>
  <si>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</si>
  <si>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</si>
  <si>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</si>
  <si>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</si>
  <si>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</si>
  <si>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</si>
  <si>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</si>
  <si>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</si>
  <si>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</si>
  <si>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</si>
  <si>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</si>
  <si>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</si>
  <si>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</si>
  <si>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</si>
  <si>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</si>
  <si>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</si>
  <si>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</si>
  <si>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</si>
  <si>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</si>
  <si>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</si>
  <si>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</si>
  <si>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</si>
  <si>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</si>
  <si>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</si>
  <si>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</si>
  <si>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</si>
  <si>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</si>
  <si>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</si>
  <si>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</si>
  <si>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</si>
  <si>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</si>
  <si>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</si>
  <si>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</si>
  <si>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</si>
  <si>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</si>
  <si>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</si>
  <si>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</si>
  <si>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</si>
  <si>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</si>
  <si>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</si>
  <si>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</si>
  <si>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</si>
  <si>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</si>
  <si>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</si>
  <si>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</si>
  <si>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</si>
  <si>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</si>
  <si>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</si>
  <si>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</si>
  <si>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</si>
  <si>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</si>
  <si>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</si>
  <si>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</si>
  <si>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</si>
  <si>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</si>
  <si>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</si>
  <si>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</si>
  <si>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</si>
  <si>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</si>
  <si>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</si>
  <si>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</si>
  <si>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</si>
  <si>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</si>
  <si>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</si>
  <si>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</si>
  <si>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</si>
  <si>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</si>
  <si>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</si>
  <si>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</si>
  <si>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</si>
  <si>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</si>
  <si>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</si>
  <si>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</si>
  <si>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</si>
  <si>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</si>
  <si>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</si>
  <si>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</si>
  <si>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</si>
  <si>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</si>
  <si>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</si>
  <si>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</si>
  <si>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</si>
  <si>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</si>
  <si>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</si>
  <si>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</si>
  <si>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</si>
  <si>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</si>
  <si>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</si>
  <si>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</si>
  <si>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</si>
  <si>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</si>
  <si>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</si>
  <si>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</si>
  <si>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</si>
  <si>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</si>
  <si>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</si>
  <si>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</si>
  <si>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</si>
  <si>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</si>
  <si>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</si>
  <si>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</si>
  <si>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</si>
  <si>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</si>
  <si>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</si>
  <si>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</si>
  <si>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</si>
  <si>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</si>
  <si>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</si>
  <si>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</si>
  <si>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</si>
  <si>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</si>
  <si>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</si>
  <si>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</si>
  <si>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</si>
  <si>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</si>
  <si>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</si>
  <si>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</si>
  <si>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</si>
  <si>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</si>
  <si>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</si>
  <si>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</si>
  <si>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</si>
  <si>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</si>
  <si>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</si>
  <si>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</si>
  <si>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</si>
  <si>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</si>
  <si>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</si>
  <si>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</si>
  <si>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</si>
  <si>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</si>
  <si>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</si>
  <si>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</si>
  <si>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</si>
  <si>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</si>
  <si>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</si>
  <si>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</si>
  <si>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</si>
  <si>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</si>
  <si>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</si>
  <si>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</si>
  <si>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</si>
  <si>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</si>
  <si>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</si>
  <si>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</si>
  <si>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</si>
  <si>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</si>
  <si>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</si>
  <si>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</si>
  <si>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</si>
  <si>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</si>
  <si>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</si>
  <si>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</si>
  <si>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</si>
  <si>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</si>
  <si>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</si>
  <si>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</si>
  <si>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</si>
  <si>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</si>
  <si>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</si>
  <si>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</si>
  <si>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</si>
  <si>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</si>
  <si>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</si>
  <si>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</si>
  <si>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</si>
  <si>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</si>
  <si>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</si>
  <si>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</si>
  <si>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</si>
  <si>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</si>
  <si>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</si>
  <si>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</si>
  <si>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</si>
  <si>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</si>
  <si>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</si>
  <si>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</si>
  <si>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</si>
  <si>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</si>
  <si>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</si>
  <si>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</si>
  <si>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</si>
  <si>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</si>
  <si>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</si>
  <si>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</si>
  <si>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</si>
  <si>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</si>
  <si>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</si>
  <si>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</si>
  <si>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</si>
  <si>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</si>
  <si>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</si>
  <si>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</si>
  <si>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</si>
  <si>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</si>
  <si>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</si>
  <si>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</si>
  <si>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</si>
  <si>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</si>
  <si>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</si>
  <si>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</si>
  <si>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</si>
  <si>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</si>
  <si>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</si>
  <si>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</si>
  <si>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</si>
  <si>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</si>
  <si>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</si>
  <si>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</si>
  <si>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</si>
  <si>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</si>
  <si>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</si>
  <si>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</si>
  <si>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</si>
  <si>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</si>
  <si>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</si>
  <si>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</si>
  <si>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</si>
  <si>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</si>
  <si>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</si>
  <si>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</si>
  <si>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</si>
  <si>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</si>
  <si>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</si>
  <si>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</si>
  <si>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</si>
  <si>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</si>
  <si>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</si>
  <si>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</si>
  <si>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</si>
  <si>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</si>
  <si>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</si>
  <si>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</si>
  <si>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</si>
  <si>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</si>
  <si>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</si>
  <si>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</si>
  <si>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</si>
  <si>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</si>
  <si>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</si>
  <si>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</si>
  <si>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</si>
  <si>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</si>
  <si>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</si>
  <si>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</si>
  <si>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</si>
  <si>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</si>
  <si>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</si>
  <si>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</si>
  <si>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</si>
  <si>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</si>
  <si>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</si>
  <si>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</si>
  <si>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</si>
  <si>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</si>
  <si>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</si>
  <si>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</si>
  <si>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</si>
  <si>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</si>
  <si>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</si>
  <si>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</si>
  <si>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</si>
  <si>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</si>
  <si>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</si>
  <si>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</si>
  <si>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</si>
  <si>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</si>
  <si>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</si>
  <si>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</si>
  <si>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</si>
  <si>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</si>
  <si>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</si>
  <si>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</si>
  <si>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</si>
  <si>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</si>
  <si>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</si>
  <si>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</si>
  <si>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</si>
  <si>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</si>
  <si>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</si>
  <si>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</si>
  <si>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</si>
  <si>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</si>
  <si>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</si>
  <si>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</si>
  <si>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</si>
  <si>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</si>
  <si>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</si>
  <si>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</si>
  <si>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</si>
  <si>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</si>
  <si>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</si>
  <si>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</si>
  <si>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</si>
  <si>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</si>
  <si>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</si>
  <si>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</si>
  <si>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</si>
  <si>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</si>
  <si>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</si>
  <si>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</si>
  <si>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</si>
  <si>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</si>
  <si>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</si>
  <si>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</si>
  <si>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</si>
  <si>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</si>
  <si>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</si>
  <si>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</si>
  <si>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</si>
  <si>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</si>
  <si>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</si>
  <si>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</si>
  <si>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</si>
  <si>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</si>
  <si>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</si>
  <si>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</si>
  <si>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</si>
  <si>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</si>
  <si>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</si>
  <si>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</si>
  <si>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</si>
  <si>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</si>
  <si>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</si>
  <si>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</si>
  <si>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</si>
  <si>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</si>
  <si>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</si>
  <si>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</si>
  <si>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</si>
  <si>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</si>
  <si>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</si>
  <si>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</si>
  <si>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</si>
  <si>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</si>
  <si>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</si>
  <si>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</si>
  <si>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</si>
  <si>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</si>
  <si>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</si>
  <si>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</si>
  <si>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</si>
  <si>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</si>
  <si>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</si>
  <si>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</si>
  <si>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</si>
  <si>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</si>
  <si>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</si>
  <si>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</si>
  <si>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</si>
  <si>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</si>
  <si>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</si>
  <si>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</si>
  <si>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</si>
  <si>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</si>
  <si>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</si>
  <si>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</si>
  <si>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</si>
  <si>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</si>
  <si>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</si>
  <si>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</si>
  <si>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</si>
  <si>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</si>
  <si>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</si>
  <si>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</si>
  <si>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</si>
  <si>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</si>
  <si>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</si>
  <si>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</si>
  <si>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</si>
  <si>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</si>
  <si>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</si>
  <si>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</si>
  <si>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</si>
  <si>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</si>
  <si>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</si>
  <si>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</si>
  <si>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</si>
  <si>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</si>
  <si>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</si>
  <si>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</si>
  <si>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</si>
  <si>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</si>
  <si>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</si>
  <si>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</si>
  <si>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</si>
  <si>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</si>
  <si>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</si>
  <si>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</si>
  <si>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</si>
  <si>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</si>
  <si>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</si>
  <si>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</si>
  <si>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</si>
  <si>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</si>
  <si>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</si>
  <si>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</si>
  <si>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</si>
  <si>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</si>
  <si>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</si>
  <si>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</si>
  <si>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</si>
  <si>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</si>
  <si>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</si>
  <si>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</si>
  <si>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</si>
  <si>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</si>
  <si>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</si>
  <si>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</si>
  <si>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</si>
  <si>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</si>
  <si>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</si>
  <si>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</si>
  <si>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</si>
  <si>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</si>
  <si>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</si>
  <si>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</si>
  <si>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</si>
  <si>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</si>
  <si>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</si>
  <si>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</si>
  <si>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</si>
  <si>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</si>
  <si>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</si>
  <si>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</si>
  <si>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</si>
  <si>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</si>
  <si>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</si>
  <si>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</si>
  <si>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</si>
  <si>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</si>
  <si>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</si>
  <si>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</si>
  <si>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</si>
  <si>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</si>
  <si>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</si>
  <si>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</si>
  <si>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</si>
  <si>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</si>
  <si>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</si>
  <si>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</si>
  <si>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</si>
  <si>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</si>
  <si>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</si>
  <si>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</si>
  <si>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</si>
  <si>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</si>
  <si>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</si>
  <si>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</si>
  <si>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</si>
  <si>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</si>
  <si>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</si>
  <si>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</si>
  <si>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</si>
  <si>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</si>
  <si>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</si>
  <si>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</si>
  <si>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</si>
  <si>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</si>
  <si>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</si>
  <si>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</si>
  <si>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</si>
  <si>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</si>
  <si>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</si>
  <si>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</si>
  <si>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</si>
  <si>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</si>
  <si>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</si>
  <si>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</si>
  <si>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</si>
  <si>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</si>
  <si>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</si>
  <si>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</si>
  <si>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</si>
  <si>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</si>
  <si>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</si>
  <si>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</si>
  <si>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</si>
  <si>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</si>
  <si>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</si>
  <si>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</si>
  <si>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</si>
  <si>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</si>
  <si>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</si>
  <si>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</si>
  <si>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</si>
  <si>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</si>
  <si>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</si>
  <si>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</si>
  <si>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</si>
  <si>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</si>
  <si>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</si>
  <si>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</si>
  <si>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</si>
  <si>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</si>
  <si>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</si>
  <si>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</si>
  <si>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</si>
  <si>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</si>
  <si>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</si>
  <si>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</si>
  <si>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</si>
  <si>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</si>
  <si>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</si>
  <si>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</si>
  <si>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</si>
  <si>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</si>
  <si>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</si>
  <si>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</si>
  <si>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</si>
  <si>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</si>
  <si>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</si>
  <si>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</si>
  <si>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</si>
  <si>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</si>
  <si>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</si>
  <si>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</si>
  <si>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</si>
  <si>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</si>
  <si>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</si>
  <si>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</si>
  <si>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</si>
  <si>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</si>
  <si>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</si>
  <si>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</si>
  <si>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</si>
  <si>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</si>
  <si>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</si>
  <si>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</si>
  <si>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</si>
  <si>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</si>
  <si>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</si>
  <si>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</si>
  <si>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</si>
  <si>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</si>
  <si>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</si>
  <si>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</si>
  <si>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</si>
  <si>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</si>
  <si>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</si>
  <si>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</si>
  <si>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</si>
  <si>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</si>
  <si>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</si>
  <si>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</si>
  <si>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</si>
  <si>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</si>
  <si>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</si>
  <si>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</si>
  <si>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</si>
  <si>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</si>
  <si>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</si>
  <si>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</si>
  <si>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</si>
  <si>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</si>
  <si>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</si>
  <si>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</si>
  <si>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</si>
  <si>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</si>
  <si>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</si>
  <si>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</si>
  <si>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</si>
  <si>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</si>
  <si>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</si>
  <si>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</si>
  <si>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</si>
  <si>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</si>
  <si>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</si>
  <si>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</si>
  <si>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</si>
  <si>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</si>
  <si>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</si>
  <si>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</si>
  <si>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</si>
  <si>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</si>
  <si>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</si>
  <si>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</si>
  <si>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</si>
  <si>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</si>
  <si>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</si>
  <si>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</si>
  <si>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</si>
  <si>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</si>
  <si>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</si>
  <si>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</si>
  <si>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</si>
  <si>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</si>
  <si>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</si>
  <si>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</si>
  <si>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</si>
  <si>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</si>
  <si>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</si>
  <si>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</si>
  <si>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</si>
  <si>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</si>
  <si>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</si>
  <si>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</si>
  <si>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</si>
  <si>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</si>
  <si>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</si>
  <si>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</si>
  <si>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</si>
  <si>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</si>
  <si>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</si>
  <si>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</si>
  <si>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</si>
  <si>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</si>
  <si>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</si>
  <si>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</si>
  <si>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</si>
  <si>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</si>
  <si>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</si>
  <si>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</si>
  <si>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</si>
  <si>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</si>
  <si>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</si>
  <si>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</si>
  <si>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</si>
  <si>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</si>
  <si>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</si>
  <si>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</si>
  <si>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</si>
  <si>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</si>
  <si>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</si>
  <si>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</si>
  <si>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</si>
  <si>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</si>
  <si>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</si>
  <si>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</si>
  <si>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</si>
  <si>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</si>
  <si>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</si>
  <si>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</si>
  <si>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</si>
  <si>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</si>
  <si>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</si>
  <si>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</si>
  <si>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</si>
  <si>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</si>
  <si>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</si>
  <si>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</si>
  <si>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</si>
  <si>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</si>
  <si>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</si>
  <si>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</si>
  <si>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</si>
  <si>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</si>
  <si>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</si>
  <si>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</si>
  <si>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</si>
  <si>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</si>
  <si>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</si>
  <si>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</si>
  <si>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</si>
  <si>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</si>
  <si>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</si>
  <si>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</si>
  <si>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</si>
  <si>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</si>
  <si>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</si>
  <si>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</si>
  <si>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</si>
  <si>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</si>
  <si>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</si>
  <si>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</si>
  <si>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</si>
  <si>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</si>
  <si>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</si>
  <si>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</si>
  <si>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</si>
  <si>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</si>
  <si>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</si>
  <si>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</si>
  <si>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</si>
  <si>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</si>
  <si>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</si>
  <si>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</si>
  <si>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</si>
  <si>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</si>
  <si>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</si>
  <si>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</si>
  <si>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</si>
  <si>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</si>
  <si>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</si>
  <si>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</si>
  <si>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</si>
  <si>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</si>
  <si>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</si>
  <si>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</si>
  <si>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</si>
  <si>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</si>
  <si>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</si>
  <si>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</si>
  <si>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</si>
  <si>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</si>
  <si>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</si>
  <si>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</si>
  <si>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</si>
  <si>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</si>
  <si>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</si>
  <si>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</si>
  <si>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</si>
  <si>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</si>
  <si>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</si>
  <si>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</si>
  <si>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</si>
  <si>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</si>
  <si>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</si>
  <si>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</si>
  <si>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</si>
  <si>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</si>
  <si>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</si>
  <si>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</si>
  <si>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</si>
  <si>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</si>
  <si>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</si>
  <si>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</si>
  <si>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</si>
  <si>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</si>
  <si>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</si>
  <si>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</si>
  <si>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</si>
  <si>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</si>
  <si>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</si>
  <si>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</si>
  <si>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</si>
  <si>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</si>
  <si>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</si>
  <si>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</si>
  <si>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</si>
  <si>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</si>
  <si>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</si>
  <si>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</si>
  <si>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</si>
  <si>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</si>
  <si>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</si>
  <si>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</si>
  <si>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</si>
  <si>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</si>
  <si>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</si>
  <si>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</si>
  <si>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</si>
  <si>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</si>
  <si>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</si>
  <si>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</si>
  <si>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</si>
  <si>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</si>
  <si>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</si>
  <si>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</si>
  <si>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</si>
  <si>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</si>
  <si>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</si>
  <si>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</si>
  <si>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</si>
  <si>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</si>
  <si>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</si>
  <si>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</si>
  <si>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</si>
  <si>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</si>
  <si>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</si>
  <si>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</si>
  <si>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</si>
  <si>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</si>
  <si>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</si>
  <si>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</si>
  <si>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</si>
  <si>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</si>
  <si>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</si>
  <si>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</si>
  <si>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</si>
  <si>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</si>
  <si>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</si>
  <si>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</si>
  <si>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</si>
  <si>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</si>
  <si>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</si>
  <si>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</si>
  <si>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</si>
  <si>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</si>
  <si>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</si>
  <si>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</si>
  <si>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</si>
  <si>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</si>
  <si>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</si>
  <si>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</si>
  <si>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</si>
  <si>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</si>
  <si>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</si>
  <si>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</si>
  <si>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</si>
  <si>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</si>
  <si>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</si>
  <si>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</si>
  <si>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</si>
  <si>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</si>
  <si>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</si>
  <si>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</si>
  <si>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</si>
  <si>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</si>
  <si>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</si>
  <si>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</si>
  <si>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</si>
  <si>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</si>
  <si>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</si>
  <si>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</si>
  <si>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</si>
  <si>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</si>
  <si>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</si>
  <si>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</si>
  <si>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</si>
  <si>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</si>
  <si>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</si>
  <si>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</si>
  <si>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</si>
  <si>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</si>
  <si>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</si>
  <si>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</si>
  <si>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</si>
  <si>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</si>
  <si>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</si>
  <si>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</si>
  <si>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</si>
  <si>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</si>
  <si>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</si>
  <si>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</si>
  <si>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</si>
  <si>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</si>
  <si>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</si>
  <si>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</si>
  <si>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</si>
  <si>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</si>
  <si>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</si>
  <si>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</si>
  <si>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</si>
  <si>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</si>
  <si>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</si>
  <si>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</si>
  <si>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</si>
  <si>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</si>
  <si>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</si>
  <si>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</si>
  <si>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</si>
  <si>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</si>
  <si>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</si>
  <si>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</si>
  <si>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</si>
  <si>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</si>
  <si>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</si>
  <si>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</si>
  <si>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</si>
  <si>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</si>
  <si>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</si>
  <si>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</si>
  <si>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</si>
  <si>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</si>
  <si>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</si>
  <si>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</si>
  <si>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</si>
  <si>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</si>
  <si>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</si>
  <si>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</si>
  <si>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</si>
  <si>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</si>
  <si>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</si>
  <si>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</si>
  <si>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</si>
  <si>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</si>
  <si>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</si>
  <si>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</si>
  <si>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</si>
  <si>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</si>
  <si>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</si>
  <si>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</si>
  <si>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</si>
  <si>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</si>
  <si>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</si>
  <si>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</si>
  <si>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</si>
  <si>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</si>
  <si>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</si>
  <si>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</si>
  <si>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</si>
  <si>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</si>
  <si>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</si>
  <si>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</si>
  <si>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</si>
  <si>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</si>
  <si>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</si>
  <si>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</si>
  <si>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</si>
  <si>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</si>
  <si>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</si>
  <si>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</si>
  <si>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</si>
  <si>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</si>
  <si>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</si>
  <si>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</si>
  <si>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</si>
  <si>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</si>
  <si>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</si>
  <si>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</si>
  <si>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</si>
  <si>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</si>
  <si>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</si>
  <si>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</si>
  <si>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</si>
  <si>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</si>
  <si>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</si>
  <si>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</si>
  <si>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</si>
  <si>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</si>
  <si>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</si>
  <si>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</si>
  <si>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</si>
  <si>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</si>
  <si>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</si>
  <si>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</si>
  <si>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</si>
  <si>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</si>
  <si>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</si>
  <si>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</si>
  <si>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</si>
  <si>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</si>
  <si>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</si>
  <si>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</si>
  <si>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</si>
  <si>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</si>
  <si>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</si>
  <si>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</si>
  <si>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</si>
  <si>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</si>
  <si>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</si>
  <si>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</si>
  <si>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</si>
  <si>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</si>
  <si>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</si>
  <si>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</si>
  <si>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</si>
  <si>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</si>
  <si>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</si>
  <si>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</si>
  <si>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</si>
  <si>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</si>
  <si>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</si>
  <si>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</si>
  <si>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</si>
  <si>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</si>
  <si>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</si>
  <si>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</si>
  <si>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</si>
  <si>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</si>
  <si>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</si>
  <si>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</si>
  <si>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</si>
  <si>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</si>
  <si>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</si>
  <si>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</si>
  <si>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</si>
  <si>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</si>
  <si>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</si>
  <si>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</si>
  <si>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</si>
  <si>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</si>
  <si>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</si>
  <si>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</si>
  <si>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</si>
  <si>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</si>
  <si>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</si>
  <si>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</si>
  <si>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</si>
  <si>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</si>
  <si>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</si>
  <si>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</si>
  <si>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</si>
  <si>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</si>
  <si>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</si>
  <si>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</si>
  <si>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</si>
  <si>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</si>
  <si>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</si>
  <si>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</si>
  <si>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</si>
  <si>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</si>
  <si>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</si>
  <si>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</si>
  <si>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</si>
  <si>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</si>
  <si>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</si>
  <si>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</si>
  <si>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</si>
  <si>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</si>
  <si>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</si>
  <si>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</si>
  <si>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</si>
  <si>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</si>
  <si>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</si>
  <si>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</si>
  <si>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</si>
  <si>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</si>
  <si>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</si>
  <si>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</si>
  <si>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</si>
  <si>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</si>
  <si>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</si>
  <si>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</si>
  <si>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</si>
  <si>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</si>
  <si>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</si>
  <si>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</si>
  <si>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</si>
  <si>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</si>
  <si>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</si>
  <si>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</si>
  <si>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</si>
  <si>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</si>
  <si>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</si>
  <si>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</si>
  <si>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</si>
  <si>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</si>
  <si>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</si>
  <si>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</si>
  <si>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</si>
  <si>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</si>
  <si>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</si>
  <si>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</si>
  <si>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</si>
  <si>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</si>
  <si>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</si>
  <si>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</si>
  <si>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</si>
  <si>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</si>
  <si>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</si>
  <si>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</si>
  <si>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</si>
  <si>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</si>
  <si>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</si>
  <si>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</si>
  <si>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</si>
  <si>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</si>
  <si>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</si>
  <si>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</si>
  <si>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</si>
  <si>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</si>
  <si>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</si>
  <si>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</si>
  <si>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</si>
  <si>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</si>
  <si>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</si>
  <si>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</si>
  <si>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</si>
  <si>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</si>
  <si>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</si>
  <si>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</si>
  <si>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</si>
  <si>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</si>
  <si>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</si>
  <si>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</si>
  <si>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</si>
  <si>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</si>
  <si>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</si>
  <si>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</si>
  <si>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</si>
  <si>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</si>
  <si>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</si>
  <si>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</si>
  <si>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</si>
  <si>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</si>
  <si>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</si>
  <si>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</si>
  <si>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</si>
  <si>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</si>
  <si>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</si>
  <si>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</si>
  <si>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</si>
  <si>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</si>
  <si>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</si>
  <si>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</si>
  <si>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</si>
  <si>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</si>
  <si>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</si>
  <si>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</si>
  <si>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</si>
  <si>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</si>
  <si>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</si>
  <si>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</si>
  <si>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</si>
  <si>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</si>
  <si>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</si>
  <si>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</si>
  <si>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</si>
  <si>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</si>
  <si>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</si>
  <si>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</si>
  <si>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</si>
  <si>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</si>
  <si>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</si>
  <si>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</si>
  <si>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</si>
  <si>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</si>
  <si>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</si>
  <si>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</si>
  <si>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</si>
  <si>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</si>
  <si>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</si>
  <si>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</si>
  <si>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</si>
  <si>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</si>
  <si>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</si>
  <si>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</si>
  <si>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</si>
  <si>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</si>
  <si>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</si>
  <si>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</si>
  <si>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</si>
  <si>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</si>
  <si>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</si>
  <si>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</si>
  <si>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</si>
  <si>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</si>
  <si>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</si>
  <si>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</si>
  <si>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</si>
  <si>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</si>
  <si>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</si>
  <si>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</si>
  <si>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</si>
  <si>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</si>
  <si>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</si>
  <si>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</si>
  <si>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</si>
  <si>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</si>
  <si>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</si>
  <si>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</si>
  <si>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</si>
  <si>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</si>
  <si>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</si>
  <si>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</si>
  <si>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</si>
  <si>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</si>
  <si>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</si>
  <si>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</si>
  <si>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</si>
  <si>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</si>
  <si>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</si>
  <si>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</si>
  <si>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</si>
  <si>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</si>
  <si>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</si>
  <si>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</si>
  <si>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</si>
  <si>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</si>
  <si>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</si>
  <si>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</si>
  <si>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</si>
  <si>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</si>
  <si>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</si>
  <si>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</si>
  <si>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</si>
  <si>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</si>
  <si>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</si>
  <si>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</si>
  <si>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</si>
  <si>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</si>
  <si>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</si>
  <si>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</si>
  <si>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</si>
  <si>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</si>
  <si>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</si>
  <si>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</si>
  <si>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</si>
  <si>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</si>
  <si>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</si>
  <si>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</si>
  <si>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</si>
  <si>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</si>
  <si>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</si>
  <si>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</si>
  <si>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</si>
  <si>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</si>
  <si>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</si>
  <si>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</si>
  <si>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</si>
  <si>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</si>
  <si>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</si>
  <si>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</si>
  <si>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</si>
  <si>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</si>
  <si>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</si>
  <si>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</si>
  <si>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</si>
  <si>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</si>
  <si>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</si>
  <si>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</si>
  <si>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</si>
  <si>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</si>
  <si>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</si>
  <si>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</si>
  <si>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</si>
  <si>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</si>
  <si>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</si>
  <si>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</si>
  <si>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</si>
  <si>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</si>
  <si>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</si>
  <si>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</si>
  <si>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</si>
  <si>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</si>
  <si>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</si>
  <si>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</si>
  <si>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</si>
  <si>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</si>
  <si>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</si>
  <si>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</si>
  <si>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</si>
  <si>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</si>
  <si>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</si>
  <si>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</si>
  <si>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</si>
  <si>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</si>
  <si>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</si>
  <si>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</si>
  <si>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</si>
  <si>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</si>
  <si>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</si>
  <si>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</si>
  <si>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</si>
  <si>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</si>
  <si>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</si>
  <si>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</si>
  <si>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</si>
  <si>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</si>
  <si>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</si>
  <si>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</si>
  <si>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</si>
  <si>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</si>
  <si>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</si>
  <si>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</si>
  <si>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</si>
  <si>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</si>
  <si>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</si>
  <si>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</si>
  <si>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</si>
  <si>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</si>
  <si>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</si>
  <si>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</si>
  <si>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</si>
  <si>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</si>
  <si>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</si>
  <si>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</si>
  <si>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</si>
  <si>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</si>
  <si>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</si>
  <si>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</si>
  <si>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</si>
  <si>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</si>
  <si>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</si>
  <si>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</si>
  <si>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</si>
  <si>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</si>
  <si>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</si>
  <si>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</si>
  <si>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</si>
  <si>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</si>
  <si>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</si>
  <si>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</si>
  <si>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</si>
  <si>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</si>
  <si>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</si>
  <si>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</si>
  <si>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</si>
  <si>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</si>
  <si>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</si>
  <si>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</si>
  <si>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</si>
  <si>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</si>
  <si>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</si>
  <si>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</si>
  <si>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</si>
  <si>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</si>
  <si>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</si>
  <si>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</si>
  <si>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</si>
  <si>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</si>
  <si>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</si>
  <si>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</si>
  <si>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</si>
  <si>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</si>
  <si>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</si>
  <si>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</si>
  <si>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</si>
  <si>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</si>
  <si>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</si>
  <si>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</si>
  <si>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</si>
  <si>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</si>
  <si>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</si>
  <si>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</si>
  <si>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</si>
  <si>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</si>
  <si>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</si>
  <si>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</si>
  <si>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</si>
  <si>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</si>
  <si>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</si>
  <si>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</si>
  <si>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</si>
  <si>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</si>
  <si>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</si>
  <si>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</si>
  <si>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</si>
  <si>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</si>
  <si>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</si>
  <si>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</si>
  <si>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</si>
  <si>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</si>
  <si>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</si>
  <si>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</si>
  <si>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</si>
  <si>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</si>
  <si>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</si>
  <si>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</si>
  <si>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</si>
  <si>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</si>
  <si>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</si>
  <si>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</si>
  <si>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</si>
  <si>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</si>
  <si>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</si>
  <si>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</si>
  <si>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</si>
  <si>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</si>
  <si>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</si>
  <si>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</si>
  <si>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</si>
  <si>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</si>
  <si>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</si>
  <si>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</si>
  <si>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</si>
  <si>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</si>
  <si>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</si>
  <si>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</si>
  <si>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</si>
  <si>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</si>
  <si>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</si>
  <si>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</si>
  <si>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</si>
  <si>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</si>
  <si>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</si>
  <si>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</si>
  <si>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</si>
  <si>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</si>
  <si>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</si>
  <si>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</si>
  <si>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</si>
  <si>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</si>
  <si>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</si>
  <si>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</si>
  <si>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</si>
  <si>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</si>
  <si>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</si>
  <si>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</si>
  <si>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</si>
  <si>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</si>
  <si>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</si>
  <si>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</si>
  <si>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</si>
  <si>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</si>
  <si>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</si>
  <si>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</si>
  <si>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</si>
  <si>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</si>
  <si>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</si>
  <si>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</si>
  <si>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</si>
  <si>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</si>
  <si>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</si>
  <si>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</si>
  <si>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</si>
  <si>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</si>
  <si>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</si>
  <si>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</si>
  <si>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</si>
  <si>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</si>
  <si>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</si>
  <si>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</si>
  <si>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</si>
  <si>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</si>
  <si>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</si>
  <si>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</si>
  <si>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</si>
  <si>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</si>
  <si>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</si>
  <si>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</si>
  <si>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</si>
  <si>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</si>
  <si>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</si>
  <si>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</si>
  <si>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</si>
  <si>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</si>
  <si>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</si>
  <si>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</si>
  <si>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</si>
  <si>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</si>
  <si>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</si>
  <si>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</si>
  <si>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</si>
  <si>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</si>
  <si>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</si>
  <si>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</si>
  <si>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</si>
  <si>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</si>
  <si>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</si>
  <si>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</si>
  <si>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</si>
  <si>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</si>
  <si>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</si>
  <si>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</si>
  <si>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</si>
  <si>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</si>
  <si>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</si>
  <si>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</si>
  <si>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</si>
  <si>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</si>
  <si>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</si>
  <si>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</si>
  <si>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</si>
  <si>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</si>
  <si>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</si>
  <si>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</si>
  <si>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</si>
  <si>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</si>
  <si>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</si>
  <si>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</si>
  <si>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</si>
  <si>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</si>
  <si>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</si>
  <si>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</si>
  <si>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</si>
  <si>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</si>
  <si>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</si>
  <si>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</si>
  <si>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</si>
  <si>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</si>
  <si>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</si>
  <si>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</si>
  <si>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</si>
  <si>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</si>
  <si>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</si>
  <si>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</si>
  <si>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</si>
  <si>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</si>
  <si>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</si>
  <si>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</si>
  <si>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</si>
  <si>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</si>
  <si>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</si>
  <si>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</si>
  <si>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</si>
  <si>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</si>
  <si>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</si>
  <si>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</si>
  <si>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</si>
  <si>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</si>
  <si>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</si>
  <si>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</si>
  <si>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</si>
  <si>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</si>
  <si>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</si>
  <si>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</si>
  <si>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</si>
  <si>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</si>
  <si>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</si>
  <si>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</si>
  <si>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</si>
  <si>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</si>
  <si>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</si>
  <si>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</si>
  <si>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</si>
  <si>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</si>
  <si>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</si>
  <si>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</si>
  <si>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</si>
  <si>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</si>
  <si>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</si>
  <si>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</si>
  <si>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</si>
  <si>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</si>
  <si>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</si>
  <si>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</si>
  <si>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</si>
  <si>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</si>
  <si>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</si>
  <si>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</si>
  <si>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</si>
  <si>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</si>
  <si>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</si>
  <si>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</si>
  <si>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</si>
  <si>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</si>
  <si>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</si>
  <si>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</si>
  <si>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</si>
  <si>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</si>
  <si>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</si>
  <si>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</si>
  <si>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</si>
  <si>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</si>
  <si>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</si>
  <si>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</si>
  <si>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</si>
  <si>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</si>
  <si>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</si>
  <si>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</si>
  <si>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</si>
  <si>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</si>
  <si>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</si>
  <si>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</si>
  <si>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</si>
  <si>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</si>
  <si>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</si>
  <si>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</si>
  <si>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</si>
  <si>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</si>
  <si>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</si>
  <si>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</si>
  <si>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</si>
  <si>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</si>
  <si>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</si>
  <si>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</si>
  <si>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</si>
  <si>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</si>
  <si>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</si>
  <si>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</si>
  <si>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</si>
  <si>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</si>
  <si>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</si>
  <si>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</si>
  <si>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</si>
  <si>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</si>
  <si>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</si>
  <si>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</si>
  <si>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</si>
  <si>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</si>
  <si>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</si>
  <si>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</si>
  <si>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</si>
  <si>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</si>
  <si>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</si>
  <si>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</si>
  <si>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</si>
  <si>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</si>
  <si>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</si>
  <si>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</si>
  <si>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</si>
  <si>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</si>
  <si>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</si>
  <si>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</si>
  <si>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</si>
  <si>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</si>
  <si>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</si>
  <si>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</si>
  <si>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</si>
  <si>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</si>
  <si>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</si>
  <si>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</si>
  <si>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</si>
  <si>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</si>
  <si>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</si>
  <si>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</si>
  <si>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</si>
  <si>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</si>
  <si>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</si>
  <si>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</si>
  <si>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</si>
  <si>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</si>
  <si>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</si>
  <si>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</si>
  <si>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</si>
  <si>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</si>
  <si>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</si>
  <si>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</si>
  <si>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</si>
  <si>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</si>
  <si>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</si>
  <si>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</si>
  <si>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</si>
  <si>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</si>
  <si>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</si>
  <si>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</si>
  <si>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</si>
  <si>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</si>
  <si>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</si>
  <si>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</si>
  <si>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</si>
  <si>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</si>
  <si>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</si>
  <si>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</si>
  <si>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</si>
  <si>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</si>
  <si>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</si>
  <si>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</si>
  <si>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</si>
  <si>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</si>
  <si>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</si>
  <si>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</si>
  <si>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</si>
  <si>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</si>
  <si>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</si>
  <si>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</si>
  <si>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</si>
  <si>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</si>
  <si>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</si>
  <si>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</si>
  <si>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</si>
  <si>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</si>
  <si>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</si>
  <si>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</si>
  <si>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</si>
  <si>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</si>
  <si>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</si>
  <si>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</si>
  <si>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</si>
  <si>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</si>
  <si>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</si>
  <si>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</si>
  <si>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</si>
  <si>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</si>
  <si>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</si>
  <si>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</si>
  <si>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</si>
  <si>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</si>
  <si>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</si>
  <si>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</si>
  <si>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</si>
  <si>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</si>
  <si>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</si>
  <si>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</si>
  <si>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</si>
  <si>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</si>
  <si>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</si>
  <si>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</si>
  <si>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</si>
  <si>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</si>
  <si>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</si>
  <si>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</si>
  <si>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</si>
  <si>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</si>
  <si>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</si>
  <si>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</si>
  <si>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</si>
  <si>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</si>
  <si>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</si>
  <si>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</si>
  <si>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</si>
  <si>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</si>
  <si>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</si>
  <si>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</si>
  <si>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</si>
  <si>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</si>
  <si>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</si>
  <si>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</si>
  <si>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</si>
  <si>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</si>
  <si>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</si>
  <si>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</si>
  <si>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</si>
  <si>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</si>
  <si>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</si>
  <si>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</si>
  <si>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</si>
  <si>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</si>
  <si>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</si>
  <si>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</si>
  <si>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</si>
  <si>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</si>
  <si>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</si>
  <si>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</si>
  <si>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</si>
  <si>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</si>
  <si>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</si>
  <si>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</si>
  <si>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</si>
  <si>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</si>
  <si>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</si>
  <si>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</si>
  <si>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</si>
  <si>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</si>
  <si>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</si>
  <si>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</si>
  <si>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</si>
  <si>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</si>
  <si>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</si>
  <si>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</si>
  <si>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</si>
  <si>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</si>
  <si>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</si>
  <si>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</si>
  <si>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</si>
  <si>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</si>
  <si>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</si>
  <si>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</si>
  <si>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</si>
  <si>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</si>
  <si>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</si>
  <si>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</si>
  <si>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</si>
  <si>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</si>
  <si>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</si>
  <si>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</si>
  <si>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</si>
  <si>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</si>
  <si>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</si>
  <si>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</si>
  <si>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</si>
  <si>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</si>
  <si>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</si>
  <si>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</si>
  <si>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</si>
  <si>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</si>
  <si>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</si>
  <si>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</si>
  <si>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</si>
  <si>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</si>
  <si>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</si>
  <si>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</si>
  <si>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</si>
  <si>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</si>
  <si>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</si>
  <si>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</si>
  <si>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</si>
  <si>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</si>
  <si>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</si>
  <si>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</si>
  <si>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</si>
  <si>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</si>
  <si>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</si>
  <si>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</si>
  <si>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</si>
  <si>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</si>
  <si>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</si>
  <si>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</si>
  <si>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</si>
  <si>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</si>
  <si>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</si>
  <si>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</si>
  <si>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</si>
  <si>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</si>
  <si>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</si>
  <si>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</si>
  <si>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</si>
  <si>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</si>
  <si>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</si>
  <si>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</si>
  <si>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</si>
  <si>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</si>
  <si>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</si>
  <si>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</si>
  <si>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</si>
  <si>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</si>
  <si>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</si>
  <si>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</si>
  <si>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</si>
  <si>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</si>
  <si>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</si>
  <si>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</si>
  <si>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</si>
  <si>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</si>
  <si>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</si>
  <si>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</si>
  <si>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</si>
  <si>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</si>
  <si>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</si>
  <si>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</si>
  <si>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</si>
  <si>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</si>
  <si>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</si>
  <si>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</si>
  <si>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</si>
  <si>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</si>
  <si>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</si>
  <si>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</si>
  <si>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</si>
  <si>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</si>
  <si>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</si>
  <si>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</si>
  <si>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</si>
  <si>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</si>
  <si>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</si>
  <si>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</si>
  <si>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</si>
  <si>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</si>
  <si>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</si>
  <si>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</si>
  <si>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</si>
  <si>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</si>
  <si>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</si>
  <si>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</si>
  <si>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</si>
  <si>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</si>
  <si>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</si>
  <si>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</si>
  <si>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</si>
  <si>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</si>
  <si>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</si>
  <si>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</si>
  <si>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</si>
  <si>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</si>
  <si>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</si>
  <si>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</si>
  <si>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</si>
  <si>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</si>
  <si>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</si>
  <si>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</si>
  <si>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</si>
  <si>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</si>
  <si>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</si>
  <si>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</si>
  <si>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</si>
  <si>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</si>
  <si>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</si>
  <si>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</si>
  <si>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</si>
  <si>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</si>
  <si>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</si>
  <si>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</si>
  <si>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</si>
  <si>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</si>
  <si>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</si>
  <si>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</si>
  <si>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</si>
  <si>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</si>
  <si>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</si>
  <si>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</si>
  <si>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</si>
  <si>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</si>
  <si>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</si>
  <si>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</si>
  <si>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</si>
  <si>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</si>
  <si>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</si>
  <si>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</si>
  <si>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</si>
  <si>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</si>
  <si>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</si>
  <si>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</si>
  <si>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</si>
  <si>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</si>
  <si>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</si>
  <si>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</si>
  <si>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</si>
  <si>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</si>
  <si>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</si>
  <si>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</si>
  <si>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</si>
  <si>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</si>
  <si>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</si>
  <si>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</si>
  <si>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</si>
  <si>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</si>
  <si>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</si>
  <si>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</si>
  <si>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</si>
  <si>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</si>
  <si>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</si>
  <si>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</si>
  <si>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</si>
  <si>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</si>
  <si>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</si>
  <si>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</si>
  <si>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</si>
  <si>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</si>
  <si>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</si>
  <si>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</si>
  <si>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</si>
  <si>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</si>
  <si>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</si>
  <si>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</si>
  <si>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</si>
  <si>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</si>
  <si>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1 Mpa</t>
  </si>
  <si>
    <t>145 PSI</t>
  </si>
  <si>
    <t>14 Mpa</t>
  </si>
  <si>
    <t>X</t>
  </si>
  <si>
    <t>2030 PSI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</si>
</sst>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6" tint="0.59999389629810485"/>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7" fillId="25" borderId="6" xfId="1" applyNumberFormat="1" applyFont="1" applyFill="1" applyBorder="1" applyProtection="1"/>
    <xf numFmtId="0" fontId="7" fillId="29" borderId="6" xfId="1" applyFont="1" applyFill="1" applyBorder="1" applyAlignment="1" applyProtection="1">
      <alignment horizontal="left" wrapText="1"/>
    </xf>
    <xf numFmtId="0" fontId="0" fillId="29" borderId="0" xfId="0" applyFill="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xf numFmtId="166" fontId="7" fillId="29"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HUILA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0"/>
      <c r="B32" s="660"/>
      <c r="C32" s="660"/>
      <c r="D32" s="660"/>
      <c r="E32" s="660"/>
      <c r="F32" s="660"/>
      <c r="G32" s="660"/>
      <c r="H32" s="660"/>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0"/>
      <c r="B33" s="660"/>
      <c r="C33" s="660"/>
      <c r="D33" s="660"/>
      <c r="E33" s="660"/>
      <c r="F33" s="660"/>
      <c r="G33" s="660"/>
      <c r="H33" s="660"/>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0"/>
      <c r="B34" s="660"/>
      <c r="C34" s="660"/>
      <c r="D34" s="660"/>
      <c r="E34" s="660"/>
      <c r="F34" s="660"/>
      <c r="G34" s="660"/>
      <c r="H34" s="660"/>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0"/>
      <c r="B35" s="660"/>
      <c r="C35" s="660"/>
      <c r="D35" s="660"/>
      <c r="E35" s="660"/>
      <c r="F35" s="660"/>
      <c r="G35" s="660"/>
      <c r="H35" s="660"/>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0"/>
      <c r="B36" s="660"/>
      <c r="C36" s="660"/>
      <c r="D36" s="660"/>
      <c r="E36" s="660"/>
      <c r="F36" s="660"/>
      <c r="G36" s="660"/>
      <c r="H36" s="660"/>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0"/>
      <c r="B37" s="660"/>
      <c r="C37" s="660"/>
      <c r="D37" s="660"/>
      <c r="E37" s="660"/>
      <c r="F37" s="660"/>
      <c r="G37" s="660"/>
      <c r="H37" s="660"/>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0"/>
      <c r="B38" s="660"/>
      <c r="C38" s="660"/>
      <c r="D38" s="660"/>
      <c r="E38" s="660"/>
      <c r="F38" s="660"/>
      <c r="G38" s="660"/>
      <c r="H38" s="660"/>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171" activePane="bottomRight" state="frozen"/>
      <selection activeCell="D20" sqref="D20"/>
      <selection pane="topRight" activeCell="D20" sqref="D20"/>
      <selection pane="bottomLeft" activeCell="D20" sqref="D20"/>
      <selection pane="bottomRight" activeCell="B172" sqref="B172"/>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1" t="s">
        <v>1933</v>
      </c>
      <c r="B1" s="662"/>
      <c r="C1" s="662"/>
      <c r="D1" s="663"/>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2884291.695218903</v>
      </c>
      <c r="G3" t="s">
        <v>1064</v>
      </c>
      <c r="J3" s="1"/>
    </row>
    <row r="4" spans="1:10" ht="54" thickTop="1" thickBot="1">
      <c r="A4" s="137" t="s">
        <v>1069</v>
      </c>
      <c r="B4" s="138" t="s">
        <v>1253</v>
      </c>
      <c r="C4" s="136" t="s">
        <v>1068</v>
      </c>
      <c r="D4" s="183">
        <f>VLOOKUP('200.2'!A88,'200.2'!A37:N108,14,FALSE)</f>
        <v>241300.05697527539</v>
      </c>
      <c r="J4" s="1"/>
    </row>
    <row r="5" spans="1:10" ht="54" thickTop="1" thickBot="1">
      <c r="A5" s="137" t="s">
        <v>1070</v>
      </c>
      <c r="B5" s="138" t="s">
        <v>1254</v>
      </c>
      <c r="C5" s="139" t="s">
        <v>1071</v>
      </c>
      <c r="D5" s="183">
        <f>VLOOKUP('201.1'!A88,'201.1'!A38:N109,14,FALSE)</f>
        <v>137988.49557976407</v>
      </c>
    </row>
    <row r="6" spans="1:10" ht="54" thickTop="1" thickBot="1">
      <c r="A6" s="137" t="s">
        <v>1072</v>
      </c>
      <c r="B6" s="138" t="s">
        <v>1255</v>
      </c>
      <c r="C6" s="139" t="s">
        <v>1071</v>
      </c>
      <c r="D6" s="183">
        <f>VLOOKUP('201.2'!A88,'201.2'!A39:N110,14,FALSE)</f>
        <v>147544.4592159313</v>
      </c>
    </row>
    <row r="7" spans="1:10" ht="70.5" customHeight="1" thickTop="1" thickBot="1">
      <c r="A7" s="137" t="s">
        <v>1073</v>
      </c>
      <c r="B7" s="138" t="s">
        <v>1256</v>
      </c>
      <c r="C7" s="139" t="s">
        <v>1071</v>
      </c>
      <c r="D7" s="183">
        <f>VLOOKUP('201.3'!A88,'201.3'!A40:N111,14,FALSE)</f>
        <v>34060.953088143018</v>
      </c>
    </row>
    <row r="8" spans="1:10" ht="54" thickTop="1" thickBot="1">
      <c r="A8" s="137" t="s">
        <v>1074</v>
      </c>
      <c r="B8" s="138" t="s">
        <v>1257</v>
      </c>
      <c r="C8" s="139" t="s">
        <v>1071</v>
      </c>
      <c r="D8" s="184">
        <f>VLOOKUP('201.4'!A88,'201.4'!A41:N112,14,FALSE)</f>
        <v>56618.223320170357</v>
      </c>
    </row>
    <row r="9" spans="1:10" ht="54" thickTop="1" thickBot="1">
      <c r="A9" s="137" t="s">
        <v>1075</v>
      </c>
      <c r="B9" s="138" t="s">
        <v>1254</v>
      </c>
      <c r="C9" s="139" t="s">
        <v>1929</v>
      </c>
      <c r="D9" s="184">
        <f>VLOOKUP('201.5'!A88,'201.5'!A42:N113,14,FALSE)</f>
        <v>137988.49557976407</v>
      </c>
    </row>
    <row r="10" spans="1:10" ht="54" thickTop="1" thickBot="1">
      <c r="A10" s="137" t="s">
        <v>1076</v>
      </c>
      <c r="B10" s="138" t="s">
        <v>1255</v>
      </c>
      <c r="C10" s="139" t="s">
        <v>1929</v>
      </c>
      <c r="D10" s="184">
        <f>VLOOKUP('201.6'!A88,'201.6'!A43:N114,14,FALSE)</f>
        <v>147544.4592159313</v>
      </c>
    </row>
    <row r="11" spans="1:10" ht="54" thickTop="1" thickBot="1">
      <c r="A11" s="137" t="s">
        <v>1077</v>
      </c>
      <c r="B11" s="138" t="s">
        <v>1255</v>
      </c>
      <c r="C11" s="139" t="s">
        <v>388</v>
      </c>
      <c r="D11" s="184">
        <f>VLOOKUP('201.7'!A88,'201.7'!A44:N115,14,FALSE)</f>
        <v>144800.02626992384</v>
      </c>
    </row>
    <row r="12" spans="1:10" ht="54" thickTop="1" thickBot="1">
      <c r="A12" s="137" t="s">
        <v>1078</v>
      </c>
      <c r="B12" s="138" t="s">
        <v>1258</v>
      </c>
      <c r="C12" s="139" t="s">
        <v>233</v>
      </c>
      <c r="D12" s="184">
        <f>VLOOKUP('201.8'!A88,'201.8'!A45:N116,14,FALSE)</f>
        <v>14320.353772561091</v>
      </c>
    </row>
    <row r="13" spans="1:10" ht="54" thickTop="1" thickBot="1">
      <c r="A13" s="137" t="s">
        <v>1079</v>
      </c>
      <c r="B13" s="138" t="s">
        <v>1259</v>
      </c>
      <c r="C13" s="139" t="s">
        <v>233</v>
      </c>
      <c r="D13" s="184">
        <f>VLOOKUP('201.9'!A88,'201.9'!A46:N117,14,FALSE)</f>
        <v>13983.659324003682</v>
      </c>
    </row>
    <row r="14" spans="1:10" ht="54" thickTop="1" thickBot="1">
      <c r="A14" s="137" t="s">
        <v>1080</v>
      </c>
      <c r="B14" s="138" t="s">
        <v>1260</v>
      </c>
      <c r="C14" s="139" t="s">
        <v>144</v>
      </c>
      <c r="D14" s="184">
        <f>VLOOKUP('201.10'!A88,'201.10'!A47:N118,14,FALSE)</f>
        <v>6092.3028115570978</v>
      </c>
    </row>
    <row r="15" spans="1:10" ht="54" thickTop="1" thickBot="1">
      <c r="A15" s="137" t="s">
        <v>1081</v>
      </c>
      <c r="B15" s="138" t="s">
        <v>1261</v>
      </c>
      <c r="C15" s="139" t="s">
        <v>1082</v>
      </c>
      <c r="D15" s="184">
        <f>VLOOKUP('201.11'!A88,'201.11'!A48:N119,14,FALSE)</f>
        <v>1540.4727837158937</v>
      </c>
    </row>
    <row r="16" spans="1:10" ht="54" thickTop="1" thickBot="1">
      <c r="A16" s="137" t="s">
        <v>1083</v>
      </c>
      <c r="B16" s="138" t="s">
        <v>1262</v>
      </c>
      <c r="C16" s="139" t="s">
        <v>1929</v>
      </c>
      <c r="D16" s="184">
        <f>VLOOKUP('201.12'!A88,'201.12'!A49:N120,14,FALSE)</f>
        <v>100740.39483930334</v>
      </c>
    </row>
    <row r="17" spans="1:4" ht="64.5" thickTop="1" thickBot="1">
      <c r="A17" s="140" t="s">
        <v>1084</v>
      </c>
      <c r="B17" s="141" t="s">
        <v>1263</v>
      </c>
      <c r="C17" s="139" t="s">
        <v>1929</v>
      </c>
      <c r="D17" s="184">
        <f>VLOOKUP('201.13'!A88,'201.13'!A50:N121,14,FALSE)</f>
        <v>119027.65664470848</v>
      </c>
    </row>
    <row r="18" spans="1:4" ht="54" thickTop="1" thickBot="1">
      <c r="A18" s="137" t="s">
        <v>1085</v>
      </c>
      <c r="B18" s="138" t="s">
        <v>1264</v>
      </c>
      <c r="C18" s="139" t="s">
        <v>144</v>
      </c>
      <c r="D18" s="184">
        <f>VLOOKUP('201.14'!A88,'201.14'!A51:N122,14,FALSE)</f>
        <v>44894.639506773296</v>
      </c>
    </row>
    <row r="19" spans="1:4" ht="54" thickTop="1" thickBot="1">
      <c r="A19" s="137" t="s">
        <v>1086</v>
      </c>
      <c r="B19" s="138" t="s">
        <v>1265</v>
      </c>
      <c r="C19" s="139" t="s">
        <v>144</v>
      </c>
      <c r="D19" s="184">
        <f>VLOOKUP('201.15'!A88,'201.15'!A52:N123,14,FALSE)</f>
        <v>55541.607967011085</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62023.842063698212</v>
      </c>
    </row>
    <row r="22" spans="1:4" ht="54" thickTop="1" thickBot="1">
      <c r="A22" s="137" t="s">
        <v>1089</v>
      </c>
      <c r="B22" s="138" t="s">
        <v>1268</v>
      </c>
      <c r="C22" s="139" t="s">
        <v>1929</v>
      </c>
      <c r="D22" s="184">
        <f>VLOOKUP('201.18'!A88,'201.18'!A55:N126,14,FALSE)</f>
        <v>62023.842063698212</v>
      </c>
    </row>
    <row r="23" spans="1:4" ht="54" thickTop="1" thickBot="1">
      <c r="A23" s="137" t="s">
        <v>1090</v>
      </c>
      <c r="B23" s="138" t="s">
        <v>1269</v>
      </c>
      <c r="C23" s="139" t="s">
        <v>144</v>
      </c>
      <c r="D23" s="184">
        <f>VLOOKUP('201.19'!A88,'201.19'!A56:N127,14,FALSE)</f>
        <v>4858.2615366885057</v>
      </c>
    </row>
    <row r="24" spans="1:4" ht="54" thickTop="1" thickBot="1">
      <c r="A24" s="137" t="s">
        <v>1091</v>
      </c>
      <c r="B24" s="138" t="s">
        <v>1270</v>
      </c>
      <c r="C24" s="139" t="s">
        <v>144</v>
      </c>
      <c r="D24" s="184">
        <f>VLOOKUP('201.20'!A88,'201.20'!A57:N128,14,FALSE)</f>
        <v>815.43037371095159</v>
      </c>
    </row>
    <row r="25" spans="1:4" ht="54" thickTop="1" thickBot="1">
      <c r="A25" s="137" t="s">
        <v>1092</v>
      </c>
      <c r="B25" s="138" t="s">
        <v>1271</v>
      </c>
      <c r="C25" s="139" t="s">
        <v>144</v>
      </c>
      <c r="D25" s="184">
        <f>VLOOKUP('201.21'!A88,'201.21'!A58:N129,14,FALSE)</f>
        <v>6029.7240479986631</v>
      </c>
    </row>
    <row r="26" spans="1:4" ht="54" thickTop="1" thickBot="1">
      <c r="A26" s="137" t="s">
        <v>1509</v>
      </c>
      <c r="B26" s="138" t="s">
        <v>1497</v>
      </c>
      <c r="C26" s="139" t="s">
        <v>1929</v>
      </c>
      <c r="D26" s="184">
        <f>VLOOKUP('203.1'!A88,'203.1'!A59:N130,14,FALSE)</f>
        <v>874029.85086057824</v>
      </c>
    </row>
    <row r="27" spans="1:4" ht="54" thickTop="1" thickBot="1">
      <c r="A27" s="137" t="s">
        <v>1510</v>
      </c>
      <c r="B27" s="138" t="s">
        <v>1501</v>
      </c>
      <c r="C27" s="139" t="s">
        <v>1929</v>
      </c>
      <c r="D27" s="184">
        <f>VLOOKUP('203.2'!A88,'203.2'!A60:N131,14,FALSE)</f>
        <v>1031268.5931688061</v>
      </c>
    </row>
    <row r="28" spans="1:4" ht="54" thickTop="1" thickBot="1">
      <c r="A28" s="137" t="s">
        <v>1511</v>
      </c>
      <c r="B28" s="138" t="s">
        <v>1502</v>
      </c>
      <c r="C28" s="139" t="s">
        <v>1929</v>
      </c>
      <c r="D28" s="184">
        <f>VLOOKUP('203.3'!A88,'203.3'!A61:N132,14,FALSE)</f>
        <v>1143581.9805318255</v>
      </c>
    </row>
    <row r="29" spans="1:4" ht="54" thickTop="1" thickBot="1">
      <c r="A29" s="137" t="s">
        <v>1512</v>
      </c>
      <c r="B29" s="138" t="s">
        <v>1503</v>
      </c>
      <c r="C29" s="139" t="s">
        <v>1929</v>
      </c>
      <c r="D29" s="184">
        <f>VLOOKUP('203.4'!A88,'203.4'!A62:N133,14,FALSE)</f>
        <v>455721.0285350905</v>
      </c>
    </row>
    <row r="30" spans="1:4" ht="54" thickTop="1" thickBot="1">
      <c r="A30" s="137" t="s">
        <v>1513</v>
      </c>
      <c r="B30" s="138" t="s">
        <v>1504</v>
      </c>
      <c r="C30" s="139" t="s">
        <v>1929</v>
      </c>
      <c r="D30" s="184">
        <f>VLOOKUP('203.5'!A88,'203.5'!A63:N134,14,FALSE)</f>
        <v>528936.93594123877</v>
      </c>
    </row>
    <row r="31" spans="1:4" ht="54" thickTop="1" thickBot="1">
      <c r="A31" s="137" t="s">
        <v>1514</v>
      </c>
      <c r="B31" s="138" t="s">
        <v>1505</v>
      </c>
      <c r="C31" s="139" t="s">
        <v>1929</v>
      </c>
      <c r="D31" s="184">
        <f>VLOOKUP('203.6'!A88,'203.6'!A64:N135,14,FALSE)</f>
        <v>575528.87701787858</v>
      </c>
    </row>
    <row r="32" spans="1:4" ht="54" thickTop="1" thickBot="1">
      <c r="A32" s="137" t="s">
        <v>1515</v>
      </c>
      <c r="B32" s="138" t="s">
        <v>1506</v>
      </c>
      <c r="C32" s="139" t="s">
        <v>1929</v>
      </c>
      <c r="D32" s="184">
        <f>VLOOKUP('203.7'!A88,'203.7'!A65:N136,14,FALSE)</f>
        <v>218119.77135877399</v>
      </c>
    </row>
    <row r="33" spans="1:4" ht="54" thickTop="1" thickBot="1">
      <c r="A33" s="137" t="s">
        <v>1516</v>
      </c>
      <c r="B33" s="138" t="s">
        <v>1955</v>
      </c>
      <c r="C33" s="139" t="s">
        <v>1929</v>
      </c>
      <c r="D33" s="184">
        <f>VLOOKUP('203.8'!A88,'203.8'!A66:N137,14,FALSE)</f>
        <v>349149.8000272456</v>
      </c>
    </row>
    <row r="34" spans="1:4" ht="54" thickTop="1" thickBot="1">
      <c r="A34" s="137" t="s">
        <v>1517</v>
      </c>
      <c r="B34" s="138" t="s">
        <v>1508</v>
      </c>
      <c r="C34" s="139" t="s">
        <v>1929</v>
      </c>
      <c r="D34" s="184">
        <f>VLOOKUP('203.9'!A88,'203.9'!A67:N138,14,FALSE)</f>
        <v>371331.4144225152</v>
      </c>
    </row>
    <row r="35" spans="1:4" ht="54" thickTop="1" thickBot="1">
      <c r="A35" s="137" t="s">
        <v>1518</v>
      </c>
      <c r="B35" s="138" t="s">
        <v>1498</v>
      </c>
      <c r="C35" s="139" t="s">
        <v>1929</v>
      </c>
      <c r="D35" s="184">
        <f>VLOOKUP('203.10'!A88,'203.10'!A68:N139,14,FALSE)</f>
        <v>167696.22454363079</v>
      </c>
    </row>
    <row r="36" spans="1:4" ht="54" thickTop="1" thickBot="1">
      <c r="A36" s="137" t="s">
        <v>1519</v>
      </c>
      <c r="B36" s="138" t="s">
        <v>1499</v>
      </c>
      <c r="C36" s="139" t="s">
        <v>1929</v>
      </c>
      <c r="D36" s="184">
        <f>VLOOKUP('203.11'!A88,'203.11'!A69:N140,14,FALSE)</f>
        <v>258406.83204659706</v>
      </c>
    </row>
    <row r="37" spans="1:4" ht="54" thickTop="1" thickBot="1">
      <c r="A37" s="137" t="s">
        <v>1520</v>
      </c>
      <c r="B37" s="225" t="s">
        <v>1500</v>
      </c>
      <c r="C37" s="139" t="s">
        <v>1929</v>
      </c>
      <c r="D37" s="184">
        <f>VLOOKUP('203.12'!A88,'203.12'!A70:N141,14,FALSE)</f>
        <v>269929.74861556833</v>
      </c>
    </row>
    <row r="38" spans="1:4" ht="54" thickTop="1" thickBot="1">
      <c r="A38" s="137" t="s">
        <v>1093</v>
      </c>
      <c r="B38" s="138" t="s">
        <v>1272</v>
      </c>
      <c r="C38" s="139" t="s">
        <v>388</v>
      </c>
      <c r="D38" s="184">
        <f>VLOOKUP('210.1.1'!A88,'210.1.1'!A71:N142,14,FALSE)</f>
        <v>9321.772193185474</v>
      </c>
    </row>
    <row r="39" spans="1:4" ht="54" thickTop="1" thickBot="1">
      <c r="A39" s="137" t="s">
        <v>1094</v>
      </c>
      <c r="B39" s="138" t="s">
        <v>1273</v>
      </c>
      <c r="C39" s="139" t="s">
        <v>388</v>
      </c>
      <c r="D39" s="184">
        <f>VLOOKUP('210.1.2'!A88,'210.1.2'!A72:N143,14,FALSE)</f>
        <v>3302.882756717273</v>
      </c>
    </row>
    <row r="40" spans="1:4" ht="54" thickTop="1" thickBot="1">
      <c r="A40" s="137" t="s">
        <v>1095</v>
      </c>
      <c r="B40" s="138" t="s">
        <v>1274</v>
      </c>
      <c r="C40" s="139" t="s">
        <v>388</v>
      </c>
      <c r="D40" s="184">
        <f>VLOOKUP('210.2.1'!A90,'210.2.1'!A73:N144,14,FALSE)</f>
        <v>18643.356795711799</v>
      </c>
    </row>
    <row r="41" spans="1:4" ht="54" thickTop="1" thickBot="1">
      <c r="A41" s="137" t="s">
        <v>1096</v>
      </c>
      <c r="B41" s="138" t="s">
        <v>1275</v>
      </c>
      <c r="C41" s="139" t="s">
        <v>388</v>
      </c>
      <c r="D41" s="184">
        <f>VLOOKUP('210.2.2'!A88,'210.2.2'!A74:N145,14,FALSE)</f>
        <v>9321.772193185474</v>
      </c>
    </row>
    <row r="42" spans="1:4" ht="54" thickTop="1" thickBot="1">
      <c r="A42" s="137" t="s">
        <v>1097</v>
      </c>
      <c r="B42" s="138" t="s">
        <v>1276</v>
      </c>
      <c r="C42" s="139" t="s">
        <v>388</v>
      </c>
      <c r="D42" s="184">
        <f>VLOOKUP('210.2.3'!A91,'210.2.3'!A91:N146,14,FALSE)</f>
        <v>12624.467359243599</v>
      </c>
    </row>
    <row r="43" spans="1:4" ht="54" thickTop="1" thickBot="1">
      <c r="A43" s="137" t="s">
        <v>1098</v>
      </c>
      <c r="B43" s="138" t="s">
        <v>1277</v>
      </c>
      <c r="C43" s="139" t="s">
        <v>388</v>
      </c>
      <c r="D43" s="184">
        <f>VLOOKUP('210.2.4'!A88,'210.2.4'!A88:N147,14,FALSE)</f>
        <v>3302.882756717273</v>
      </c>
    </row>
    <row r="44" spans="1:4" ht="54" thickTop="1" thickBot="1">
      <c r="A44" s="137" t="s">
        <v>1099</v>
      </c>
      <c r="B44" s="138" t="s">
        <v>1278</v>
      </c>
      <c r="C44" s="139" t="s">
        <v>388</v>
      </c>
      <c r="D44" s="184">
        <f>VLOOKUP('211.1'!A88,'211.1'!A88:N148,14,FALSE)</f>
        <v>8448.0428269863296</v>
      </c>
    </row>
    <row r="45" spans="1:4" ht="54" thickTop="1" thickBot="1">
      <c r="A45" s="137" t="s">
        <v>1100</v>
      </c>
      <c r="B45" s="138" t="s">
        <v>1279</v>
      </c>
      <c r="C45" s="139" t="s">
        <v>388</v>
      </c>
      <c r="D45" s="184">
        <f>VLOOKUP('220.1'!A88,'220.1'!A88:N149,14,FALSE)</f>
        <v>14768.893781896195</v>
      </c>
    </row>
    <row r="46" spans="1:4" ht="54" thickTop="1" thickBot="1">
      <c r="A46" s="137" t="s">
        <v>1101</v>
      </c>
      <c r="B46" s="138" t="s">
        <v>1280</v>
      </c>
      <c r="C46" s="139" t="s">
        <v>388</v>
      </c>
      <c r="D46" s="184">
        <f>VLOOKUP('221.1'!A88,'221.1'!A88:N150,14,FALSE)</f>
        <v>9582.7828844424002</v>
      </c>
    </row>
    <row r="47" spans="1:4" ht="54" thickTop="1" thickBot="1">
      <c r="A47" s="137" t="s">
        <v>1102</v>
      </c>
      <c r="B47" s="138" t="s">
        <v>1281</v>
      </c>
      <c r="C47" s="139" t="s">
        <v>388</v>
      </c>
      <c r="D47" s="184">
        <f>VLOOKUP('221.2'!A88,'221.2'!A88:N151,14,FALSE)</f>
        <v>6021.4487398382335</v>
      </c>
    </row>
    <row r="48" spans="1:4" ht="64.5" thickTop="1" thickBot="1">
      <c r="A48" s="137" t="s">
        <v>1525</v>
      </c>
      <c r="B48" s="138" t="s">
        <v>1522</v>
      </c>
      <c r="C48" s="139" t="s">
        <v>233</v>
      </c>
      <c r="D48" s="184">
        <f>VLOOKUP('223.1'!A88,'223.1'!A88:N152,14,FALSE)</f>
        <v>12693.839828409105</v>
      </c>
    </row>
    <row r="49" spans="1:4" ht="54" thickTop="1" thickBot="1">
      <c r="A49" s="137" t="s">
        <v>1526</v>
      </c>
      <c r="B49" s="138" t="s">
        <v>1523</v>
      </c>
      <c r="C49" s="139" t="s">
        <v>233</v>
      </c>
      <c r="D49" s="184">
        <f>VLOOKUP('223.2'!A88,'223.2'!A88:N153,14,FALSE)</f>
        <v>16340.020747742437</v>
      </c>
    </row>
    <row r="50" spans="1:4" ht="54" thickTop="1" thickBot="1">
      <c r="A50" s="137" t="s">
        <v>1527</v>
      </c>
      <c r="B50" s="138" t="s">
        <v>1524</v>
      </c>
      <c r="C50" s="139" t="s">
        <v>388</v>
      </c>
      <c r="D50" s="184">
        <f>VLOOKUP('223.3.1'!A88,'223.3.1'!A88:N154,14,FALSE)</f>
        <v>56883</v>
      </c>
    </row>
    <row r="51" spans="1:4" ht="64.5" thickTop="1" thickBot="1">
      <c r="A51" s="137" t="s">
        <v>1528</v>
      </c>
      <c r="B51" s="138" t="s">
        <v>1530</v>
      </c>
      <c r="C51" s="139" t="s">
        <v>388</v>
      </c>
      <c r="D51" s="184">
        <f>VLOOKUP('223.3.2'!A88,'223.3.2'!A88:N155,14,FALSE)</f>
        <v>101142.25908018847</v>
      </c>
    </row>
    <row r="52" spans="1:4" ht="54" thickTop="1" thickBot="1">
      <c r="A52" s="137" t="s">
        <v>1529</v>
      </c>
      <c r="B52" s="138" t="s">
        <v>1531</v>
      </c>
      <c r="C52" s="139" t="s">
        <v>388</v>
      </c>
      <c r="D52" s="184">
        <f>VLOOKUP('223.3.3'!A88,'223.3.3'!A88:N156,14,FALSE)</f>
        <v>111117.27644129956</v>
      </c>
    </row>
    <row r="53" spans="1:4" ht="54" thickTop="1" thickBot="1">
      <c r="A53" s="143" t="s">
        <v>1103</v>
      </c>
      <c r="B53" s="144" t="s">
        <v>2062</v>
      </c>
      <c r="C53" s="139" t="s">
        <v>233</v>
      </c>
      <c r="D53" s="184">
        <f>VLOOKUP('230.1'!A88,'230.1'!A88:N157,14,FALSE)</f>
        <v>3197.1282004035124</v>
      </c>
    </row>
    <row r="54" spans="1:4" ht="54" thickTop="1" thickBot="1">
      <c r="A54" s="143" t="s">
        <v>1104</v>
      </c>
      <c r="B54" s="144" t="s">
        <v>1282</v>
      </c>
      <c r="C54" s="139" t="s">
        <v>233</v>
      </c>
      <c r="D54" s="184">
        <f>VLOOKUP('231.1'!A88,'231.1'!A88:N159,14,FALSE)</f>
        <v>9868.5593617424365</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6875.6663660454551</v>
      </c>
    </row>
    <row r="57" spans="1:4" ht="54" thickTop="1" thickBot="1">
      <c r="A57" s="143" t="s">
        <v>1535</v>
      </c>
      <c r="B57" s="144" t="s">
        <v>1536</v>
      </c>
      <c r="C57" s="139" t="s">
        <v>233</v>
      </c>
      <c r="D57" s="184">
        <f>VLOOKUP('233.10'!A88,'233.10'!A88:N162,14,FALSE)</f>
        <v>14880.785995875773</v>
      </c>
    </row>
    <row r="58" spans="1:4" ht="54" thickTop="1" thickBot="1">
      <c r="A58" s="143" t="s">
        <v>1106</v>
      </c>
      <c r="B58" s="144" t="s">
        <v>1537</v>
      </c>
      <c r="C58" s="139" t="s">
        <v>233</v>
      </c>
      <c r="D58" s="184">
        <f>VLOOKUP('234.1'!A88,'234.1'!A88:N163,14,FALSE)</f>
        <v>1286.1637847562529</v>
      </c>
    </row>
    <row r="59" spans="1:4" ht="54" thickTop="1" thickBot="1">
      <c r="A59" s="143" t="s">
        <v>1540</v>
      </c>
      <c r="B59" s="144" t="s">
        <v>1541</v>
      </c>
      <c r="C59" s="139" t="s">
        <v>388</v>
      </c>
      <c r="D59" s="184">
        <f>VLOOKUP('235.1'!A88,'235.1'!A88:N164,14,FALSE)</f>
        <v>73121.172930414163</v>
      </c>
    </row>
    <row r="60" spans="1:4" ht="54" thickTop="1" thickBot="1">
      <c r="A60" s="145" t="s">
        <v>1542</v>
      </c>
      <c r="B60" s="144" t="s">
        <v>1543</v>
      </c>
      <c r="C60" s="139" t="s">
        <v>388</v>
      </c>
      <c r="D60" s="184">
        <f>VLOOKUP('235.10'!A88,'235.10'!A88:N165,14,FALSE)</f>
        <v>16425.62275865499</v>
      </c>
    </row>
    <row r="61" spans="1:4" ht="54" thickTop="1" thickBot="1">
      <c r="A61" s="145" t="s">
        <v>1544</v>
      </c>
      <c r="B61" s="144" t="s">
        <v>1545</v>
      </c>
      <c r="C61" s="139" t="s">
        <v>377</v>
      </c>
      <c r="D61" s="184">
        <f>VLOOKUP('235.11'!A88,'235.11'!A88:N166,14,FALSE)</f>
        <v>708.69437714698961</v>
      </c>
    </row>
    <row r="62" spans="1:4" ht="54" thickTop="1" thickBot="1">
      <c r="A62" s="145" t="s">
        <v>1546</v>
      </c>
      <c r="B62" s="144" t="s">
        <v>1957</v>
      </c>
      <c r="C62" s="139" t="s">
        <v>388</v>
      </c>
      <c r="D62" s="184">
        <f>VLOOKUP('236.1'!A88,'236.1'!A88:N167,14,FALSE)</f>
        <v>139427.96875033822</v>
      </c>
    </row>
    <row r="63" spans="1:4" ht="54" thickTop="1" thickBot="1">
      <c r="A63" s="145" t="s">
        <v>1549</v>
      </c>
      <c r="B63" s="144" t="s">
        <v>1958</v>
      </c>
      <c r="C63" s="139" t="s">
        <v>388</v>
      </c>
      <c r="D63" s="184">
        <f>VLOOKUP('236.10'!A87,'236.10'!A87:N168,14,FALSE)</f>
        <v>16425.62275865499</v>
      </c>
    </row>
    <row r="64" spans="1:4" ht="54" thickTop="1" thickBot="1">
      <c r="A64" s="145" t="s">
        <v>1550</v>
      </c>
      <c r="B64" s="146" t="s">
        <v>1551</v>
      </c>
      <c r="C64" s="180" t="s">
        <v>377</v>
      </c>
      <c r="D64" s="184">
        <f>VLOOKUP('236.11'!A88,'236.11'!A88:N169,14,FALSE)</f>
        <v>1537.5293248960402</v>
      </c>
    </row>
    <row r="65" spans="1:4" ht="54" thickTop="1" thickBot="1">
      <c r="A65" s="143" t="s">
        <v>1107</v>
      </c>
      <c r="B65" s="144" t="s">
        <v>1283</v>
      </c>
      <c r="C65" s="139" t="s">
        <v>233</v>
      </c>
      <c r="D65" s="184">
        <f>VLOOKUP('310.1'!A87,'310.1'!A87:N170,14,FALSE)</f>
        <v>1034.1672661984749</v>
      </c>
    </row>
    <row r="66" spans="1:4" ht="54" thickTop="1" thickBot="1">
      <c r="A66" s="143" t="s">
        <v>1108</v>
      </c>
      <c r="B66" s="144" t="s">
        <v>1284</v>
      </c>
      <c r="C66" s="139" t="s">
        <v>388</v>
      </c>
      <c r="D66" s="184">
        <f>VLOOKUP('311.1'!A87,'311.1'!A87:N171,14,FALSE)</f>
        <v>51310.61429839833</v>
      </c>
    </row>
    <row r="67" spans="1:4" ht="54" thickTop="1" thickBot="1">
      <c r="A67" s="143" t="s">
        <v>1109</v>
      </c>
      <c r="B67" s="144" t="s">
        <v>1285</v>
      </c>
      <c r="C67" s="139" t="s">
        <v>1082</v>
      </c>
      <c r="D67" s="184">
        <f>VLOOKUP('312.1'!A88,'312.1'!A88:N172,14,FALSE)</f>
        <v>4335.5780000000004</v>
      </c>
    </row>
    <row r="68" spans="1:4" ht="54" thickTop="1" thickBot="1">
      <c r="A68" s="143" t="s">
        <v>1110</v>
      </c>
      <c r="B68" s="144" t="s">
        <v>1286</v>
      </c>
      <c r="C68" s="139" t="s">
        <v>1082</v>
      </c>
      <c r="D68" s="184">
        <f>VLOOKUP('312.2'!A88,'312.2'!A88:N173,14,FALSE)</f>
        <v>4555.7893333333332</v>
      </c>
    </row>
    <row r="69" spans="1:4" ht="54" thickTop="1" thickBot="1">
      <c r="A69" s="143" t="s">
        <v>1111</v>
      </c>
      <c r="B69" s="144" t="s">
        <v>1287</v>
      </c>
      <c r="C69" s="139" t="s">
        <v>1548</v>
      </c>
      <c r="D69" s="184">
        <f>VLOOKUP('312.3'!A87,'312.3'!A87:N174,14,FALSE)</f>
        <v>1689.7441600000002</v>
      </c>
    </row>
    <row r="70" spans="1:4" ht="54" thickTop="1" thickBot="1">
      <c r="A70" s="143" t="s">
        <v>1112</v>
      </c>
      <c r="B70" s="144" t="s">
        <v>1288</v>
      </c>
      <c r="C70" s="139" t="s">
        <v>388</v>
      </c>
      <c r="D70" s="185">
        <f>VLOOKUP('312.4'!A88,'312.4'!A88:N175,14,FALSE)</f>
        <v>51303.237924313005</v>
      </c>
    </row>
    <row r="71" spans="1:4" ht="54" thickTop="1" thickBot="1">
      <c r="A71" s="143" t="s">
        <v>1113</v>
      </c>
      <c r="B71" s="144" t="s">
        <v>1553</v>
      </c>
      <c r="C71" s="139" t="s">
        <v>388</v>
      </c>
      <c r="D71" s="185">
        <f>VLOOKUP('320.1'!A88,'320.1'!A88:N176,14,FALSE)</f>
        <v>100627.21381597969</v>
      </c>
    </row>
    <row r="72" spans="1:4" ht="54" thickTop="1" thickBot="1">
      <c r="A72" s="143" t="s">
        <v>1114</v>
      </c>
      <c r="B72" s="144" t="s">
        <v>1554</v>
      </c>
      <c r="C72" s="139" t="s">
        <v>388</v>
      </c>
      <c r="D72" s="185">
        <f>VLOOKUP('320.2'!A88,'320.2'!A88:N177,14,FALSE)</f>
        <v>100751.14714931304</v>
      </c>
    </row>
    <row r="73" spans="1:4" ht="54" thickTop="1" thickBot="1">
      <c r="A73" s="143" t="s">
        <v>1557</v>
      </c>
      <c r="B73" s="144" t="s">
        <v>1558</v>
      </c>
      <c r="C73" s="139" t="s">
        <v>388</v>
      </c>
      <c r="D73" s="185">
        <f>VLOOKUP('320.3'!A88,'320.3'!A88:N178,14,FALSE)</f>
        <v>100908.88048264636</v>
      </c>
    </row>
    <row r="74" spans="1:4" ht="54" thickTop="1" thickBot="1">
      <c r="A74" s="143" t="s">
        <v>1559</v>
      </c>
      <c r="B74" s="144" t="s">
        <v>1560</v>
      </c>
      <c r="C74" s="139" t="s">
        <v>388</v>
      </c>
      <c r="D74" s="185">
        <f>VLOOKUP('320.4'!A88,'320.4'!A88:N179,14,FALSE)</f>
        <v>113599.26164300909</v>
      </c>
    </row>
    <row r="75" spans="1:4" ht="54" thickTop="1" thickBot="1">
      <c r="A75" s="143" t="s">
        <v>1561</v>
      </c>
      <c r="B75" s="144" t="s">
        <v>1562</v>
      </c>
      <c r="C75" s="139" t="s">
        <v>388</v>
      </c>
      <c r="D75" s="185">
        <f>VLOOKUP('320.5'!A88,'320.5'!A88:N180,14,FALSE)</f>
        <v>113723.19497634242</v>
      </c>
    </row>
    <row r="76" spans="1:4" ht="54" thickTop="1" thickBot="1">
      <c r="A76" s="143" t="s">
        <v>1563</v>
      </c>
      <c r="B76" s="144" t="s">
        <v>1564</v>
      </c>
      <c r="C76" s="139" t="s">
        <v>388</v>
      </c>
      <c r="D76" s="185">
        <f>VLOOKUP('320.6'!A88,'320.6'!A88:N181,14,FALSE)</f>
        <v>113880.92830967574</v>
      </c>
    </row>
    <row r="77" spans="1:4" ht="54" thickTop="1" thickBot="1">
      <c r="A77" s="143" t="s">
        <v>1115</v>
      </c>
      <c r="B77" s="144" t="s">
        <v>1565</v>
      </c>
      <c r="C77" s="139" t="s">
        <v>388</v>
      </c>
      <c r="D77" s="185">
        <f>VLOOKUP('330.1'!A88,'330.1'!A88:N182,14,FALSE)</f>
        <v>103057.85631597969</v>
      </c>
    </row>
    <row r="78" spans="1:4" ht="54" thickTop="1" thickBot="1">
      <c r="A78" s="145" t="s">
        <v>1116</v>
      </c>
      <c r="B78" s="144" t="s">
        <v>1566</v>
      </c>
      <c r="C78" s="139" t="s">
        <v>388</v>
      </c>
      <c r="D78" s="185">
        <f>VLOOKUP('330.2'!A88,'330.1'!A88:N183,14,FALSE)</f>
        <v>103057.85631597969</v>
      </c>
    </row>
    <row r="79" spans="1:4" ht="54" thickTop="1" thickBot="1">
      <c r="A79" s="145" t="s">
        <v>1567</v>
      </c>
      <c r="B79" s="146" t="s">
        <v>1568</v>
      </c>
      <c r="C79" s="139" t="s">
        <v>388</v>
      </c>
      <c r="D79" s="185">
        <f>VLOOKUP('330.3'!A88,'330.3'!A88:N184,14,FALSE)</f>
        <v>101272.08964931301</v>
      </c>
    </row>
    <row r="80" spans="1:4" ht="54" thickTop="1" thickBot="1">
      <c r="A80" s="145" t="s">
        <v>1569</v>
      </c>
      <c r="B80" s="146" t="s">
        <v>1570</v>
      </c>
      <c r="C80" s="139" t="s">
        <v>388</v>
      </c>
      <c r="D80" s="185">
        <f>VLOOKUP('330.4'!A88,'330.4'!A88:N185,14,FALSE)</f>
        <v>116029.90414300907</v>
      </c>
    </row>
    <row r="81" spans="1:4" ht="54" thickTop="1" thickBot="1">
      <c r="A81" s="145" t="s">
        <v>1571</v>
      </c>
      <c r="B81" s="146" t="s">
        <v>1572</v>
      </c>
      <c r="C81" s="139" t="s">
        <v>388</v>
      </c>
      <c r="D81" s="185">
        <f>VLOOKUP('330.5'!A88,'330.5'!A88:N186,14,FALSE)</f>
        <v>115596.13747634241</v>
      </c>
    </row>
    <row r="82" spans="1:4" ht="54" thickTop="1" thickBot="1">
      <c r="A82" s="145" t="s">
        <v>1573</v>
      </c>
      <c r="B82" s="146" t="s">
        <v>1574</v>
      </c>
      <c r="C82" s="139" t="s">
        <v>388</v>
      </c>
      <c r="D82" s="185">
        <f>VLOOKUP('330.6'!A88,'330.6'!A88:N187,14,FALSE)</f>
        <v>114244.13747634241</v>
      </c>
    </row>
    <row r="83" spans="1:4" ht="54" thickTop="1" thickBot="1">
      <c r="A83" s="143" t="s">
        <v>1117</v>
      </c>
      <c r="B83" s="144" t="s">
        <v>1575</v>
      </c>
      <c r="C83" s="139" t="s">
        <v>388</v>
      </c>
      <c r="D83" s="185">
        <f>VLOOKUP('340.1'!A88,'340.1'!A88:N188,14,FALSE)</f>
        <v>101771.39001623612</v>
      </c>
    </row>
    <row r="84" spans="1:4" ht="54" thickTop="1" thickBot="1">
      <c r="A84" s="143" t="s">
        <v>1118</v>
      </c>
      <c r="B84" s="144" t="s">
        <v>1576</v>
      </c>
      <c r="C84" s="139" t="s">
        <v>388</v>
      </c>
      <c r="D84" s="185">
        <f>VLOOKUP('340.2'!A88,'340.2'!A88:N190,14,FALSE)</f>
        <v>100054.3066829028</v>
      </c>
    </row>
    <row r="85" spans="1:4" ht="54" thickTop="1" thickBot="1">
      <c r="A85" s="143" t="s">
        <v>1119</v>
      </c>
      <c r="B85" s="144" t="s">
        <v>1577</v>
      </c>
      <c r="C85" s="139" t="s">
        <v>388</v>
      </c>
      <c r="D85" s="185">
        <f>VLOOKUP('340.3'!A88,'340.3'!A88:N191,14,FALSE)</f>
        <v>100054.3066829028</v>
      </c>
    </row>
    <row r="86" spans="1:4" ht="54" thickTop="1" thickBot="1">
      <c r="A86" s="143" t="s">
        <v>1578</v>
      </c>
      <c r="B86" s="144" t="s">
        <v>2127</v>
      </c>
      <c r="C86" s="139" t="s">
        <v>388</v>
      </c>
      <c r="D86" s="185">
        <f>VLOOKUP('350.1'!A88,'350.1'!A88:N192,14,FALSE)</f>
        <v>165483.7267781861</v>
      </c>
    </row>
    <row r="87" spans="1:4" ht="54" thickTop="1" thickBot="1">
      <c r="A87" s="203" t="s">
        <v>1579</v>
      </c>
      <c r="B87" s="144" t="s">
        <v>2128</v>
      </c>
      <c r="C87" s="139" t="s">
        <v>388</v>
      </c>
      <c r="D87" s="185">
        <f>VLOOKUP('350.2'!A88,'350.2'!A88:N193,14,FALSE)</f>
        <v>165049.96011151944</v>
      </c>
    </row>
    <row r="88" spans="1:4" ht="54" thickTop="1" thickBot="1">
      <c r="A88" s="145" t="s">
        <v>1580</v>
      </c>
      <c r="B88" s="146" t="s">
        <v>1581</v>
      </c>
      <c r="C88" s="139" t="s">
        <v>388</v>
      </c>
      <c r="D88" s="185">
        <f>VLOOKUP('350.3'!A88,'350.3'!A88:N194,14,FALSE)</f>
        <v>165483.7267781861</v>
      </c>
    </row>
    <row r="89" spans="1:4" ht="54" thickTop="1" thickBot="1">
      <c r="A89" s="143" t="s">
        <v>1582</v>
      </c>
      <c r="B89" s="144" t="s">
        <v>1583</v>
      </c>
      <c r="C89" s="139" t="s">
        <v>388</v>
      </c>
      <c r="D89" s="185">
        <f>VLOOKUP('350.4'!A88,'350.4'!A88:N195,14,FALSE)</f>
        <v>165049.96011151944</v>
      </c>
    </row>
    <row r="90" spans="1:4" ht="54" thickTop="1" thickBot="1">
      <c r="A90" s="145" t="s">
        <v>1584</v>
      </c>
      <c r="B90" s="146" t="s">
        <v>1585</v>
      </c>
      <c r="C90" s="139" t="s">
        <v>388</v>
      </c>
      <c r="D90" s="185">
        <f>VLOOKUP('350.10'!A88,'350.10'!A88:N196,14,FALSE)</f>
        <v>101701.23283495703</v>
      </c>
    </row>
    <row r="91" spans="1:4" ht="54" thickTop="1" thickBot="1">
      <c r="A91" s="145" t="s">
        <v>1586</v>
      </c>
      <c r="B91" s="146" t="s">
        <v>1587</v>
      </c>
      <c r="C91" s="139" t="s">
        <v>388</v>
      </c>
      <c r="D91" s="185">
        <f>VLOOKUP('350.11'!A88,'350.11'!A88:N197,14,FALSE)</f>
        <v>101267.46616829035</v>
      </c>
    </row>
    <row r="92" spans="1:4" ht="54" thickTop="1" thickBot="1">
      <c r="A92" s="145" t="s">
        <v>1588</v>
      </c>
      <c r="B92" s="146" t="s">
        <v>1589</v>
      </c>
      <c r="C92" s="139" t="s">
        <v>388</v>
      </c>
      <c r="D92" s="185">
        <f>VLOOKUP('350.12'!A88,'350.12'!A88:N198,14,FALSE)</f>
        <v>101701.23283495703</v>
      </c>
    </row>
    <row r="93" spans="1:4" ht="54" thickTop="1" thickBot="1">
      <c r="A93" s="145" t="s">
        <v>1590</v>
      </c>
      <c r="B93" s="146" t="s">
        <v>1591</v>
      </c>
      <c r="C93" s="139" t="s">
        <v>388</v>
      </c>
      <c r="D93" s="185">
        <f>VLOOKUP('350.13'!A88,'350.13'!A88:N199,14,FALSE)</f>
        <v>101267.46616829035</v>
      </c>
    </row>
    <row r="94" spans="1:4" ht="54" thickTop="1" thickBot="1">
      <c r="A94" s="143" t="s">
        <v>1592</v>
      </c>
      <c r="B94" s="144" t="s">
        <v>1593</v>
      </c>
      <c r="C94" s="139" t="s">
        <v>1082</v>
      </c>
      <c r="D94" s="185">
        <f>VLOOKUP('350.14'!A88,'350.14'!A88:N200,14,FALSE)</f>
        <v>708.69437714698961</v>
      </c>
    </row>
    <row r="95" spans="1:4" ht="54" thickTop="1" thickBot="1">
      <c r="A95" s="145" t="s">
        <v>1594</v>
      </c>
      <c r="B95" s="146" t="s">
        <v>1595</v>
      </c>
      <c r="C95" s="139" t="s">
        <v>388</v>
      </c>
      <c r="D95" s="185">
        <f>VLOOKUP('351.1'!A88,'351.1'!A88:N201,14,FALSE)</f>
        <v>165049.96011151944</v>
      </c>
    </row>
    <row r="96" spans="1:4" ht="54" thickTop="1" thickBot="1">
      <c r="A96" s="145" t="s">
        <v>1596</v>
      </c>
      <c r="B96" s="146" t="s">
        <v>1597</v>
      </c>
      <c r="C96" s="139" t="s">
        <v>388</v>
      </c>
      <c r="D96" s="185">
        <f>VLOOKUP('351.2'!A88,'351.2'!A88:N202,14,FALSE)</f>
        <v>165049.96011151944</v>
      </c>
    </row>
    <row r="97" spans="1:4" ht="54" thickTop="1" thickBot="1">
      <c r="A97" s="145" t="s">
        <v>1598</v>
      </c>
      <c r="B97" s="146" t="s">
        <v>1599</v>
      </c>
      <c r="C97" s="139" t="s">
        <v>388</v>
      </c>
      <c r="D97" s="185">
        <f>VLOOKUP('351.10'!A88,'351.10'!A88:N203,14,FALSE)</f>
        <v>101267.46616829035</v>
      </c>
    </row>
    <row r="98" spans="1:4" ht="54" thickTop="1" thickBot="1">
      <c r="A98" s="145" t="s">
        <v>1600</v>
      </c>
      <c r="B98" s="146" t="s">
        <v>1601</v>
      </c>
      <c r="C98" s="139" t="s">
        <v>388</v>
      </c>
      <c r="D98" s="185">
        <f>VLOOKUP('351.11'!A88,'351.11'!A88:N204,14,FALSE)</f>
        <v>101267.46616829035</v>
      </c>
    </row>
    <row r="99" spans="1:4" ht="54" thickTop="1" thickBot="1">
      <c r="A99" s="145" t="s">
        <v>1602</v>
      </c>
      <c r="B99" s="146" t="s">
        <v>1603</v>
      </c>
      <c r="C99" s="139" t="s">
        <v>1082</v>
      </c>
      <c r="D99" s="185">
        <f>VLOOKUP('351.12'!A88,'351.12'!A88:N205,14,FALSE)</f>
        <v>708.69437714698961</v>
      </c>
    </row>
    <row r="100" spans="1:4" ht="54" thickTop="1" thickBot="1">
      <c r="A100" s="145" t="s">
        <v>1606</v>
      </c>
      <c r="B100" s="146" t="s">
        <v>1604</v>
      </c>
      <c r="C100" s="139" t="s">
        <v>1082</v>
      </c>
      <c r="D100" s="185">
        <f>VLOOKUP('410.1'!A88,'410.1'!A88:N206,14,FALSE)</f>
        <v>2652.2881666666667</v>
      </c>
    </row>
    <row r="101" spans="1:4" ht="54" thickTop="1" thickBot="1">
      <c r="A101" s="145" t="s">
        <v>1607</v>
      </c>
      <c r="B101" s="146" t="s">
        <v>1605</v>
      </c>
      <c r="C101" s="139" t="s">
        <v>1082</v>
      </c>
      <c r="D101" s="185">
        <f>VLOOKUP('410.2'!A88,'410.2'!A88:N207,14,FALSE)</f>
        <v>2751.5214999999998</v>
      </c>
    </row>
    <row r="102" spans="1:4" ht="54" thickTop="1" thickBot="1">
      <c r="A102" s="145" t="s">
        <v>1609</v>
      </c>
      <c r="B102" s="146" t="s">
        <v>1608</v>
      </c>
      <c r="C102" s="139" t="s">
        <v>377</v>
      </c>
      <c r="D102" s="185">
        <f>VLOOKUP('410.3'!A88,'410.3'!A88:N208,14,FALSE)</f>
        <v>3253.2446646176095</v>
      </c>
    </row>
    <row r="103" spans="1:4" ht="54" thickTop="1" thickBot="1">
      <c r="A103" s="145" t="s">
        <v>1611</v>
      </c>
      <c r="B103" s="146" t="s">
        <v>1610</v>
      </c>
      <c r="C103" s="139" t="s">
        <v>1548</v>
      </c>
      <c r="D103" s="185">
        <f>VLOOKUP('411.1'!A88,'411.1'!A88:N209,14,FALSE)</f>
        <v>2886.2916272666671</v>
      </c>
    </row>
    <row r="104" spans="1:4" ht="54" thickTop="1" thickBot="1">
      <c r="A104" s="143" t="s">
        <v>1120</v>
      </c>
      <c r="B104" s="144" t="s">
        <v>2064</v>
      </c>
      <c r="C104" s="139" t="s">
        <v>1548</v>
      </c>
      <c r="D104" s="185">
        <f>VLOOKUP('411.2'!A88,'411.2'!A88:N210,14,FALSE)</f>
        <v>3133.1040940155481</v>
      </c>
    </row>
    <row r="105" spans="1:4" ht="54" thickTop="1" thickBot="1">
      <c r="A105" s="143" t="s">
        <v>1121</v>
      </c>
      <c r="B105" s="144" t="s">
        <v>2160</v>
      </c>
      <c r="C105" s="139" t="s">
        <v>1548</v>
      </c>
      <c r="D105" s="185">
        <f>VLOOKUP('411.3'!A88,'411.3'!A88:N211,14,FALSE)</f>
        <v>3133.1040940155481</v>
      </c>
    </row>
    <row r="106" spans="1:4" ht="54" thickTop="1" thickBot="1">
      <c r="A106" s="143" t="s">
        <v>1612</v>
      </c>
      <c r="B106" s="144" t="s">
        <v>2161</v>
      </c>
      <c r="C106" s="139" t="s">
        <v>1548</v>
      </c>
      <c r="D106" s="185">
        <f>VLOOKUP('411.4'!A88,'411.4'!A88:N212,14,FALSE)</f>
        <v>2825.6249606000001</v>
      </c>
    </row>
    <row r="107" spans="1:4" ht="54" thickTop="1" thickBot="1">
      <c r="A107" s="143" t="s">
        <v>1619</v>
      </c>
      <c r="B107" s="199" t="s">
        <v>1690</v>
      </c>
      <c r="C107" s="139" t="s">
        <v>1082</v>
      </c>
      <c r="D107" s="185">
        <f>VLOOKUP('413.1'!A88,'413.1'!A88:N213,14,FALSE)</f>
        <v>3812.1048333333338</v>
      </c>
    </row>
    <row r="108" spans="1:4" ht="54" thickTop="1" thickBot="1">
      <c r="A108" s="143" t="s">
        <v>1621</v>
      </c>
      <c r="B108" s="144" t="s">
        <v>1691</v>
      </c>
      <c r="C108" s="139" t="s">
        <v>1082</v>
      </c>
      <c r="D108" s="185">
        <f>VLOOKUP('413.2'!A88,'413.2'!A88:N214,14,FALSE)</f>
        <v>3859.7715000000003</v>
      </c>
    </row>
    <row r="109" spans="1:4" ht="54" thickTop="1" thickBot="1">
      <c r="A109" s="143" t="s">
        <v>1623</v>
      </c>
      <c r="B109" s="144" t="s">
        <v>1692</v>
      </c>
      <c r="C109" s="139" t="s">
        <v>1082</v>
      </c>
      <c r="D109" s="185">
        <f>VLOOKUP('413.3'!A88,'413.3'!A88:N215,14,FALSE)</f>
        <v>3738.4381666666668</v>
      </c>
    </row>
    <row r="110" spans="1:4" ht="54" thickTop="1" thickBot="1">
      <c r="A110" s="143" t="s">
        <v>1122</v>
      </c>
      <c r="B110" s="144" t="s">
        <v>1289</v>
      </c>
      <c r="C110" s="139" t="s">
        <v>1082</v>
      </c>
      <c r="D110" s="185">
        <f>VLOOKUP('414.1'!A88,'414.1'!A88:N216,14,FALSE)</f>
        <v>4144.761833333333</v>
      </c>
    </row>
    <row r="111" spans="1:4" ht="54" thickTop="1" thickBot="1">
      <c r="A111" s="143" t="s">
        <v>1123</v>
      </c>
      <c r="B111" s="144" t="s">
        <v>2065</v>
      </c>
      <c r="C111" s="139" t="s">
        <v>1082</v>
      </c>
      <c r="D111" s="185">
        <f>VLOOKUP('414.2'!A88,'414.2'!A88:N217,14,FALSE)</f>
        <v>4172.2611666666671</v>
      </c>
    </row>
    <row r="112" spans="1:4" ht="54" thickTop="1" thickBot="1">
      <c r="A112" s="143" t="s">
        <v>1124</v>
      </c>
      <c r="B112" s="144" t="s">
        <v>2066</v>
      </c>
      <c r="C112" s="139" t="s">
        <v>1082</v>
      </c>
      <c r="D112" s="185">
        <f>VLOOKUP('414.3'!A88,'414.3'!A88:N218,14,FALSE)</f>
        <v>4172.2611666666671</v>
      </c>
    </row>
    <row r="113" spans="1:4" ht="54" thickTop="1" thickBot="1">
      <c r="A113" s="143" t="s">
        <v>1125</v>
      </c>
      <c r="B113" s="144" t="s">
        <v>1290</v>
      </c>
      <c r="C113" s="139" t="s">
        <v>1082</v>
      </c>
      <c r="D113" s="185">
        <f>VLOOKUP('414.4'!A88,'414.4'!A88:N219,14,FALSE)</f>
        <v>4481.2841666666664</v>
      </c>
    </row>
    <row r="114" spans="1:4" ht="54" thickTop="1" thickBot="1">
      <c r="A114" s="143" t="s">
        <v>1126</v>
      </c>
      <c r="B114" s="144" t="s">
        <v>1291</v>
      </c>
      <c r="C114" s="139" t="s">
        <v>1082</v>
      </c>
      <c r="D114" s="185">
        <f>VLOOKUP('414.5'!A88,'414.5'!A88:N220,14,FALSE)</f>
        <v>4669.8556666666664</v>
      </c>
    </row>
    <row r="115" spans="1:4" ht="54" thickTop="1" thickBot="1">
      <c r="A115" s="143" t="s">
        <v>1630</v>
      </c>
      <c r="B115" s="144" t="s">
        <v>2162</v>
      </c>
      <c r="C115" s="139" t="s">
        <v>1082</v>
      </c>
      <c r="D115" s="185">
        <f>VLOOKUP('414.6'!A88,'414.6'!A88:N221,14,FALSE)</f>
        <v>4352.3675000000003</v>
      </c>
    </row>
    <row r="116" spans="1:4" ht="54" thickTop="1" thickBot="1">
      <c r="A116" s="143" t="s">
        <v>1127</v>
      </c>
      <c r="B116" s="144" t="s">
        <v>2067</v>
      </c>
      <c r="C116" s="139" t="s">
        <v>1548</v>
      </c>
      <c r="D116" s="185">
        <f>VLOOKUP('415.1'!A88,'415.1'!A88:N222,14,FALSE)</f>
        <v>2891.4266506666668</v>
      </c>
    </row>
    <row r="117" spans="1:4" ht="54" thickTop="1" thickBot="1">
      <c r="A117" s="143" t="s">
        <v>1128</v>
      </c>
      <c r="B117" s="144" t="s">
        <v>2164</v>
      </c>
      <c r="C117" s="139" t="s">
        <v>233</v>
      </c>
      <c r="D117" s="185">
        <f>VLOOKUP('420.1'!A87,'420.1'!A87:N223,14,FALSE)</f>
        <v>3238.9110509645398</v>
      </c>
    </row>
    <row r="118" spans="1:4" ht="54" thickTop="1" thickBot="1">
      <c r="A118" s="143" t="s">
        <v>1129</v>
      </c>
      <c r="B118" s="144" t="s">
        <v>2163</v>
      </c>
      <c r="C118" s="148" t="s">
        <v>233</v>
      </c>
      <c r="D118" s="185">
        <f>VLOOKUP('420.2 '!A88,'420.2 '!A59:N107,14,FALSE)</f>
        <v>2590.9160166978727</v>
      </c>
    </row>
    <row r="119" spans="1:4" ht="54" thickTop="1" thickBot="1">
      <c r="A119" s="143" t="s">
        <v>1635</v>
      </c>
      <c r="B119" s="144" t="s">
        <v>1636</v>
      </c>
      <c r="C119" s="139" t="s">
        <v>233</v>
      </c>
      <c r="D119" s="185">
        <f>VLOOKUP('420.3'!A88,'420.3'!A88:N225,14,FALSE)</f>
        <v>3785.3344236978733</v>
      </c>
    </row>
    <row r="120" spans="1:4" ht="54" thickTop="1" thickBot="1">
      <c r="A120" s="143" t="s">
        <v>1130</v>
      </c>
      <c r="B120" s="144" t="s">
        <v>1292</v>
      </c>
      <c r="C120" s="139" t="s">
        <v>233</v>
      </c>
      <c r="D120" s="185">
        <f>VLOOKUP('421.1'!A88,'421.1'!A88:N226,14,FALSE)</f>
        <v>1634.8756559678732</v>
      </c>
    </row>
    <row r="121" spans="1:4" ht="54" thickTop="1" thickBot="1">
      <c r="A121" s="143" t="s">
        <v>1131</v>
      </c>
      <c r="B121" s="144" t="s">
        <v>1293</v>
      </c>
      <c r="C121" s="139" t="s">
        <v>233</v>
      </c>
      <c r="D121" s="185">
        <f>VLOOKUP('421.2'!A88,'421.2'!A88:N227,14,FALSE)</f>
        <v>1762.5162660048697</v>
      </c>
    </row>
    <row r="122" spans="1:4" ht="54" thickTop="1" thickBot="1">
      <c r="A122" s="143" t="s">
        <v>1132</v>
      </c>
      <c r="B122" s="144" t="s">
        <v>2068</v>
      </c>
      <c r="C122" s="139" t="s">
        <v>233</v>
      </c>
      <c r="D122" s="185">
        <f>VLOOKUP('421.3'!A88,'421.3'!A88:N228,14,FALSE)</f>
        <v>1690.450655967873</v>
      </c>
    </row>
    <row r="123" spans="1:4" ht="54" thickTop="1" thickBot="1">
      <c r="A123" s="143" t="s">
        <v>1133</v>
      </c>
      <c r="B123" s="144" t="s">
        <v>2069</v>
      </c>
      <c r="C123" s="139" t="s">
        <v>233</v>
      </c>
      <c r="D123" s="185">
        <f>VLOOKUP('421.4'!A88,'421.4'!A88:N229,14,FALSE)</f>
        <v>1709.9506559678728</v>
      </c>
    </row>
    <row r="124" spans="1:4" ht="54" thickTop="1" thickBot="1">
      <c r="A124" s="143" t="s">
        <v>1640</v>
      </c>
      <c r="B124" s="146" t="s">
        <v>1641</v>
      </c>
      <c r="C124" s="139" t="s">
        <v>233</v>
      </c>
      <c r="D124" s="185">
        <f>VLOOKUP('430.1.1'!A87,'430.1.1'!A87:N230,14,FALSE)</f>
        <v>8964.2465990211549</v>
      </c>
    </row>
    <row r="125" spans="1:4" ht="54" thickTop="1" thickBot="1">
      <c r="A125" s="143" t="s">
        <v>1642</v>
      </c>
      <c r="B125" s="144" t="s">
        <v>1643</v>
      </c>
      <c r="C125" s="139" t="s">
        <v>233</v>
      </c>
      <c r="D125" s="185">
        <f>VLOOKUP('430.1.2'!A88,'430.1.2'!A88:N231,14,FALSE)</f>
        <v>7255.7378309960241</v>
      </c>
    </row>
    <row r="126" spans="1:4" ht="54" thickTop="1" thickBot="1">
      <c r="A126" s="143" t="s">
        <v>1644</v>
      </c>
      <c r="B126" s="144" t="s">
        <v>1693</v>
      </c>
      <c r="C126" s="139" t="s">
        <v>233</v>
      </c>
      <c r="D126" s="185">
        <f>VLOOKUP('430.2.1'!A88,'430.2.1'!A88:N232,14,FALSE)</f>
        <v>8964.2465990211549</v>
      </c>
    </row>
    <row r="127" spans="1:4" ht="54" thickTop="1" thickBot="1">
      <c r="A127" s="143" t="s">
        <v>1646</v>
      </c>
      <c r="B127" s="144" t="s">
        <v>1694</v>
      </c>
      <c r="C127" s="139" t="s">
        <v>233</v>
      </c>
      <c r="D127" s="185">
        <f>VLOOKUP('430.2.2'!A88,'430.2.2'!A88:N233,14,FALSE)</f>
        <v>7255.7378309960241</v>
      </c>
    </row>
    <row r="128" spans="1:4" ht="54" thickTop="1" thickBot="1">
      <c r="A128" s="143" t="s">
        <v>1647</v>
      </c>
      <c r="B128" s="144" t="s">
        <v>1695</v>
      </c>
      <c r="C128" s="139" t="s">
        <v>233</v>
      </c>
      <c r="D128" s="185">
        <f>VLOOKUP('431.1.1'!A88,'431.1.1'!A88:N234,14,FALSE)</f>
        <v>19086.116992071071</v>
      </c>
    </row>
    <row r="129" spans="1:4" ht="54" thickTop="1" thickBot="1">
      <c r="A129" s="143" t="s">
        <v>1649</v>
      </c>
      <c r="B129" s="144" t="s">
        <v>1696</v>
      </c>
      <c r="C129" s="139" t="s">
        <v>233</v>
      </c>
      <c r="D129" s="185">
        <f>VLOOKUP('431.1.2'!A88,'431.1.2'!A88:N235,14,FALSE)</f>
        <v>14955.579272555518</v>
      </c>
    </row>
    <row r="130" spans="1:4" ht="54" thickTop="1" thickBot="1">
      <c r="A130" s="143" t="s">
        <v>1652</v>
      </c>
      <c r="B130" s="144" t="s">
        <v>1697</v>
      </c>
      <c r="C130" s="139" t="s">
        <v>233</v>
      </c>
      <c r="D130" s="185">
        <f>VLOOKUP('431.2.1'!A88,'431.2.1'!A88:N236,14,FALSE)</f>
        <v>18590.83213305581</v>
      </c>
    </row>
    <row r="131" spans="1:4" ht="54" thickTop="1" thickBot="1">
      <c r="A131" s="143" t="s">
        <v>1653</v>
      </c>
      <c r="B131" s="144" t="s">
        <v>1698</v>
      </c>
      <c r="C131" s="139" t="s">
        <v>233</v>
      </c>
      <c r="D131" s="185">
        <f>VLOOKUP('431.2.2'!A88,'431.2.2'!A88:N237,14,FALSE)</f>
        <v>14577.106880289142</v>
      </c>
    </row>
    <row r="132" spans="1:4" ht="54" thickTop="1" thickBot="1">
      <c r="A132" s="143" t="s">
        <v>1134</v>
      </c>
      <c r="B132" s="144" t="s">
        <v>1294</v>
      </c>
      <c r="C132" s="139" t="s">
        <v>233</v>
      </c>
      <c r="D132" s="185">
        <f>VLOOKUP('432.1'!A88,'432.1'!A88:N238,14,FALSE)</f>
        <v>5444.6756918234551</v>
      </c>
    </row>
    <row r="133" spans="1:4" ht="54" thickTop="1" thickBot="1">
      <c r="A133" s="143" t="s">
        <v>1135</v>
      </c>
      <c r="B133" s="144" t="s">
        <v>2070</v>
      </c>
      <c r="C133" s="139" t="s">
        <v>233</v>
      </c>
      <c r="D133" s="185">
        <f>VLOOKUP('432.2'!A88,'432.2'!A88:N239,14,FALSE)</f>
        <v>5090.1184417206878</v>
      </c>
    </row>
    <row r="134" spans="1:4" ht="54" thickTop="1" thickBot="1">
      <c r="A134" s="143" t="s">
        <v>1136</v>
      </c>
      <c r="B134" s="144" t="s">
        <v>2071</v>
      </c>
      <c r="C134" s="139" t="s">
        <v>233</v>
      </c>
      <c r="D134" s="185">
        <f>VLOOKUP('433.1'!A88,'433.1'!A88:N240,14,FALSE)</f>
        <v>5473.5810392575104</v>
      </c>
    </row>
    <row r="135" spans="1:4" ht="54" thickTop="1" thickBot="1">
      <c r="A135" s="143" t="s">
        <v>1137</v>
      </c>
      <c r="B135" s="144" t="s">
        <v>2072</v>
      </c>
      <c r="C135" s="139" t="s">
        <v>233</v>
      </c>
      <c r="D135" s="185">
        <f>VLOOKUP('433.2'!A88,'433.2'!A88:N241,14,FALSE)</f>
        <v>5110.2287308797931</v>
      </c>
    </row>
    <row r="136" spans="1:4" ht="54" thickTop="1" thickBot="1">
      <c r="A136" s="143" t="s">
        <v>1138</v>
      </c>
      <c r="B136" s="144" t="s">
        <v>2073</v>
      </c>
      <c r="C136" s="139" t="s">
        <v>233</v>
      </c>
      <c r="D136" s="185">
        <f>VLOOKUP('433.3'!A88,'433.3'!A88:N242,14,FALSE)</f>
        <v>6170.0925083893435</v>
      </c>
    </row>
    <row r="137" spans="1:4" ht="54" thickTop="1" thickBot="1">
      <c r="A137" s="143" t="s">
        <v>1139</v>
      </c>
      <c r="B137" s="144" t="s">
        <v>1295</v>
      </c>
      <c r="C137" s="139" t="s">
        <v>233</v>
      </c>
      <c r="D137" s="185">
        <f>VLOOKUP('433.4'!A88,'433.4'!A88:N243,14,FALSE)</f>
        <v>3815.4808202712593</v>
      </c>
    </row>
    <row r="138" spans="1:4" ht="54" thickTop="1" thickBot="1">
      <c r="A138" s="143" t="s">
        <v>1140</v>
      </c>
      <c r="B138" s="144" t="s">
        <v>2074</v>
      </c>
      <c r="C138" s="139" t="s">
        <v>233</v>
      </c>
      <c r="D138" s="185">
        <f>VLOOKUP('433.5'!A88,'433.5'!A88:N244,14,FALSE)</f>
        <v>5923.2692718777489</v>
      </c>
    </row>
    <row r="139" spans="1:4" ht="54" thickTop="1" thickBot="1">
      <c r="A139" s="143" t="s">
        <v>1141</v>
      </c>
      <c r="B139" s="144" t="s">
        <v>2075</v>
      </c>
      <c r="C139" s="139" t="s">
        <v>233</v>
      </c>
      <c r="D139" s="185">
        <f>VLOOKUP('433.6'!A88,'433.6'!A88:N245,14,FALSE)</f>
        <v>5544.0049183457777</v>
      </c>
    </row>
    <row r="140" spans="1:4" ht="54" thickTop="1" thickBot="1">
      <c r="A140" s="143" t="s">
        <v>1142</v>
      </c>
      <c r="B140" s="144" t="s">
        <v>2076</v>
      </c>
      <c r="C140" s="139" t="s">
        <v>233</v>
      </c>
      <c r="D140" s="185">
        <f>VLOOKUP('433.7'!A88,'433.7'!A88:N246,14,FALSE)</f>
        <v>6695.8818265299305</v>
      </c>
    </row>
    <row r="141" spans="1:4" ht="54" thickTop="1" thickBot="1">
      <c r="A141" s="143" t="s">
        <v>1143</v>
      </c>
      <c r="B141" s="144" t="s">
        <v>1296</v>
      </c>
      <c r="C141" s="139" t="s">
        <v>233</v>
      </c>
      <c r="D141" s="185">
        <f>VLOOKUP('433.8'!A88,'433.8'!A88:N247,14,FALSE)</f>
        <v>4144.0991441091255</v>
      </c>
    </row>
    <row r="142" spans="1:4" ht="54" thickTop="1" thickBot="1">
      <c r="A142" s="143" t="s">
        <v>1144</v>
      </c>
      <c r="B142" s="144" t="s">
        <v>2077</v>
      </c>
      <c r="C142" s="139" t="s">
        <v>388</v>
      </c>
      <c r="D142" s="185">
        <f>VLOOKUP('440.1'!A89,'440.1'!A89:N248,14,FALSE)</f>
        <v>228032.10986635557</v>
      </c>
    </row>
    <row r="143" spans="1:4" ht="54" thickTop="1" thickBot="1">
      <c r="A143" s="143" t="s">
        <v>1145</v>
      </c>
      <c r="B143" s="144" t="s">
        <v>2078</v>
      </c>
      <c r="C143" s="139" t="s">
        <v>388</v>
      </c>
      <c r="D143" s="185">
        <f>VLOOKUP('440.2'!A93,'440.2'!A93:N250,14,FALSE)</f>
        <v>228257.71403302223</v>
      </c>
    </row>
    <row r="144" spans="1:4" ht="54" thickTop="1" thickBot="1">
      <c r="A144" s="143" t="s">
        <v>1146</v>
      </c>
      <c r="B144" s="144" t="s">
        <v>2079</v>
      </c>
      <c r="C144" s="139" t="s">
        <v>388</v>
      </c>
      <c r="D144" s="185">
        <f>VLOOKUP('440.3'!A93,'440.3'!A93:N252,14,FALSE)</f>
        <v>228032.10986635557</v>
      </c>
    </row>
    <row r="145" spans="1:4" ht="54" thickTop="1" thickBot="1">
      <c r="A145" s="143" t="s">
        <v>1147</v>
      </c>
      <c r="B145" s="144" t="s">
        <v>1297</v>
      </c>
      <c r="C145" s="139" t="s">
        <v>388</v>
      </c>
      <c r="D145" s="185">
        <f>VLOOKUP('440.4'!A93,'440.4'!A93:N254,14,FALSE)</f>
        <v>250637.86502788728</v>
      </c>
    </row>
    <row r="146" spans="1:4" ht="54" thickTop="1" thickBot="1">
      <c r="A146" s="143" t="s">
        <v>1148</v>
      </c>
      <c r="B146" s="144" t="s">
        <v>2080</v>
      </c>
      <c r="C146" s="139" t="s">
        <v>388</v>
      </c>
      <c r="D146" s="185">
        <f>VLOOKUP('441.1'!A93,'441.1'!A93:N256,14,FALSE)</f>
        <v>228032.10986635557</v>
      </c>
    </row>
    <row r="147" spans="1:4" ht="54" thickTop="1" thickBot="1">
      <c r="A147" s="143" t="s">
        <v>1149</v>
      </c>
      <c r="B147" s="144" t="s">
        <v>2081</v>
      </c>
      <c r="C147" s="139" t="s">
        <v>388</v>
      </c>
      <c r="D147" s="185">
        <f>VLOOKUP('441.2'!A92,'441.2'!A92:N258,14,FALSE)</f>
        <v>228032.10986635557</v>
      </c>
    </row>
    <row r="148" spans="1:4" ht="54" thickTop="1" thickBot="1">
      <c r="A148" s="143" t="s">
        <v>1150</v>
      </c>
      <c r="B148" s="144" t="s">
        <v>2082</v>
      </c>
      <c r="C148" s="139" t="s">
        <v>388</v>
      </c>
      <c r="D148" s="185">
        <f>VLOOKUP('441.3'!A93,'441.3'!A93:N260,14,FALSE)</f>
        <v>227938.20111635554</v>
      </c>
    </row>
    <row r="149" spans="1:4" ht="54" thickTop="1" thickBot="1">
      <c r="A149" s="143" t="s">
        <v>1151</v>
      </c>
      <c r="B149" s="144" t="s">
        <v>2083</v>
      </c>
      <c r="C149" s="139" t="s">
        <v>388</v>
      </c>
      <c r="D149" s="185">
        <f>VLOOKUP('441.4'!A92,'441.4'!A92:N262,14,FALSE)</f>
        <v>250901.17190288723</v>
      </c>
    </row>
    <row r="150" spans="1:4" ht="54" thickTop="1" thickBot="1">
      <c r="A150" s="143" t="s">
        <v>1152</v>
      </c>
      <c r="B150" s="144" t="s">
        <v>2063</v>
      </c>
      <c r="C150" s="139" t="s">
        <v>388</v>
      </c>
      <c r="D150" s="185">
        <f>VLOOKUP('450.1'!A95,'450.1'!A95:N264,14,FALSE)</f>
        <v>279592.42666734295</v>
      </c>
    </row>
    <row r="151" spans="1:4" ht="54" thickTop="1" thickBot="1">
      <c r="A151" s="143" t="s">
        <v>1153</v>
      </c>
      <c r="B151" s="144" t="s">
        <v>2084</v>
      </c>
      <c r="C151" s="139" t="s">
        <v>388</v>
      </c>
      <c r="D151" s="185">
        <f>VLOOKUP('450.2'!A93,'450.2'!A93:N266,14,FALSE)</f>
        <v>279911.93958400964</v>
      </c>
    </row>
    <row r="152" spans="1:4" ht="54" thickTop="1" thickBot="1">
      <c r="A152" s="143" t="s">
        <v>1154</v>
      </c>
      <c r="B152" s="144" t="s">
        <v>2085</v>
      </c>
      <c r="C152" s="139" t="s">
        <v>388</v>
      </c>
      <c r="D152" s="185">
        <f>VLOOKUP('450.3'!A93,'450.3'!A93:N268,14,FALSE)</f>
        <v>279911.93958400964</v>
      </c>
    </row>
    <row r="153" spans="1:4" ht="54" thickTop="1" thickBot="1">
      <c r="A153" s="143" t="s">
        <v>1155</v>
      </c>
      <c r="B153" s="144" t="s">
        <v>2086</v>
      </c>
      <c r="C153" s="139" t="s">
        <v>388</v>
      </c>
      <c r="D153" s="185">
        <f>VLOOKUP('450.4'!A92,'450.4'!A92:N270,14,FALSE)</f>
        <v>279592.42666734295</v>
      </c>
    </row>
    <row r="154" spans="1:4" ht="63.75" customHeight="1" thickTop="1" thickBot="1">
      <c r="A154" s="143" t="s">
        <v>1156</v>
      </c>
      <c r="B154" s="144" t="s">
        <v>2087</v>
      </c>
      <c r="C154" s="139" t="s">
        <v>388</v>
      </c>
      <c r="D154" s="185">
        <f>VLOOKUP('450.5'!A92,'450.5'!A92:N272,14,FALSE)</f>
        <v>279686.33541734295</v>
      </c>
    </row>
    <row r="155" spans="1:4" ht="54" thickTop="1" thickBot="1">
      <c r="A155" s="143" t="s">
        <v>1157</v>
      </c>
      <c r="B155" s="144" t="s">
        <v>2088</v>
      </c>
      <c r="C155" s="139" t="s">
        <v>388</v>
      </c>
      <c r="D155" s="185">
        <f>VLOOKUP('450.6'!A93,'450.6'!A93:N274,14,FALSE)</f>
        <v>279686.33541734295</v>
      </c>
    </row>
    <row r="156" spans="1:4" ht="54" thickTop="1" thickBot="1">
      <c r="A156" s="143" t="s">
        <v>1158</v>
      </c>
      <c r="B156" s="144" t="s">
        <v>2089</v>
      </c>
      <c r="C156" s="139" t="s">
        <v>388</v>
      </c>
      <c r="D156" s="185">
        <f>VLOOKUP('450.7'!A93,'450.7'!A93:N275,14,FALSE)</f>
        <v>279686.33541734295</v>
      </c>
    </row>
    <row r="157" spans="1:4" ht="54" thickTop="1" thickBot="1">
      <c r="A157" s="143" t="s">
        <v>1159</v>
      </c>
      <c r="B157" s="144" t="s">
        <v>2090</v>
      </c>
      <c r="C157" s="139" t="s">
        <v>388</v>
      </c>
      <c r="D157" s="185">
        <f>VLOOKUP('450.8'!A93,'450.8'!A93:N276,14,FALSE)</f>
        <v>279639.30250067631</v>
      </c>
    </row>
    <row r="158" spans="1:4" ht="54" thickTop="1" thickBot="1">
      <c r="A158" s="143" t="s">
        <v>1668</v>
      </c>
      <c r="B158" s="144" t="s">
        <v>1699</v>
      </c>
      <c r="C158" s="139" t="s">
        <v>388</v>
      </c>
      <c r="D158" s="185">
        <f>VLOOKUP('450.10'!A92,'450.10'!A92:N277,14,FALSE)</f>
        <v>324268.19639913819</v>
      </c>
    </row>
    <row r="159" spans="1:4" ht="54" thickTop="1" thickBot="1">
      <c r="A159" s="143" t="s">
        <v>1670</v>
      </c>
      <c r="B159" s="144" t="s">
        <v>1700</v>
      </c>
      <c r="C159" s="139" t="s">
        <v>388</v>
      </c>
      <c r="D159" s="185">
        <f>VLOOKUP('450.11'!A92,'450.11'!A92:N278,14,FALSE)</f>
        <v>324362.10514913819</v>
      </c>
    </row>
    <row r="160" spans="1:4" ht="54" thickTop="1" thickBot="1">
      <c r="A160" s="143" t="s">
        <v>1672</v>
      </c>
      <c r="B160" s="144" t="s">
        <v>1701</v>
      </c>
      <c r="C160" s="139" t="s">
        <v>388</v>
      </c>
      <c r="D160" s="185">
        <f>VLOOKUP('450.12'!A92,'450.11'!A92:N279,14,FALSE)</f>
        <v>324362.10514913819</v>
      </c>
    </row>
    <row r="161" spans="1:4" ht="54" thickTop="1" thickBot="1">
      <c r="A161" s="143" t="s">
        <v>1160</v>
      </c>
      <c r="B161" s="144" t="s">
        <v>2091</v>
      </c>
      <c r="C161" s="139" t="s">
        <v>388</v>
      </c>
      <c r="D161" s="185">
        <f>VLOOKUP('451.1'!A92,'451.1'!A92:N280,14,FALSE)</f>
        <v>279686.33541734295</v>
      </c>
    </row>
    <row r="162" spans="1:4" ht="54" thickTop="1" thickBot="1">
      <c r="A162" s="143" t="s">
        <v>1161</v>
      </c>
      <c r="B162" s="144" t="s">
        <v>2092</v>
      </c>
      <c r="C162" s="139" t="s">
        <v>388</v>
      </c>
      <c r="D162" s="185">
        <f>VLOOKUP('451.2'!A93,'451.2'!A93:N281,14,FALSE)</f>
        <v>279686.33541734295</v>
      </c>
    </row>
    <row r="163" spans="1:4" ht="54" thickTop="1" thickBot="1">
      <c r="A163" s="143" t="s">
        <v>1162</v>
      </c>
      <c r="B163" s="144" t="s">
        <v>2093</v>
      </c>
      <c r="C163" s="139" t="s">
        <v>388</v>
      </c>
      <c r="D163" s="185">
        <f>VLOOKUP('451.3'!A92,'451.3'!A92:N282,14,FALSE)</f>
        <v>279686.33541734295</v>
      </c>
    </row>
    <row r="164" spans="1:4" ht="54" thickTop="1" thickBot="1">
      <c r="A164" s="143" t="s">
        <v>1163</v>
      </c>
      <c r="B164" s="144" t="s">
        <v>2094</v>
      </c>
      <c r="C164" s="139" t="s">
        <v>388</v>
      </c>
      <c r="D164" s="185">
        <f>VLOOKUP('451.4'!A92,'451.4'!A92:N283,14,FALSE)</f>
        <v>324362.10514913819</v>
      </c>
    </row>
    <row r="165" spans="1:4" ht="54" thickTop="1" thickBot="1">
      <c r="A165" s="143" t="s">
        <v>1164</v>
      </c>
      <c r="B165" s="144" t="s">
        <v>2095</v>
      </c>
      <c r="C165" s="139" t="s">
        <v>388</v>
      </c>
      <c r="D165" s="185">
        <f>VLOOKUP('452.1'!A93,'452.1'!A93:N284,14,FALSE)</f>
        <v>279686.33541734295</v>
      </c>
    </row>
    <row r="166" spans="1:4" ht="54" thickTop="1" thickBot="1">
      <c r="A166" s="143" t="s">
        <v>1165</v>
      </c>
      <c r="B166" s="144" t="s">
        <v>2096</v>
      </c>
      <c r="C166" s="139" t="s">
        <v>388</v>
      </c>
      <c r="D166" s="185">
        <f>VLOOKUP('452.2'!A93,'452.2'!A93:N285,14,FALSE)</f>
        <v>279686.33541734295</v>
      </c>
    </row>
    <row r="167" spans="1:4" ht="54" thickTop="1" thickBot="1">
      <c r="A167" s="143" t="s">
        <v>1166</v>
      </c>
      <c r="B167" s="144" t="s">
        <v>2097</v>
      </c>
      <c r="C167" s="139" t="s">
        <v>388</v>
      </c>
      <c r="D167" s="185">
        <f>VLOOKUP('452.3'!A92,'452.3'!A92:N286,14,FALSE)</f>
        <v>279686.33541734295</v>
      </c>
    </row>
    <row r="168" spans="1:4" ht="54" thickTop="1" thickBot="1">
      <c r="A168" s="143" t="s">
        <v>1167</v>
      </c>
      <c r="B168" s="144" t="s">
        <v>2098</v>
      </c>
      <c r="C168" s="139" t="s">
        <v>388</v>
      </c>
      <c r="D168" s="185">
        <f>VLOOKUP('452.4'!A93,'452.4'!A93:N287,14,FALSE)</f>
        <v>279686.33541734295</v>
      </c>
    </row>
    <row r="169" spans="1:4" ht="54" thickTop="1" thickBot="1">
      <c r="A169" s="143" t="s">
        <v>1168</v>
      </c>
      <c r="B169" s="144" t="s">
        <v>1298</v>
      </c>
      <c r="C169" s="139" t="s">
        <v>388</v>
      </c>
      <c r="D169" s="185">
        <f>VLOOKUP('453.1'!A92,'453.1'!A92:N288,14,FALSE)</f>
        <v>280877.9052253344</v>
      </c>
    </row>
    <row r="170" spans="1:4" ht="54" thickTop="1" thickBot="1">
      <c r="A170" s="143" t="s">
        <v>1169</v>
      </c>
      <c r="B170" s="144" t="s">
        <v>2099</v>
      </c>
      <c r="C170" s="139" t="s">
        <v>233</v>
      </c>
      <c r="D170" s="185">
        <f>VLOOKUP('460.1'!A87,'460.1'!A87:N289,14,FALSE)</f>
        <v>4999.3428773296655</v>
      </c>
    </row>
    <row r="171" spans="1:4" ht="54" thickTop="1" thickBot="1">
      <c r="A171" s="204" t="s">
        <v>2123</v>
      </c>
      <c r="B171" s="144" t="s">
        <v>2179</v>
      </c>
      <c r="C171" s="139" t="s">
        <v>233</v>
      </c>
      <c r="D171" s="185">
        <f>VLOOKUP('460.2'!A87,'460.2'!A87:N290,14,FALSE)</f>
        <v>2499.6714386648327</v>
      </c>
    </row>
    <row r="172" spans="1:4" ht="51.75" customHeight="1" thickTop="1" thickBot="1">
      <c r="A172" s="143" t="s">
        <v>1170</v>
      </c>
      <c r="B172" s="144" t="s">
        <v>1299</v>
      </c>
      <c r="C172" s="139" t="s">
        <v>388</v>
      </c>
      <c r="D172" s="185">
        <f>VLOOKUP('461.1'!A87,'461.1'!A87:N291,14,FALSE)</f>
        <v>137887.79929526045</v>
      </c>
    </row>
    <row r="173" spans="1:4" ht="54" thickTop="1" thickBot="1">
      <c r="A173" s="143" t="s">
        <v>1171</v>
      </c>
      <c r="B173" s="144" t="s">
        <v>1300</v>
      </c>
      <c r="C173" s="139" t="s">
        <v>388</v>
      </c>
      <c r="D173" s="185">
        <f>VLOOKUP('461.2'!A89,'461.2'!A89:N294,14,FALSE)</f>
        <v>173228.7981036501</v>
      </c>
    </row>
    <row r="174" spans="1:4" ht="54" thickTop="1" thickBot="1">
      <c r="A174" s="143" t="s">
        <v>1682</v>
      </c>
      <c r="B174" s="144" t="s">
        <v>2184</v>
      </c>
      <c r="C174" s="139" t="s">
        <v>388</v>
      </c>
      <c r="D174" s="185">
        <f>VLOOKUP('462.1.1'!A88,'462.1.1'!A88:N293,14,FALSE)</f>
        <v>199486.82381920211</v>
      </c>
    </row>
    <row r="175" spans="1:4" ht="54" thickTop="1" thickBot="1">
      <c r="A175" s="143" t="s">
        <v>1683</v>
      </c>
      <c r="B175" s="144" t="s">
        <v>2185</v>
      </c>
      <c r="C175" s="139" t="s">
        <v>388</v>
      </c>
      <c r="D175" s="185">
        <f>VLOOKUP('462.1.2'!A88,'462.1.2'!A88:N294,14,FALSE)</f>
        <v>197505.50835716713</v>
      </c>
    </row>
    <row r="176" spans="1:4" ht="54" thickTop="1" thickBot="1">
      <c r="A176" s="143" t="s">
        <v>1684</v>
      </c>
      <c r="B176" s="144" t="s">
        <v>2188</v>
      </c>
      <c r="C176" s="139" t="s">
        <v>388</v>
      </c>
      <c r="D176" s="185">
        <f>VLOOKUP('462.2.1'!A88,'462.2.1'!A88:N295,14,FALSE)</f>
        <v>221565.70437958752</v>
      </c>
    </row>
    <row r="177" spans="1:4" ht="54" thickTop="1" thickBot="1">
      <c r="A177" s="143" t="s">
        <v>1685</v>
      </c>
      <c r="B177" s="144" t="s">
        <v>2189</v>
      </c>
      <c r="C177" s="139" t="s">
        <v>388</v>
      </c>
      <c r="D177" s="185">
        <f>VLOOKUP('462.2.2'!A88,'462.2.2'!A88:N296,14,FALSE)</f>
        <v>219584.38891755254</v>
      </c>
    </row>
    <row r="178" spans="1:4" ht="54" thickTop="1" thickBot="1">
      <c r="A178" s="143" t="s">
        <v>1172</v>
      </c>
      <c r="B178" s="144" t="s">
        <v>1702</v>
      </c>
      <c r="C178" s="139" t="s">
        <v>233</v>
      </c>
      <c r="D178" s="185">
        <f>VLOOKUP('464.1'!A88,'464.1'!A88:N297,14,FALSE)</f>
        <v>4845.852190980806</v>
      </c>
    </row>
    <row r="179" spans="1:4" ht="54" thickTop="1" thickBot="1">
      <c r="A179" s="143" t="s">
        <v>1173</v>
      </c>
      <c r="B179" s="144" t="s">
        <v>1703</v>
      </c>
      <c r="C179" s="139" t="s">
        <v>388</v>
      </c>
      <c r="D179" s="185">
        <f>VLOOKUP('465.1'!A92,'465.1'!A92:N298,14,FALSE)</f>
        <v>117084.17178181562</v>
      </c>
    </row>
    <row r="180" spans="1:4" ht="54" thickTop="1" thickBot="1">
      <c r="A180" s="143" t="s">
        <v>1686</v>
      </c>
      <c r="B180" s="144" t="s">
        <v>1704</v>
      </c>
      <c r="C180" s="139" t="s">
        <v>388</v>
      </c>
      <c r="D180" s="185">
        <f>VLOOKUP('465.2'!A92,'465.2'!A92:N299,14,FALSE)</f>
        <v>28404.33468912882</v>
      </c>
    </row>
    <row r="181" spans="1:4" ht="54" thickTop="1" thickBot="1">
      <c r="A181" s="143" t="s">
        <v>1174</v>
      </c>
      <c r="B181" s="144" t="s">
        <v>1705</v>
      </c>
      <c r="C181" s="139" t="s">
        <v>144</v>
      </c>
      <c r="D181" s="185">
        <f>VLOOKUP('466.1'!A92,'466.1'!A92:N300,14,FALSE)</f>
        <v>2793.5287625290903</v>
      </c>
    </row>
    <row r="182" spans="1:4" ht="54" thickTop="1" thickBot="1">
      <c r="A182" s="143" t="s">
        <v>1175</v>
      </c>
      <c r="B182" s="144" t="s">
        <v>1706</v>
      </c>
      <c r="C182" s="139" t="s">
        <v>144</v>
      </c>
      <c r="D182" s="185">
        <f>VLOOKUP('466.2'!A96,'466.2'!A96:N301,14,FALSE)</f>
        <v>3216.8772944706352</v>
      </c>
    </row>
    <row r="183" spans="1:4" ht="54" thickTop="1" thickBot="1">
      <c r="A183" s="145" t="s">
        <v>1176</v>
      </c>
      <c r="B183" s="146" t="s">
        <v>1819</v>
      </c>
      <c r="C183" s="139" t="s">
        <v>388</v>
      </c>
      <c r="D183" s="185">
        <f>VLOOKUP('500.1'!A95,'500.1'!A95:N302,14,FALSE)</f>
        <v>685254.87891302921</v>
      </c>
    </row>
    <row r="184" spans="1:4" ht="54" thickTop="1" thickBot="1">
      <c r="A184" s="143" t="s">
        <v>1708</v>
      </c>
      <c r="B184" s="144" t="s">
        <v>1820</v>
      </c>
      <c r="C184" s="139" t="s">
        <v>388</v>
      </c>
      <c r="D184" s="185">
        <f>VLOOKUP('500.2'!A95,'500.2'!A95:N303,14,FALSE)</f>
        <v>700653.97171302931</v>
      </c>
    </row>
    <row r="185" spans="1:4" ht="57.75" thickTop="1" thickBot="1">
      <c r="A185" s="143" t="s">
        <v>1177</v>
      </c>
      <c r="B185" s="144" t="s">
        <v>1959</v>
      </c>
      <c r="C185" s="139" t="s">
        <v>377</v>
      </c>
      <c r="D185" s="185">
        <f>VLOOKUP('501.1'!A88,'501.1'!A88:N304,14,FALSE)</f>
        <v>575.13543885998774</v>
      </c>
    </row>
    <row r="186" spans="1:4" ht="57.75" thickTop="1" thickBot="1">
      <c r="A186" s="143" t="s">
        <v>1710</v>
      </c>
      <c r="B186" s="144" t="s">
        <v>1960</v>
      </c>
      <c r="C186" s="139" t="s">
        <v>377</v>
      </c>
      <c r="D186" s="185">
        <f>VLOOKUP('501.10'!A88,'501.10'!A88:N305,14,FALSE)</f>
        <v>954.91933333333327</v>
      </c>
    </row>
    <row r="187" spans="1:4" ht="57.75" thickTop="1" thickBot="1">
      <c r="A187" s="143" t="s">
        <v>1711</v>
      </c>
      <c r="B187" s="144" t="s">
        <v>1961</v>
      </c>
      <c r="C187" s="139" t="s">
        <v>377</v>
      </c>
      <c r="D187" s="185">
        <f>VLOOKUP('501.20'!A88,'501.20'!A88:N306,14,FALSE)</f>
        <v>708.69437714698961</v>
      </c>
    </row>
    <row r="188" spans="1:4" ht="54" thickTop="1" thickBot="1">
      <c r="A188" s="143" t="s">
        <v>1712</v>
      </c>
      <c r="B188" s="144" t="s">
        <v>1821</v>
      </c>
      <c r="C188" s="139" t="s">
        <v>388</v>
      </c>
      <c r="D188" s="185">
        <f>VLOOKUP('505.1'!A84,'505.1'!A84:N307,14,FALSE)</f>
        <v>640897.85968576558</v>
      </c>
    </row>
    <row r="189" spans="1:4" ht="54" thickTop="1" thickBot="1">
      <c r="A189" s="143" t="s">
        <v>1178</v>
      </c>
      <c r="B189" s="144" t="s">
        <v>1822</v>
      </c>
      <c r="C189" s="139" t="s">
        <v>233</v>
      </c>
      <c r="D189" s="185">
        <f>VLOOKUP('510.1'!A84,'510.1'!A84:N308,14,FALSE)</f>
        <v>92698.675318329682</v>
      </c>
    </row>
    <row r="190" spans="1:4" ht="54" thickTop="1" thickBot="1">
      <c r="A190" s="143" t="s">
        <v>1716</v>
      </c>
      <c r="B190" s="144" t="s">
        <v>1301</v>
      </c>
      <c r="C190" s="139" t="s">
        <v>388</v>
      </c>
      <c r="D190" s="185">
        <f>VLOOKUP('600.1.1'!A85,'600.1.1'!A85:N311,14,FALSE)</f>
        <v>17029.717986353869</v>
      </c>
    </row>
    <row r="191" spans="1:4" ht="54" thickTop="1" thickBot="1">
      <c r="A191" s="143" t="s">
        <v>1717</v>
      </c>
      <c r="B191" s="144" t="s">
        <v>1823</v>
      </c>
      <c r="C191" s="139" t="s">
        <v>388</v>
      </c>
      <c r="D191" s="185">
        <f>VLOOKUP('600.2.1'!A88,'600.2.1'!A88:N310,14,FALSE)</f>
        <v>78295.450553806804</v>
      </c>
    </row>
    <row r="192" spans="1:4" ht="54" thickTop="1" thickBot="1">
      <c r="A192" s="143" t="s">
        <v>1718</v>
      </c>
      <c r="B192" s="144" t="s">
        <v>1824</v>
      </c>
      <c r="C192" s="139" t="s">
        <v>388</v>
      </c>
      <c r="D192" s="185">
        <f>VLOOKUP('600.2.2'!A90,'600.2.2'!A90:N312,14,FALSE)</f>
        <v>115408.11318876693</v>
      </c>
    </row>
    <row r="193" spans="1:4" ht="54" thickTop="1" thickBot="1">
      <c r="A193" s="143" t="s">
        <v>1719</v>
      </c>
      <c r="B193" s="144" t="s">
        <v>1825</v>
      </c>
      <c r="C193" s="139" t="s">
        <v>388</v>
      </c>
      <c r="D193" s="185">
        <f>VLOOKUP('600.2.3'!A89,'600.2.3'!A89:N312,14,FALSE)</f>
        <v>16302.938018814189</v>
      </c>
    </row>
    <row r="194" spans="1:4" ht="54" thickTop="1" thickBot="1">
      <c r="A194" s="143" t="s">
        <v>1720</v>
      </c>
      <c r="B194" s="144" t="s">
        <v>1826</v>
      </c>
      <c r="C194" s="139" t="s">
        <v>388</v>
      </c>
      <c r="D194" s="185">
        <f>VLOOKUP('600.2.4'!A88,'600.2.4'!A88:N312,14,FALSE)</f>
        <v>21207.813409546801</v>
      </c>
    </row>
    <row r="195" spans="1:4" ht="54" thickTop="1" thickBot="1">
      <c r="A195" s="143" t="s">
        <v>1179</v>
      </c>
      <c r="B195" s="144" t="s">
        <v>2200</v>
      </c>
      <c r="C195" s="139" t="s">
        <v>388</v>
      </c>
      <c r="D195" s="185">
        <f>VLOOKUP('610.1'!A89,'610.1'!A89:N314,14,FALSE)</f>
        <v>57693.507438929541</v>
      </c>
    </row>
    <row r="196" spans="1:4" ht="54" thickTop="1" thickBot="1">
      <c r="A196" s="143" t="s">
        <v>1180</v>
      </c>
      <c r="B196" s="144" t="s">
        <v>1827</v>
      </c>
      <c r="C196" s="139" t="s">
        <v>388</v>
      </c>
      <c r="D196" s="185">
        <f>VLOOKUP('610.2'!A89,'610.2'!A89:N315,14,FALSE)</f>
        <v>59753.113388171201</v>
      </c>
    </row>
    <row r="197" spans="1:4" ht="54" thickTop="1" thickBot="1">
      <c r="A197" s="143" t="s">
        <v>1722</v>
      </c>
      <c r="B197" s="144" t="s">
        <v>1828</v>
      </c>
      <c r="C197" s="139" t="s">
        <v>388</v>
      </c>
      <c r="D197" s="185">
        <f>VLOOKUP('610.3'!A89,'610.3'!A89:N316,14,FALSE)</f>
        <v>96792.188043726754</v>
      </c>
    </row>
    <row r="198" spans="1:4" ht="54" thickTop="1" thickBot="1">
      <c r="A198" s="143" t="s">
        <v>1724</v>
      </c>
      <c r="B198" s="144" t="s">
        <v>1829</v>
      </c>
      <c r="C198" s="139" t="s">
        <v>388</v>
      </c>
      <c r="D198" s="185">
        <f>VLOOKUP('610.4'!A89,'610.4'!A89:N317,14,FALSE)</f>
        <v>102517.77002706011</v>
      </c>
    </row>
    <row r="199" spans="1:4" ht="54" thickTop="1" thickBot="1">
      <c r="A199" s="143" t="s">
        <v>1726</v>
      </c>
      <c r="B199" s="144" t="s">
        <v>1302</v>
      </c>
      <c r="C199" s="139" t="s">
        <v>388</v>
      </c>
      <c r="D199" s="185">
        <f>VLOOKUP('610.5'!A89,'610.5'!A89:N318,14,FALSE)</f>
        <v>128367.50748894898</v>
      </c>
    </row>
    <row r="200" spans="1:4" ht="54" thickTop="1" thickBot="1">
      <c r="A200" s="143" t="s">
        <v>1728</v>
      </c>
      <c r="B200" s="144" t="s">
        <v>1830</v>
      </c>
      <c r="C200" s="139" t="s">
        <v>388</v>
      </c>
      <c r="D200" s="185">
        <f>VLOOKUP('610.6'!A89,'610.6'!A89:N319,14,FALSE)</f>
        <v>128391.83592150455</v>
      </c>
    </row>
    <row r="201" spans="1:4" ht="54" thickTop="1" thickBot="1">
      <c r="A201" s="143" t="s">
        <v>1730</v>
      </c>
      <c r="B201" s="144" t="s">
        <v>1831</v>
      </c>
      <c r="C201" s="139" t="s">
        <v>388</v>
      </c>
      <c r="D201" s="185">
        <f>VLOOKUP('610.7'!A89,'610.7'!A89:N320,14,FALSE)</f>
        <v>115731.50231063267</v>
      </c>
    </row>
    <row r="202" spans="1:4" ht="54" thickTop="1" thickBot="1">
      <c r="A202" s="143" t="s">
        <v>1181</v>
      </c>
      <c r="B202" s="144" t="s">
        <v>1832</v>
      </c>
      <c r="C202" s="139" t="s">
        <v>144</v>
      </c>
      <c r="D202" s="185">
        <f>VLOOKUP('620.1'!A88,'620.1'!A88:N321,14,FALSE)</f>
        <v>339346.37352967466</v>
      </c>
    </row>
    <row r="203" spans="1:4" ht="54" thickTop="1" thickBot="1">
      <c r="A203" s="143" t="s">
        <v>1182</v>
      </c>
      <c r="B203" s="144" t="s">
        <v>1962</v>
      </c>
      <c r="C203" s="139" t="s">
        <v>144</v>
      </c>
      <c r="D203" s="185">
        <f>VLOOKUP('620.2'!A88,'620.2'!A88:N322,14,FALSE)</f>
        <v>339346.37352967466</v>
      </c>
    </row>
    <row r="204" spans="1:4" ht="54" thickTop="1" thickBot="1">
      <c r="A204" s="143" t="s">
        <v>1183</v>
      </c>
      <c r="B204" s="144" t="s">
        <v>1833</v>
      </c>
      <c r="C204" s="139" t="s">
        <v>1929</v>
      </c>
      <c r="D204" s="185">
        <f>VLOOKUP('620.3'!A93,'620.3'!A93:N323,14,FALSE)</f>
        <v>58547917.262356348</v>
      </c>
    </row>
    <row r="205" spans="1:4" ht="54" thickTop="1" thickBot="1">
      <c r="A205" s="143" t="s">
        <v>1734</v>
      </c>
      <c r="B205" s="144" t="s">
        <v>1834</v>
      </c>
      <c r="C205" s="139" t="s">
        <v>144</v>
      </c>
      <c r="D205" s="185">
        <f>VLOOKUP('621.1.1'!A95,'621.1.1'!A95:N325,14,FALSE)</f>
        <v>2263635.2378027304</v>
      </c>
    </row>
    <row r="206" spans="1:4" ht="54" thickTop="1" thickBot="1">
      <c r="A206" s="143" t="s">
        <v>1736</v>
      </c>
      <c r="B206" s="144" t="s">
        <v>1835</v>
      </c>
      <c r="C206" s="139" t="s">
        <v>144</v>
      </c>
      <c r="D206" s="185">
        <f>VLOOKUP('621.1.2'!A99,'621.1.2'!A99:N326,14,FALSE)</f>
        <v>3353842.5140526206</v>
      </c>
    </row>
    <row r="207" spans="1:4" ht="54" thickTop="1" thickBot="1">
      <c r="A207" s="143" t="s">
        <v>1184</v>
      </c>
      <c r="B207" s="144" t="s">
        <v>1836</v>
      </c>
      <c r="C207" s="139" t="s">
        <v>388</v>
      </c>
      <c r="D207" s="185">
        <f>VLOOKUP('621.2'!A89,'621.2'!A89:N326,14,FALSE)</f>
        <v>2163393.8133522589</v>
      </c>
    </row>
    <row r="208" spans="1:4" ht="54" thickTop="1" thickBot="1">
      <c r="A208" s="143" t="s">
        <v>1185</v>
      </c>
      <c r="B208" s="144" t="s">
        <v>1837</v>
      </c>
      <c r="C208" s="139" t="s">
        <v>144</v>
      </c>
      <c r="D208" s="185">
        <f>VLOOKUP('621.3'!A93,'621.3'!A93:N327,14,FALSE)</f>
        <v>57610000.934111878</v>
      </c>
    </row>
    <row r="209" spans="1:4" ht="54" thickTop="1" thickBot="1">
      <c r="A209" s="143" t="s">
        <v>1186</v>
      </c>
      <c r="B209" s="144" t="s">
        <v>1838</v>
      </c>
      <c r="C209" s="139" t="s">
        <v>388</v>
      </c>
      <c r="D209" s="185">
        <f>VLOOKUP('621.4'!A93,'621.4'!A93:N328,14,FALSE)</f>
        <v>50322113.616133422</v>
      </c>
    </row>
    <row r="210" spans="1:4" ht="54" thickTop="1" thickBot="1">
      <c r="A210" s="143" t="s">
        <v>1187</v>
      </c>
      <c r="B210" s="144" t="s">
        <v>1839</v>
      </c>
      <c r="C210" s="139" t="s">
        <v>144</v>
      </c>
      <c r="D210" s="185">
        <f>VLOOKUP('621.5'!A89,'621.5'!A89:N329,14,FALSE)</f>
        <v>2637691.6355970898</v>
      </c>
    </row>
    <row r="211" spans="1:4" ht="54" thickTop="1" thickBot="1">
      <c r="A211" s="143" t="s">
        <v>1740</v>
      </c>
      <c r="B211" s="144" t="s">
        <v>1840</v>
      </c>
      <c r="C211" s="139" t="s">
        <v>144</v>
      </c>
      <c r="D211" s="185">
        <f>VLOOKUP('621.5.1'!A89,'621.5.1'!A89:N330,14,FALSE)</f>
        <v>585698.69502280548</v>
      </c>
    </row>
    <row r="212" spans="1:4" ht="54" thickTop="1" thickBot="1">
      <c r="A212" s="143" t="s">
        <v>1188</v>
      </c>
      <c r="B212" s="144" t="s">
        <v>1841</v>
      </c>
      <c r="C212" s="139" t="s">
        <v>1929</v>
      </c>
      <c r="D212" s="185">
        <f>VLOOKUP('621.6'!A98,'621.6'!A98:N331,14,FALSE)</f>
        <v>61373038.422186509</v>
      </c>
    </row>
    <row r="213" spans="1:4" ht="54" thickTop="1" thickBot="1">
      <c r="A213" s="143" t="s">
        <v>1815</v>
      </c>
      <c r="B213" s="144" t="s">
        <v>1842</v>
      </c>
      <c r="C213" s="139" t="s">
        <v>1929</v>
      </c>
      <c r="D213" s="185">
        <f>VLOOKUP('621.7'!A89,'621.7'!A89:N332,14,FALSE)</f>
        <v>2647814.7981227371</v>
      </c>
    </row>
    <row r="214" spans="1:4" ht="54" thickTop="1" thickBot="1">
      <c r="A214" s="143" t="s">
        <v>1189</v>
      </c>
      <c r="B214" s="144" t="s">
        <v>2100</v>
      </c>
      <c r="C214" s="139" t="s">
        <v>233</v>
      </c>
      <c r="D214" s="185">
        <f>VLOOKUP('622.1'!A89,'622.1'!A89:N333,14,FALSE)</f>
        <v>83328.241339520988</v>
      </c>
    </row>
    <row r="215" spans="1:4" ht="54" thickTop="1" thickBot="1">
      <c r="A215" s="143" t="s">
        <v>1190</v>
      </c>
      <c r="B215" s="144" t="s">
        <v>1843</v>
      </c>
      <c r="C215" s="139" t="s">
        <v>233</v>
      </c>
      <c r="D215" s="185">
        <f>VLOOKUP('622.2'!A89,'622.2'!A89:N335,14,FALSE)</f>
        <v>271119.59280427522</v>
      </c>
    </row>
    <row r="216" spans="1:4" ht="54" thickTop="1" thickBot="1">
      <c r="A216" s="143" t="s">
        <v>1191</v>
      </c>
      <c r="B216" s="144" t="s">
        <v>1844</v>
      </c>
      <c r="C216" s="139" t="s">
        <v>233</v>
      </c>
      <c r="D216" s="185">
        <f>VLOOKUP('622.3'!A89,'622.3'!A89:N336,14,FALSE)</f>
        <v>797579.07377590123</v>
      </c>
    </row>
    <row r="217" spans="1:4" ht="54" thickTop="1" thickBot="1">
      <c r="A217" s="143" t="s">
        <v>1192</v>
      </c>
      <c r="B217" s="144" t="s">
        <v>1845</v>
      </c>
      <c r="C217" s="139" t="s">
        <v>233</v>
      </c>
      <c r="D217" s="185">
        <f>VLOOKUP('622.4'!A89,'622.4'!A89:N337,14,FALSE)</f>
        <v>860355.37902561296</v>
      </c>
    </row>
    <row r="218" spans="1:4" ht="54" thickTop="1" thickBot="1">
      <c r="A218" s="143" t="s">
        <v>1193</v>
      </c>
      <c r="B218" s="144" t="s">
        <v>1846</v>
      </c>
      <c r="C218" s="139" t="s">
        <v>144</v>
      </c>
      <c r="D218" s="185">
        <f>VLOOKUP('622.5'!A89,'622.5'!A89:N338,14,FALSE)</f>
        <v>67390.23067485659</v>
      </c>
    </row>
    <row r="219" spans="1:4" ht="54" thickTop="1" thickBot="1">
      <c r="A219" s="143" t="s">
        <v>1194</v>
      </c>
      <c r="B219" s="144" t="s">
        <v>1847</v>
      </c>
      <c r="C219" s="139" t="s">
        <v>144</v>
      </c>
      <c r="D219" s="185">
        <f>VLOOKUP('623.1'!A103,'623.1'!A103:N339,14,FALSE)</f>
        <v>376533.62704930134</v>
      </c>
    </row>
    <row r="220" spans="1:4" ht="54" thickTop="1" thickBot="1">
      <c r="A220" s="143" t="s">
        <v>1195</v>
      </c>
      <c r="B220" s="144" t="s">
        <v>1303</v>
      </c>
      <c r="C220" s="139" t="s">
        <v>2101</v>
      </c>
      <c r="D220" s="185">
        <f>VLOOKUP('623.2'!A89,'623.2'!A89:N340,14,FALSE)</f>
        <v>2353760.515546063</v>
      </c>
    </row>
    <row r="221" spans="1:4" ht="54" thickTop="1" thickBot="1">
      <c r="A221" s="143" t="s">
        <v>1196</v>
      </c>
      <c r="B221" s="144" t="s">
        <v>2220</v>
      </c>
      <c r="C221" s="139" t="s">
        <v>388</v>
      </c>
      <c r="D221" s="185">
        <f>VLOOKUP('630.1'!A89,'630.1'!A89:N341,14,FALSE)</f>
        <v>1075093.1478209456</v>
      </c>
    </row>
    <row r="222" spans="1:4" ht="54" thickTop="1" thickBot="1">
      <c r="A222" s="143" t="s">
        <v>1197</v>
      </c>
      <c r="B222" s="144" t="s">
        <v>2221</v>
      </c>
      <c r="C222" s="139" t="s">
        <v>388</v>
      </c>
      <c r="D222" s="185">
        <f>VLOOKUP('630.2'!A89,'630.2'!A89:N342,14,FALSE)</f>
        <v>733234.40429899795</v>
      </c>
    </row>
    <row r="223" spans="1:4" ht="54" thickTop="1" thickBot="1">
      <c r="A223" s="143" t="s">
        <v>1198</v>
      </c>
      <c r="B223" s="144" t="s">
        <v>2222</v>
      </c>
      <c r="C223" s="139" t="s">
        <v>388</v>
      </c>
      <c r="D223" s="185">
        <f>VLOOKUP('630.3'!A89,'630.3'!A89:N343,14,FALSE)</f>
        <v>633291.22153888678</v>
      </c>
    </row>
    <row r="224" spans="1:4" ht="54" thickTop="1" thickBot="1">
      <c r="A224" s="143" t="s">
        <v>1199</v>
      </c>
      <c r="B224" s="144" t="s">
        <v>2223</v>
      </c>
      <c r="C224" s="139" t="s">
        <v>388</v>
      </c>
      <c r="D224" s="185">
        <f>VLOOKUP('630.4'!A89,'630.4'!A89:N344,14,FALSE)</f>
        <v>616118.51762290951</v>
      </c>
    </row>
    <row r="225" spans="1:4" ht="54" thickTop="1" thickBot="1">
      <c r="A225" s="143" t="s">
        <v>1200</v>
      </c>
      <c r="B225" s="144" t="s">
        <v>2224</v>
      </c>
      <c r="C225" s="139" t="s">
        <v>388</v>
      </c>
      <c r="D225" s="185">
        <f>VLOOKUP('630.5'!A93,'630.5'!A93:N345,14,FALSE)</f>
        <v>473681.07078541943</v>
      </c>
    </row>
    <row r="226" spans="1:4" ht="54" thickTop="1" thickBot="1">
      <c r="A226" s="143" t="s">
        <v>1201</v>
      </c>
      <c r="B226" s="144" t="s">
        <v>2225</v>
      </c>
      <c r="C226" s="139" t="s">
        <v>388</v>
      </c>
      <c r="D226" s="185">
        <f>VLOOKUP('630.6'!A93,'630.6'!A89:N346,14,FALSE)</f>
        <v>416425.58337862219</v>
      </c>
    </row>
    <row r="227" spans="1:4" ht="54" thickTop="1" thickBot="1">
      <c r="A227" s="143" t="s">
        <v>1202</v>
      </c>
      <c r="B227" s="144" t="s">
        <v>2226</v>
      </c>
      <c r="C227" s="139" t="s">
        <v>388</v>
      </c>
      <c r="D227" s="185">
        <f>VLOOKUP('630.7'!A93,'630.7'!A90:N347,14,FALSE)</f>
        <v>295765.00945075374</v>
      </c>
    </row>
    <row r="228" spans="1:4" ht="54" thickTop="1" thickBot="1">
      <c r="A228" s="143" t="s">
        <v>1203</v>
      </c>
      <c r="B228" s="144" t="s">
        <v>1848</v>
      </c>
      <c r="C228" s="139" t="s">
        <v>144</v>
      </c>
      <c r="D228" s="185">
        <f>VLOOKUP('632.1'!A90,'632.1'!A90:N349,14,FALSE)</f>
        <v>356511.37865284109</v>
      </c>
    </row>
    <row r="229" spans="1:4" ht="54" thickTop="1" thickBot="1">
      <c r="A229" s="143" t="s">
        <v>1743</v>
      </c>
      <c r="B229" s="144" t="s">
        <v>1849</v>
      </c>
      <c r="C229" s="139" t="s">
        <v>144</v>
      </c>
      <c r="D229" s="185">
        <f>VLOOKUP('632.2'!A90,'632.2'!A90:N350,14,FALSE)</f>
        <v>352605.03464472911</v>
      </c>
    </row>
    <row r="230" spans="1:4" ht="54" thickTop="1" thickBot="1">
      <c r="A230" s="143" t="s">
        <v>1746</v>
      </c>
      <c r="B230" s="144" t="s">
        <v>1850</v>
      </c>
      <c r="C230" s="139" t="s">
        <v>377</v>
      </c>
      <c r="D230" s="185">
        <f>VLOOKUP('640.1'!A90,'640.1'!A90:N351,14,FALSE)</f>
        <v>5837.9572849226897</v>
      </c>
    </row>
    <row r="231" spans="1:4" ht="54" thickTop="1" thickBot="1">
      <c r="A231" s="143" t="s">
        <v>1747</v>
      </c>
      <c r="B231" s="144" t="s">
        <v>1851</v>
      </c>
      <c r="C231" s="139" t="s">
        <v>377</v>
      </c>
      <c r="D231" s="185">
        <f>VLOOKUP('640.2'!A90,'640.2'!A90:N352,14,FALSE)</f>
        <v>6550.2370349226903</v>
      </c>
    </row>
    <row r="232" spans="1:4" ht="54" thickTop="1" thickBot="1">
      <c r="A232" s="143" t="s">
        <v>1204</v>
      </c>
      <c r="B232" s="144" t="s">
        <v>1852</v>
      </c>
      <c r="C232" s="139" t="s">
        <v>1748</v>
      </c>
      <c r="D232" s="185">
        <f>VLOOKUP('641.1'!A90,'641.1'!A90:N353,14,FALSE)</f>
        <v>1508.3160716496343</v>
      </c>
    </row>
    <row r="233" spans="1:4" ht="54" thickTop="1" thickBot="1">
      <c r="A233" s="143" t="s">
        <v>1205</v>
      </c>
      <c r="B233" s="144" t="s">
        <v>1852</v>
      </c>
      <c r="C233" s="139" t="s">
        <v>377</v>
      </c>
      <c r="D233" s="185">
        <f>VLOOKUP('641.2'!A90,'641.2'!A90:N354,14,FALSE)</f>
        <v>31032.684275756132</v>
      </c>
    </row>
    <row r="234" spans="1:4" ht="54" thickTop="1" thickBot="1">
      <c r="A234" s="143" t="s">
        <v>1206</v>
      </c>
      <c r="B234" s="144" t="s">
        <v>1853</v>
      </c>
      <c r="C234" s="139" t="s">
        <v>1929</v>
      </c>
      <c r="D234" s="185">
        <f>VLOOKUP('642.1'!A90,'642.1'!A90:N355,14,FALSE)</f>
        <v>310561.23626361275</v>
      </c>
    </row>
    <row r="235" spans="1:4" ht="54" thickTop="1" thickBot="1">
      <c r="A235" s="143" t="s">
        <v>1207</v>
      </c>
      <c r="B235" s="144" t="s">
        <v>1854</v>
      </c>
      <c r="C235" s="139" t="s">
        <v>144</v>
      </c>
      <c r="D235" s="185">
        <f>VLOOKUP('642.2'!A90,'642.2'!A90:N356,14,FALSE)</f>
        <v>44978.384502126522</v>
      </c>
    </row>
    <row r="236" spans="1:4" ht="54" thickTop="1" thickBot="1">
      <c r="A236" s="143" t="s">
        <v>1208</v>
      </c>
      <c r="B236" s="144" t="s">
        <v>1855</v>
      </c>
      <c r="C236" s="139" t="s">
        <v>377</v>
      </c>
      <c r="D236" s="185">
        <f>VLOOKUP('650.1'!A95,'650.1'!A95:N358,14,FALSE)</f>
        <v>12936.369987840908</v>
      </c>
    </row>
    <row r="237" spans="1:4" ht="54" thickTop="1" thickBot="1">
      <c r="A237" s="143" t="s">
        <v>1209</v>
      </c>
      <c r="B237" s="144" t="s">
        <v>2233</v>
      </c>
      <c r="C237" s="139" t="s">
        <v>377</v>
      </c>
      <c r="D237" s="185">
        <f>VLOOKUP('650.2'!A93,'650.2'!A93:N359,14,FALSE)</f>
        <v>10981.842103364765</v>
      </c>
    </row>
    <row r="238" spans="1:4" ht="54" thickTop="1" thickBot="1">
      <c r="A238" s="143" t="s">
        <v>1210</v>
      </c>
      <c r="B238" s="144" t="s">
        <v>1856</v>
      </c>
      <c r="C238" s="139" t="s">
        <v>377</v>
      </c>
      <c r="D238" s="210">
        <f>VLOOKUP('650.3'!A90,'650.3'!A90:N360,14,FALSE)</f>
        <v>0.39309505611125761</v>
      </c>
    </row>
    <row r="239" spans="1:4" ht="54" thickTop="1" thickBot="1">
      <c r="A239" s="143" t="s">
        <v>1211</v>
      </c>
      <c r="B239" s="144" t="s">
        <v>2237</v>
      </c>
      <c r="C239" s="139" t="s">
        <v>377</v>
      </c>
      <c r="D239" s="185">
        <f>VLOOKUP('650.4'!A93,'650.4'!A93:N361,14,FALSE)</f>
        <v>4408.8145281820252</v>
      </c>
    </row>
    <row r="240" spans="1:4" ht="57.75" thickTop="1" thickBot="1">
      <c r="A240" s="143" t="s">
        <v>1212</v>
      </c>
      <c r="B240" s="144" t="s">
        <v>1857</v>
      </c>
      <c r="C240" s="139" t="s">
        <v>233</v>
      </c>
      <c r="D240" s="185">
        <f>VLOOKUP('660.1'!A87,'660.1'!A87:N362,14,FALSE)</f>
        <v>330588.82944684196</v>
      </c>
    </row>
    <row r="241" spans="1:4" ht="76.5" thickTop="1" thickBot="1">
      <c r="A241" s="143" t="s">
        <v>1213</v>
      </c>
      <c r="B241" s="144" t="s">
        <v>1964</v>
      </c>
      <c r="C241" s="139" t="s">
        <v>144</v>
      </c>
      <c r="D241" s="185">
        <f>VLOOKUP('660.2'!A87,'660.2'!A87:N363,14,FALSE)</f>
        <v>382856.74602780864</v>
      </c>
    </row>
    <row r="242" spans="1:4" ht="54" thickTop="1" thickBot="1">
      <c r="A242" s="143" t="s">
        <v>1761</v>
      </c>
      <c r="B242" s="144" t="s">
        <v>1858</v>
      </c>
      <c r="C242" s="139" t="s">
        <v>144</v>
      </c>
      <c r="D242" s="185">
        <f>VLOOKUP('661.1'!A87,'661.1'!A87:N364,14,FALSE)</f>
        <v>435844.4116810346</v>
      </c>
    </row>
    <row r="243" spans="1:4" ht="54" thickTop="1" thickBot="1">
      <c r="A243" s="143" t="s">
        <v>1214</v>
      </c>
      <c r="B243" s="144" t="s">
        <v>1859</v>
      </c>
      <c r="C243" s="139" t="s">
        <v>144</v>
      </c>
      <c r="D243" s="185">
        <f>VLOOKUP('662.1'!A87,'662.1'!A87:N365,14,FALSE)</f>
        <v>301135.23154322419</v>
      </c>
    </row>
    <row r="244" spans="1:4" ht="54" thickTop="1" thickBot="1">
      <c r="A244" s="143" t="s">
        <v>1215</v>
      </c>
      <c r="B244" s="144" t="s">
        <v>1860</v>
      </c>
      <c r="C244" s="139" t="s">
        <v>144</v>
      </c>
      <c r="D244" s="185">
        <f>VLOOKUP('662.2'!A87,'662.2'!A87:N366,14,FALSE)</f>
        <v>374471.51449565071</v>
      </c>
    </row>
    <row r="245" spans="1:4" ht="54" thickTop="1" thickBot="1">
      <c r="A245" s="143" t="s">
        <v>1762</v>
      </c>
      <c r="B245" s="144" t="s">
        <v>1861</v>
      </c>
      <c r="C245" s="139" t="s">
        <v>144</v>
      </c>
      <c r="D245" s="185">
        <f>VLOOKUP('663.1'!A87,'663.1'!A87:N367,14,FALSE)</f>
        <v>17611.787925316326</v>
      </c>
    </row>
    <row r="246" spans="1:4" ht="54" thickTop="1" thickBot="1">
      <c r="A246" s="143" t="s">
        <v>1216</v>
      </c>
      <c r="B246" s="144" t="s">
        <v>1862</v>
      </c>
      <c r="C246" s="139" t="s">
        <v>388</v>
      </c>
      <c r="D246" s="185">
        <f>VLOOKUP('670.1'!A87,'670.1'!A87:N368,14,FALSE)</f>
        <v>272360.50259227824</v>
      </c>
    </row>
    <row r="247" spans="1:4" ht="54" thickTop="1" thickBot="1">
      <c r="A247" s="143" t="s">
        <v>1217</v>
      </c>
      <c r="B247" s="144" t="s">
        <v>1863</v>
      </c>
      <c r="C247" s="139" t="s">
        <v>388</v>
      </c>
      <c r="D247" s="185">
        <f>VLOOKUP('670.2'!A87,'670.2'!A87:N369,14,FALSE)</f>
        <v>268507.1899256116</v>
      </c>
    </row>
    <row r="248" spans="1:4" ht="54" thickTop="1" thickBot="1">
      <c r="A248" s="143" t="s">
        <v>1764</v>
      </c>
      <c r="B248" s="144" t="s">
        <v>1864</v>
      </c>
      <c r="C248" s="139" t="s">
        <v>388</v>
      </c>
      <c r="D248" s="185">
        <f>VLOOKUP('670.3'!A87,'670.3'!A87:N370,14,FALSE)</f>
        <v>227194.07804374327</v>
      </c>
    </row>
    <row r="249" spans="1:4" ht="54" thickTop="1" thickBot="1">
      <c r="A249" s="143" t="s">
        <v>1765</v>
      </c>
      <c r="B249" s="144" t="s">
        <v>1865</v>
      </c>
      <c r="C249" s="139" t="s">
        <v>388</v>
      </c>
      <c r="D249" s="185">
        <f>VLOOKUP('670.4'!A87,'670.4'!A87:N371,14,FALSE)</f>
        <v>292067.25892561162</v>
      </c>
    </row>
    <row r="250" spans="1:4" ht="54" thickTop="1" thickBot="1">
      <c r="A250" s="143" t="s">
        <v>1766</v>
      </c>
      <c r="B250" s="144" t="s">
        <v>1866</v>
      </c>
      <c r="C250" s="139" t="s">
        <v>388</v>
      </c>
      <c r="D250" s="185">
        <f>VLOOKUP('670.5'!A89,'670.5'!A89:N372,14,FALSE)</f>
        <v>325114.61033906869</v>
      </c>
    </row>
    <row r="251" spans="1:4" ht="54" thickTop="1" thickBot="1">
      <c r="A251" s="143" t="s">
        <v>1218</v>
      </c>
      <c r="B251" s="144" t="s">
        <v>1867</v>
      </c>
      <c r="C251" s="139" t="s">
        <v>388</v>
      </c>
      <c r="D251" s="185">
        <f>VLOOKUP('671.1'!A89,'671.1'!A89:N373,14,FALSE)</f>
        <v>554326.470689915</v>
      </c>
    </row>
    <row r="252" spans="1:4" ht="54" thickTop="1" thickBot="1">
      <c r="A252" s="143" t="s">
        <v>1219</v>
      </c>
      <c r="B252" s="144" t="s">
        <v>1868</v>
      </c>
      <c r="C252" s="139" t="s">
        <v>144</v>
      </c>
      <c r="D252" s="185">
        <f>VLOOKUP('671.2'!A89,'671.2'!A89:N374,14,FALSE)</f>
        <v>27644.409326964524</v>
      </c>
    </row>
    <row r="253" spans="1:4" ht="54" thickTop="1" thickBot="1">
      <c r="A253" s="143" t="s">
        <v>1767</v>
      </c>
      <c r="B253" s="144" t="s">
        <v>1869</v>
      </c>
      <c r="C253" s="139" t="s">
        <v>388</v>
      </c>
      <c r="D253" s="185">
        <f>VLOOKUP('671.3'!A87,'671.3'!A87:N375,14,FALSE)</f>
        <v>589732.26577800582</v>
      </c>
    </row>
    <row r="254" spans="1:4" ht="54" thickTop="1" thickBot="1">
      <c r="A254" s="143" t="s">
        <v>1768</v>
      </c>
      <c r="B254" s="144" t="s">
        <v>1870</v>
      </c>
      <c r="C254" s="139" t="s">
        <v>144</v>
      </c>
      <c r="D254" s="185">
        <f>VLOOKUP('671.4'!A87,'671.4'!A87:N376,14,FALSE)</f>
        <v>30541.785063544979</v>
      </c>
    </row>
    <row r="255" spans="1:4" ht="54" thickTop="1" thickBot="1">
      <c r="A255" s="143" t="s">
        <v>1220</v>
      </c>
      <c r="B255" s="144" t="s">
        <v>1871</v>
      </c>
      <c r="C255" s="139" t="s">
        <v>144</v>
      </c>
      <c r="D255" s="185">
        <f>VLOOKUP('672.1'!A87,'672.1'!A87:N377,14,FALSE)</f>
        <v>41057.559804650009</v>
      </c>
    </row>
    <row r="256" spans="1:4" ht="54" thickTop="1" thickBot="1">
      <c r="A256" s="143" t="s">
        <v>1769</v>
      </c>
      <c r="B256" s="144" t="s">
        <v>1872</v>
      </c>
      <c r="C256" s="139" t="s">
        <v>144</v>
      </c>
      <c r="D256" s="185">
        <f>VLOOKUP('672.2'!A87,'672.2'!A87:N378,14,FALSE)</f>
        <v>50050.063915497332</v>
      </c>
    </row>
    <row r="257" spans="1:4" ht="54" thickTop="1" thickBot="1">
      <c r="A257" s="143" t="s">
        <v>1770</v>
      </c>
      <c r="B257" s="144" t="s">
        <v>1873</v>
      </c>
      <c r="C257" s="139" t="s">
        <v>144</v>
      </c>
      <c r="D257" s="185">
        <f>VLOOKUP('672.3'!A87,'672.3'!A87:N379,14,FALSE)</f>
        <v>42521.794520217285</v>
      </c>
    </row>
    <row r="258" spans="1:4" ht="54" thickTop="1" thickBot="1">
      <c r="A258" s="143" t="s">
        <v>1771</v>
      </c>
      <c r="B258" s="144" t="s">
        <v>1874</v>
      </c>
      <c r="C258" s="139" t="s">
        <v>144</v>
      </c>
      <c r="D258" s="185">
        <f>VLOOKUP('672.4'!A87,'672.3'!A87:N380,14,FALSE)</f>
        <v>42521.794520217285</v>
      </c>
    </row>
    <row r="259" spans="1:4" ht="54" thickTop="1" thickBot="1">
      <c r="A259" s="143" t="s">
        <v>1816</v>
      </c>
      <c r="B259" s="144" t="s">
        <v>1875</v>
      </c>
      <c r="C259" s="139" t="s">
        <v>233</v>
      </c>
      <c r="D259" s="185">
        <f>VLOOKUP('673.1.1'!A87,'673.1.1'!A87:N381,14,FALSE)</f>
        <v>11094.888192552722</v>
      </c>
    </row>
    <row r="260" spans="1:4" ht="54" thickTop="1" thickBot="1">
      <c r="A260" s="143" t="s">
        <v>1817</v>
      </c>
      <c r="B260" s="144" t="s">
        <v>2152</v>
      </c>
      <c r="C260" s="139" t="s">
        <v>233</v>
      </c>
      <c r="D260" s="185">
        <f>VLOOKUP('673.1.2'!A87,'673.1.2'!A87:N382,14,FALSE)</f>
        <v>9381.214325886056</v>
      </c>
    </row>
    <row r="261" spans="1:4" ht="54" thickTop="1" thickBot="1">
      <c r="A261" s="143" t="s">
        <v>1221</v>
      </c>
      <c r="B261" s="144" t="s">
        <v>1876</v>
      </c>
      <c r="C261" s="139" t="s">
        <v>388</v>
      </c>
      <c r="D261" s="185">
        <f>VLOOKUP('673.2'!A87,'673.2'!A87:N383,14,FALSE)</f>
        <v>108450.6750937592</v>
      </c>
    </row>
    <row r="262" spans="1:4" ht="54" thickTop="1" thickBot="1">
      <c r="A262" s="143" t="s">
        <v>1222</v>
      </c>
      <c r="B262" s="144" t="s">
        <v>1877</v>
      </c>
      <c r="C262" s="139" t="s">
        <v>388</v>
      </c>
      <c r="D262" s="185">
        <f>VLOOKUP('673.3'!A89,'673.3'!A89:N384,14,FALSE)</f>
        <v>92036.773571064085</v>
      </c>
    </row>
    <row r="263" spans="1:4" ht="54" thickTop="1" thickBot="1">
      <c r="A263" s="143" t="s">
        <v>1223</v>
      </c>
      <c r="B263" s="144" t="s">
        <v>2102</v>
      </c>
      <c r="C263" s="139" t="s">
        <v>144</v>
      </c>
      <c r="D263" s="185">
        <f>VLOOKUP('674.1'!A89,'674.1'!A89:N385,14,FALSE)</f>
        <v>90674.260548517865</v>
      </c>
    </row>
    <row r="264" spans="1:4" ht="54" thickTop="1" thickBot="1">
      <c r="A264" s="143" t="s">
        <v>1224</v>
      </c>
      <c r="B264" s="144" t="s">
        <v>1878</v>
      </c>
      <c r="C264" s="139" t="s">
        <v>144</v>
      </c>
      <c r="D264" s="185">
        <f>VLOOKUP('674.2'!A89,'674.2'!A89:N386,14,FALSE)</f>
        <v>171755.49536322395</v>
      </c>
    </row>
    <row r="265" spans="1:4" ht="54" thickTop="1" thickBot="1">
      <c r="A265" s="143" t="s">
        <v>1225</v>
      </c>
      <c r="B265" s="144" t="s">
        <v>1879</v>
      </c>
      <c r="C265" s="139" t="s">
        <v>233</v>
      </c>
      <c r="D265" s="185">
        <f>VLOOKUP('680.1'!A87,'680.1'!A87:N387,14,FALSE)</f>
        <v>157962.95430469373</v>
      </c>
    </row>
    <row r="266" spans="1:4" ht="54" thickTop="1" thickBot="1">
      <c r="A266" s="143" t="s">
        <v>1226</v>
      </c>
      <c r="B266" s="144" t="s">
        <v>1880</v>
      </c>
      <c r="C266" s="139" t="s">
        <v>144</v>
      </c>
      <c r="D266" s="185">
        <f>VLOOKUP('680.2'!A87,'680.2'!A87:N388,14,FALSE)</f>
        <v>47195.749648819066</v>
      </c>
    </row>
    <row r="267" spans="1:4" ht="54" thickTop="1" thickBot="1">
      <c r="A267" s="143" t="s">
        <v>1227</v>
      </c>
      <c r="B267" s="144" t="s">
        <v>1881</v>
      </c>
      <c r="C267" s="139" t="s">
        <v>388</v>
      </c>
      <c r="D267" s="185">
        <f>VLOOKUP('680.3'!A89,'680.3'!A89:N389,14,FALSE)</f>
        <v>61160.987671850482</v>
      </c>
    </row>
    <row r="268" spans="1:4" ht="54" thickTop="1" thickBot="1">
      <c r="A268" s="143" t="s">
        <v>1228</v>
      </c>
      <c r="B268" s="144" t="s">
        <v>1882</v>
      </c>
      <c r="C268" s="139" t="s">
        <v>388</v>
      </c>
      <c r="D268" s="185">
        <f>VLOOKUP('681.1'!A89,'681.1'!A89:N390,14,FALSE)</f>
        <v>195433.70319363129</v>
      </c>
    </row>
    <row r="269" spans="1:4" ht="54" thickTop="1" thickBot="1">
      <c r="A269" s="143" t="s">
        <v>1776</v>
      </c>
      <c r="B269" s="144" t="s">
        <v>1883</v>
      </c>
      <c r="C269" s="139" t="s">
        <v>388</v>
      </c>
      <c r="D269" s="185">
        <f>VLOOKUP('681.2'!A89,'681.2'!A89:N391,14,FALSE)</f>
        <v>191580.39052696462</v>
      </c>
    </row>
    <row r="270" spans="1:4" ht="54" thickTop="1" thickBot="1">
      <c r="A270" s="143" t="s">
        <v>1777</v>
      </c>
      <c r="B270" s="144" t="s">
        <v>1884</v>
      </c>
      <c r="C270" s="139" t="s">
        <v>388</v>
      </c>
      <c r="D270" s="185">
        <f>VLOOKUP('681.3'!A89,'681.3'!A89:N392,14,FALSE)</f>
        <v>150267.27864509638</v>
      </c>
    </row>
    <row r="271" spans="1:4" ht="54" thickTop="1" thickBot="1">
      <c r="A271" s="143" t="s">
        <v>1778</v>
      </c>
      <c r="B271" s="144" t="s">
        <v>1885</v>
      </c>
      <c r="C271" s="139" t="s">
        <v>388</v>
      </c>
      <c r="D271" s="185">
        <f>VLOOKUP('681.4'!A89,'681.4'!A89:N393,14,FALSE)</f>
        <v>215140.45952696461</v>
      </c>
    </row>
    <row r="272" spans="1:4" ht="54" thickTop="1" thickBot="1">
      <c r="A272" s="143" t="s">
        <v>1229</v>
      </c>
      <c r="B272" s="144" t="s">
        <v>1886</v>
      </c>
      <c r="C272" s="139" t="s">
        <v>388</v>
      </c>
      <c r="D272" s="185">
        <f>VLOOKUP('682.1'!A89,'682.1'!A89:N394,14,FALSE)</f>
        <v>319882.98201667797</v>
      </c>
    </row>
    <row r="273" spans="1:4" ht="54" thickTop="1" thickBot="1">
      <c r="A273" s="143" t="s">
        <v>1779</v>
      </c>
      <c r="B273" s="144" t="s">
        <v>1887</v>
      </c>
      <c r="C273" s="139" t="s">
        <v>388</v>
      </c>
      <c r="D273" s="185">
        <f>VLOOKUP('682.2'!A89,'682.2'!A89:N395,14,FALSE)</f>
        <v>319882.98201667797</v>
      </c>
    </row>
    <row r="274" spans="1:4" ht="54" thickTop="1" thickBot="1">
      <c r="A274" s="143" t="s">
        <v>1781</v>
      </c>
      <c r="B274" s="144" t="s">
        <v>1888</v>
      </c>
      <c r="C274" s="139" t="s">
        <v>388</v>
      </c>
      <c r="D274" s="185">
        <f>VLOOKUP('682.3'!A89,'682.3'!A89:N396,14,FALSE)</f>
        <v>319882.98201667797</v>
      </c>
    </row>
    <row r="275" spans="1:4" ht="54" thickTop="1" thickBot="1">
      <c r="A275" s="143" t="s">
        <v>1783</v>
      </c>
      <c r="B275" s="144" t="s">
        <v>2103</v>
      </c>
      <c r="C275" s="139" t="s">
        <v>388</v>
      </c>
      <c r="D275" s="185">
        <f>VLOOKUP('682.4'!A89,'682.4'!A89:N397,14,FALSE)</f>
        <v>319882.98201667797</v>
      </c>
    </row>
    <row r="276" spans="1:4" ht="54" thickTop="1" thickBot="1">
      <c r="A276" s="143" t="s">
        <v>1785</v>
      </c>
      <c r="B276" s="144" t="s">
        <v>1889</v>
      </c>
      <c r="C276" s="139" t="s">
        <v>233</v>
      </c>
      <c r="D276" s="185">
        <f>VLOOKUP('683.1'!A89,'683.1'!A89:N398,14,FALSE)</f>
        <v>9261.8695717379014</v>
      </c>
    </row>
    <row r="277" spans="1:4" ht="54" thickTop="1" thickBot="1">
      <c r="A277" s="143" t="s">
        <v>1787</v>
      </c>
      <c r="B277" s="144" t="s">
        <v>1890</v>
      </c>
      <c r="C277" s="139" t="s">
        <v>233</v>
      </c>
      <c r="D277" s="185">
        <f>VLOOKUP('683.2'!A89,'683.2'!A89:N399,14,FALSE)</f>
        <v>16604.202037171235</v>
      </c>
    </row>
    <row r="278" spans="1:4" ht="54" thickTop="1" thickBot="1">
      <c r="A278" s="143" t="s">
        <v>1789</v>
      </c>
      <c r="B278" s="144" t="s">
        <v>1891</v>
      </c>
      <c r="C278" s="139" t="s">
        <v>233</v>
      </c>
      <c r="D278" s="185">
        <f>VLOOKUP('683.3'!A89,'683.3'!A89:N400,14,FALSE)</f>
        <v>9261.8695717379014</v>
      </c>
    </row>
    <row r="279" spans="1:4" ht="54" thickTop="1" thickBot="1">
      <c r="A279" s="143" t="s">
        <v>1790</v>
      </c>
      <c r="B279" s="144" t="s">
        <v>1892</v>
      </c>
      <c r="C279" s="139" t="s">
        <v>233</v>
      </c>
      <c r="D279" s="185">
        <f>VLOOKUP('683.4'!A89,'683.4'!A89:N401,14,FALSE)</f>
        <v>16604.202037171235</v>
      </c>
    </row>
    <row r="280" spans="1:4" ht="54" thickTop="1" thickBot="1">
      <c r="A280" s="143" t="s">
        <v>1791</v>
      </c>
      <c r="B280" s="144" t="s">
        <v>1893</v>
      </c>
      <c r="C280" s="139" t="s">
        <v>233</v>
      </c>
      <c r="D280" s="185">
        <f>VLOOKUP('683.5'!A87,'683.5'!A87:N402,14,FALSE)</f>
        <v>77747.582587980723</v>
      </c>
    </row>
    <row r="281" spans="1:4" ht="54" thickTop="1" thickBot="1">
      <c r="A281" s="143" t="s">
        <v>2153</v>
      </c>
      <c r="B281" s="144" t="s">
        <v>1894</v>
      </c>
      <c r="C281" s="139" t="s">
        <v>233</v>
      </c>
      <c r="D281" s="185">
        <f>VLOOKUP('690.1.1'!A89,'690.1.1'!A89:N403,14,FALSE)</f>
        <v>13554.754381870127</v>
      </c>
    </row>
    <row r="282" spans="1:4" ht="54" thickTop="1" thickBot="1">
      <c r="A282" s="143" t="s">
        <v>1794</v>
      </c>
      <c r="B282" s="144" t="s">
        <v>1895</v>
      </c>
      <c r="C282" s="139" t="s">
        <v>233</v>
      </c>
      <c r="D282" s="185">
        <f>VLOOKUP('690.1.2'!A89,'690.1.2'!A89:N404,14,FALSE)</f>
        <v>23971.3063528653</v>
      </c>
    </row>
    <row r="283" spans="1:4" ht="54" thickTop="1" thickBot="1">
      <c r="A283" s="143" t="s">
        <v>1230</v>
      </c>
      <c r="B283" s="144" t="s">
        <v>1896</v>
      </c>
      <c r="C283" s="139" t="s">
        <v>144</v>
      </c>
      <c r="D283" s="185">
        <f>VLOOKUP('700.1'!A89,'700.1'!A89:N405,14,FALSE)</f>
        <v>1733.0809687157148</v>
      </c>
    </row>
    <row r="284" spans="1:4" ht="54" thickTop="1" thickBot="1">
      <c r="A284" s="143" t="s">
        <v>1231</v>
      </c>
      <c r="B284" s="144" t="s">
        <v>1897</v>
      </c>
      <c r="C284" s="139" t="s">
        <v>144</v>
      </c>
      <c r="D284" s="185">
        <f>VLOOKUP('700.2'!A89,'700.2'!A89:N406,14,FALSE)</f>
        <v>1399.7633111075656</v>
      </c>
    </row>
    <row r="285" spans="1:4" ht="54" thickTop="1" thickBot="1">
      <c r="A285" s="143" t="s">
        <v>1232</v>
      </c>
      <c r="B285" s="144" t="s">
        <v>1898</v>
      </c>
      <c r="C285" s="139" t="s">
        <v>233</v>
      </c>
      <c r="D285" s="185">
        <f>VLOOKUP('700.3'!A89,'700.3'!A89:N407,14,FALSE)</f>
        <v>35783.492701584735</v>
      </c>
    </row>
    <row r="286" spans="1:4" ht="54" thickTop="1" thickBot="1">
      <c r="A286" s="143" t="s">
        <v>1233</v>
      </c>
      <c r="B286" s="144" t="s">
        <v>1899</v>
      </c>
      <c r="C286" s="139" t="s">
        <v>233</v>
      </c>
      <c r="D286" s="185">
        <f>VLOOKUP('700.4'!A89,'700.4'!A89:N408,14,FALSE)</f>
        <v>36613.43531015714</v>
      </c>
    </row>
    <row r="287" spans="1:4" ht="54" thickTop="1" thickBot="1">
      <c r="A287" s="143" t="s">
        <v>1234</v>
      </c>
      <c r="B287" s="144" t="s">
        <v>1900</v>
      </c>
      <c r="C287" s="139" t="s">
        <v>1929</v>
      </c>
      <c r="D287" s="185">
        <f>VLOOKUP('701.1'!A89,'701.1'!A89:N409,14,FALSE)</f>
        <v>7485.5400671512125</v>
      </c>
    </row>
    <row r="288" spans="1:4" ht="54" thickTop="1" thickBot="1">
      <c r="A288" s="143" t="s">
        <v>1797</v>
      </c>
      <c r="B288" s="144" t="s">
        <v>1901</v>
      </c>
      <c r="C288" s="139" t="s">
        <v>1929</v>
      </c>
      <c r="D288" s="185">
        <f>VLOOKUP('710.1'!A89,'710.1'!A89:N410,14,FALSE)</f>
        <v>515111.42330850824</v>
      </c>
    </row>
    <row r="289" spans="1:4" ht="54" thickTop="1" thickBot="1">
      <c r="A289" s="143" t="s">
        <v>1235</v>
      </c>
      <c r="B289" s="144" t="s">
        <v>1902</v>
      </c>
      <c r="C289" s="139" t="s">
        <v>233</v>
      </c>
      <c r="D289" s="185">
        <f>VLOOKUP('710.2'!A89,'710.2'!A89:N411,14,FALSE)</f>
        <v>475698.62900855264</v>
      </c>
    </row>
    <row r="290" spans="1:4" ht="54" thickTop="1" thickBot="1">
      <c r="A290" s="143" t="s">
        <v>1236</v>
      </c>
      <c r="B290" s="144" t="s">
        <v>1903</v>
      </c>
      <c r="C290" s="139" t="s">
        <v>1929</v>
      </c>
      <c r="D290" s="185">
        <f>VLOOKUP('720.1'!A89,'720.1'!A89:N412,14,FALSE)</f>
        <v>152766.10512410442</v>
      </c>
    </row>
    <row r="291" spans="1:4" ht="54" thickTop="1" thickBot="1">
      <c r="A291" s="143" t="s">
        <v>1237</v>
      </c>
      <c r="B291" s="144" t="s">
        <v>1904</v>
      </c>
      <c r="C291" s="139" t="s">
        <v>144</v>
      </c>
      <c r="D291" s="185">
        <f>VLOOKUP('730.1'!A89,'730.1'!A89:N413,14,FALSE)</f>
        <v>135505.88851701826</v>
      </c>
    </row>
    <row r="292" spans="1:4" ht="54" thickTop="1" thickBot="1">
      <c r="A292" s="143" t="s">
        <v>1238</v>
      </c>
      <c r="B292" s="144" t="s">
        <v>1905</v>
      </c>
      <c r="C292" s="139" t="s">
        <v>1929</v>
      </c>
      <c r="D292" s="185">
        <f>VLOOKUP('730.2'!A89,'730.2'!A89:N414,14,FALSE)</f>
        <v>57723.403035609648</v>
      </c>
    </row>
    <row r="293" spans="1:4" ht="54" thickTop="1" thickBot="1">
      <c r="A293" s="143" t="s">
        <v>1239</v>
      </c>
      <c r="B293" s="144" t="s">
        <v>1906</v>
      </c>
      <c r="C293" s="139" t="s">
        <v>1929</v>
      </c>
      <c r="D293" s="185">
        <f>VLOOKUP('730.3'!A89,'730.3'!A89:N415,14,FALSE)</f>
        <v>68147.009645530241</v>
      </c>
    </row>
    <row r="294" spans="1:4" ht="54" thickTop="1" thickBot="1">
      <c r="A294" s="143" t="s">
        <v>1798</v>
      </c>
      <c r="B294" s="144" t="s">
        <v>1907</v>
      </c>
      <c r="C294" s="139" t="s">
        <v>1929</v>
      </c>
      <c r="D294" s="185">
        <f>VLOOKUP('730.4'!A89,'730.4'!A89:N416,14,FALSE)</f>
        <v>73571.708144984557</v>
      </c>
    </row>
    <row r="295" spans="1:4" ht="54" thickTop="1" thickBot="1">
      <c r="A295" s="143" t="s">
        <v>1240</v>
      </c>
      <c r="B295" s="144" t="s">
        <v>1908</v>
      </c>
      <c r="C295" s="139" t="s">
        <v>144</v>
      </c>
      <c r="D295" s="185">
        <f>VLOOKUP('731.1'!A89,'731.1'!A89:N417,14,FALSE)</f>
        <v>159099.77047112718</v>
      </c>
    </row>
    <row r="296" spans="1:4" ht="54" thickTop="1" thickBot="1">
      <c r="A296" s="143" t="s">
        <v>1241</v>
      </c>
      <c r="B296" s="144" t="s">
        <v>1909</v>
      </c>
      <c r="C296" s="139" t="s">
        <v>2101</v>
      </c>
      <c r="D296" s="185">
        <f>VLOOKUP('740.1'!A89,'740.1'!A89:N418,14,FALSE)</f>
        <v>10087.445530032512</v>
      </c>
    </row>
    <row r="297" spans="1:4" ht="54" thickTop="1" thickBot="1">
      <c r="A297" s="143" t="s">
        <v>1801</v>
      </c>
      <c r="B297" s="144" t="s">
        <v>1910</v>
      </c>
      <c r="C297" s="139" t="s">
        <v>1929</v>
      </c>
      <c r="D297" s="185">
        <f>VLOOKUP('741.1'!A89,'741.1'!A89:N419,14,FALSE)</f>
        <v>317487.02418932121</v>
      </c>
    </row>
    <row r="298" spans="1:4" ht="54" thickTop="1" thickBot="1">
      <c r="A298" s="143" t="s">
        <v>1242</v>
      </c>
      <c r="B298" s="144" t="s">
        <v>1911</v>
      </c>
      <c r="C298" s="139" t="s">
        <v>144</v>
      </c>
      <c r="D298" s="185">
        <f>VLOOKUP('800.1'!A89,'800.1'!A89:N420,14,FALSE)</f>
        <v>8996.011639868384</v>
      </c>
    </row>
    <row r="299" spans="1:4" ht="54" thickTop="1" thickBot="1">
      <c r="A299" s="143" t="s">
        <v>1243</v>
      </c>
      <c r="B299" s="144" t="s">
        <v>1912</v>
      </c>
      <c r="C299" s="139" t="s">
        <v>144</v>
      </c>
      <c r="D299" s="185">
        <f>VLOOKUP('800.2'!A89,'800.2'!A89:N421,14,FALSE)</f>
        <v>14099.579495172586</v>
      </c>
    </row>
    <row r="300" spans="1:4" ht="54" thickTop="1" thickBot="1">
      <c r="A300" s="143" t="s">
        <v>1244</v>
      </c>
      <c r="B300" s="144" t="s">
        <v>1913</v>
      </c>
      <c r="C300" s="139" t="s">
        <v>144</v>
      </c>
      <c r="D300" s="185">
        <f>VLOOKUP('800.3'!A89,'800.3'!A89:N422,14,FALSE)</f>
        <v>47605.21816482897</v>
      </c>
    </row>
    <row r="301" spans="1:4" ht="54" thickTop="1" thickBot="1">
      <c r="A301" s="143" t="s">
        <v>1245</v>
      </c>
      <c r="B301" s="144" t="s">
        <v>1914</v>
      </c>
      <c r="C301" s="139" t="s">
        <v>144</v>
      </c>
      <c r="D301" s="185">
        <f>VLOOKUP('800.4'!A89,'800.4'!A89:N423,14,FALSE)</f>
        <v>52380.851854266497</v>
      </c>
    </row>
    <row r="302" spans="1:4" ht="54" thickTop="1" thickBot="1">
      <c r="A302" s="143" t="s">
        <v>1802</v>
      </c>
      <c r="B302" s="144" t="s">
        <v>1915</v>
      </c>
      <c r="C302" s="139" t="s">
        <v>1929</v>
      </c>
      <c r="D302" s="185">
        <f>VLOOKUP('802.1'!A89,'802.1'!A89:N424,14,FALSE)</f>
        <v>328936.98236943944</v>
      </c>
    </row>
    <row r="303" spans="1:4" ht="54" thickTop="1" thickBot="1">
      <c r="A303" s="143" t="s">
        <v>1803</v>
      </c>
      <c r="B303" s="144" t="s">
        <v>1965</v>
      </c>
      <c r="C303" s="139" t="s">
        <v>1929</v>
      </c>
      <c r="D303" s="185">
        <f>VLOOKUP('802.2'!A89,'802.2'!A89:N425,14,FALSE)</f>
        <v>56270.016524148537</v>
      </c>
    </row>
    <row r="304" spans="1:4" ht="54" thickTop="1" thickBot="1">
      <c r="A304" s="143" t="s">
        <v>1804</v>
      </c>
      <c r="B304" s="144" t="s">
        <v>1916</v>
      </c>
      <c r="C304" s="139" t="s">
        <v>1929</v>
      </c>
      <c r="D304" s="185">
        <f>VLOOKUP('802.3'!A89,'802.3'!A89:N426,14,FALSE)</f>
        <v>31927.982042574215</v>
      </c>
    </row>
    <row r="305" spans="1:4" ht="54" thickTop="1" thickBot="1">
      <c r="A305" s="143" t="s">
        <v>1805</v>
      </c>
      <c r="B305" s="144" t="s">
        <v>1917</v>
      </c>
      <c r="C305" s="139" t="s">
        <v>1929</v>
      </c>
      <c r="D305" s="185">
        <f>VLOOKUP('802.4'!A89,'802.4'!A89:N427,14,FALSE)</f>
        <v>25565.859393980922</v>
      </c>
    </row>
    <row r="306" spans="1:4" ht="54" thickTop="1" thickBot="1">
      <c r="A306" s="143" t="s">
        <v>1806</v>
      </c>
      <c r="B306" s="144" t="s">
        <v>1918</v>
      </c>
      <c r="C306" s="139" t="s">
        <v>1929</v>
      </c>
      <c r="D306" s="185">
        <f>VLOOKUP('802.5'!A89,'802.5'!A89:N428,14,FALSE)</f>
        <v>353487.68492293591</v>
      </c>
    </row>
    <row r="307" spans="1:4" ht="54" thickTop="1" thickBot="1">
      <c r="A307" s="143" t="s">
        <v>1807</v>
      </c>
      <c r="B307" s="144" t="s">
        <v>1919</v>
      </c>
      <c r="C307" s="139" t="s">
        <v>1929</v>
      </c>
      <c r="D307" s="185">
        <f>VLOOKUP('802.6'!A89,'802.6'!A89:N429,14,FALSE)</f>
        <v>342055.22004646249</v>
      </c>
    </row>
    <row r="308" spans="1:4" ht="54" thickTop="1" thickBot="1">
      <c r="A308" s="143" t="s">
        <v>1808</v>
      </c>
      <c r="B308" s="144" t="s">
        <v>1920</v>
      </c>
      <c r="C308" s="139" t="s">
        <v>1929</v>
      </c>
      <c r="D308" s="185">
        <f>VLOOKUP('802.7'!A89,'802.7'!A89:N430,14,FALSE)</f>
        <v>220302.76680782894</v>
      </c>
    </row>
    <row r="309" spans="1:4" ht="54" thickTop="1" thickBot="1">
      <c r="A309" s="143" t="s">
        <v>1809</v>
      </c>
      <c r="B309" s="144" t="s">
        <v>1921</v>
      </c>
      <c r="C309" s="139" t="s">
        <v>1929</v>
      </c>
      <c r="D309" s="185">
        <f>VLOOKUP('802.8'!A89,'802.8'!A89:N431,14,FALSE)</f>
        <v>185932.2693869982</v>
      </c>
    </row>
    <row r="310" spans="1:4" ht="54" thickTop="1" thickBot="1">
      <c r="A310" s="143" t="s">
        <v>1246</v>
      </c>
      <c r="B310" s="144" t="s">
        <v>1922</v>
      </c>
      <c r="C310" s="139" t="s">
        <v>233</v>
      </c>
      <c r="D310" s="185">
        <f>VLOOKUP('810.1'!A89,'810.1'!A89:N432,14,FALSE)</f>
        <v>16729.129943806151</v>
      </c>
    </row>
    <row r="311" spans="1:4" ht="54" thickTop="1" thickBot="1">
      <c r="A311" s="143" t="s">
        <v>1247</v>
      </c>
      <c r="B311" s="144" t="s">
        <v>1923</v>
      </c>
      <c r="C311" s="139" t="s">
        <v>233</v>
      </c>
      <c r="D311" s="185">
        <f>VLOOKUP('810.2'!A89,'810.2'!A89:N433,14,FALSE)</f>
        <v>13967.174096545825</v>
      </c>
    </row>
    <row r="312" spans="1:4" ht="54" thickTop="1" thickBot="1">
      <c r="A312" s="143" t="s">
        <v>1248</v>
      </c>
      <c r="B312" s="144" t="s">
        <v>1924</v>
      </c>
      <c r="C312" s="139" t="s">
        <v>233</v>
      </c>
      <c r="D312" s="185">
        <f>VLOOKUP('810.3'!A89,'810.3'!A89:N435,14,FALSE)</f>
        <v>5118.7089775034729</v>
      </c>
    </row>
    <row r="313" spans="1:4" ht="57.75" thickTop="1" thickBot="1">
      <c r="A313" s="143" t="s">
        <v>1810</v>
      </c>
      <c r="B313" s="144" t="s">
        <v>2156</v>
      </c>
      <c r="C313" s="139" t="s">
        <v>233</v>
      </c>
      <c r="D313" s="185">
        <f>VLOOKUP('811.1'!A89,'811.1'!A89:N436,14,FALSE)</f>
        <v>31847.14650893506</v>
      </c>
    </row>
    <row r="314" spans="1:4" ht="57.75" thickTop="1" thickBot="1">
      <c r="A314" s="143" t="s">
        <v>1811</v>
      </c>
      <c r="B314" s="144" t="s">
        <v>2157</v>
      </c>
      <c r="C314" s="139" t="s">
        <v>233</v>
      </c>
      <c r="D314" s="185">
        <f>VLOOKUP('811.2'!A89,'811.2'!A89:N437,14,FALSE)</f>
        <v>34488.025935881284</v>
      </c>
    </row>
    <row r="315" spans="1:4" ht="54" thickTop="1" thickBot="1">
      <c r="A315" s="143" t="s">
        <v>1249</v>
      </c>
      <c r="B315" s="144" t="s">
        <v>2159</v>
      </c>
      <c r="C315" s="139" t="s">
        <v>233</v>
      </c>
      <c r="D315" s="185">
        <f>VLOOKUP('812.1'!A89,'812.1'!A89:N438,14,FALSE)</f>
        <v>64627.731438292554</v>
      </c>
    </row>
    <row r="316" spans="1:4" ht="54" thickTop="1" thickBot="1">
      <c r="A316" s="143" t="s">
        <v>1812</v>
      </c>
      <c r="B316" s="144" t="s">
        <v>1925</v>
      </c>
      <c r="C316" s="139" t="s">
        <v>2101</v>
      </c>
      <c r="D316" s="185">
        <f>VLOOKUP('820.1'!A89,'820.1'!A89:N439,14,FALSE)</f>
        <v>142214.89789299935</v>
      </c>
    </row>
    <row r="317" spans="1:4" ht="54" thickTop="1" thickBot="1">
      <c r="A317" s="143" t="s">
        <v>1813</v>
      </c>
      <c r="B317" s="144" t="s">
        <v>1926</v>
      </c>
      <c r="C317" s="139" t="s">
        <v>1068</v>
      </c>
      <c r="D317" s="185">
        <f>VLOOKUP('820.1.2'!A88,'820.1.2'!A88:N440,14,FALSE)</f>
        <v>65904827.970210887</v>
      </c>
    </row>
    <row r="318" spans="1:4" ht="57.75" thickTop="1" thickBot="1">
      <c r="A318" s="143" t="s">
        <v>1250</v>
      </c>
      <c r="B318" s="144" t="s">
        <v>1927</v>
      </c>
      <c r="C318" s="139" t="s">
        <v>2104</v>
      </c>
      <c r="D318" s="185">
        <f>VLOOKUP('900.1'!A88,'900.1'!A88:N441,14,FALSE)</f>
        <v>1306.398213097531</v>
      </c>
    </row>
    <row r="319" spans="1:4" ht="57.75" thickTop="1" thickBot="1">
      <c r="A319" s="143" t="s">
        <v>1251</v>
      </c>
      <c r="B319" s="144" t="s">
        <v>2301</v>
      </c>
      <c r="C319" s="139" t="s">
        <v>2105</v>
      </c>
      <c r="D319" s="185">
        <f>VLOOKUP('900.2'!A88,'900.2'!A88:N442,14,FALSE)</f>
        <v>1603.3068978924241</v>
      </c>
    </row>
    <row r="320" spans="1:4" ht="54" thickTop="1" thickBot="1">
      <c r="A320" s="143" t="s">
        <v>1252</v>
      </c>
      <c r="B320" s="144" t="s">
        <v>1928</v>
      </c>
      <c r="C320" s="139" t="s">
        <v>2105</v>
      </c>
      <c r="D320" s="185">
        <f>VLOOKUP('900.3'!A88,'900.3'!A88:N443,14,FALSE)</f>
        <v>1603.3068978924241</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9" sqref="E9"/>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5" t="s">
        <v>1934</v>
      </c>
      <c r="B1" s="666"/>
      <c r="C1" s="666"/>
      <c r="D1" s="667"/>
    </row>
    <row r="2" spans="1:4" ht="20.25" customHeight="1" thickBot="1">
      <c r="A2" s="668"/>
      <c r="B2" s="669"/>
      <c r="C2" s="669"/>
      <c r="D2" s="670"/>
    </row>
    <row r="3" spans="1:4" ht="16.5" thickTop="1" thickBot="1">
      <c r="A3" s="664" t="s">
        <v>2329</v>
      </c>
      <c r="B3" s="664"/>
      <c r="C3" s="664"/>
      <c r="D3" s="664"/>
    </row>
    <row r="4" spans="1:4" ht="16.5" thickTop="1" thickBot="1">
      <c r="A4" s="664"/>
      <c r="B4" s="664"/>
      <c r="C4" s="664"/>
      <c r="D4" s="664"/>
    </row>
    <row r="5" spans="1:4" ht="16.5" thickTop="1" thickBot="1">
      <c r="A5" s="664"/>
      <c r="B5" s="664"/>
      <c r="C5" s="664"/>
      <c r="D5" s="664"/>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56173.925726710004</v>
      </c>
    </row>
    <row r="9" spans="1:4" ht="16.5" thickTop="1" thickBot="1">
      <c r="A9" s="9" t="s">
        <v>102</v>
      </c>
      <c r="B9" s="10" t="s">
        <v>1966</v>
      </c>
      <c r="C9" s="11" t="s">
        <v>103</v>
      </c>
      <c r="D9" s="656">
        <v>51067.205206099999</v>
      </c>
    </row>
    <row r="10" spans="1:4" ht="16.5" thickTop="1" thickBot="1">
      <c r="A10" s="9" t="s">
        <v>0</v>
      </c>
      <c r="B10" s="10" t="s">
        <v>1966</v>
      </c>
      <c r="C10" s="11" t="s">
        <v>1</v>
      </c>
      <c r="D10" s="656">
        <v>66387.366767929998</v>
      </c>
    </row>
    <row r="11" spans="1:4" ht="16.5" thickTop="1" thickBot="1">
      <c r="A11" s="9" t="s">
        <v>1758</v>
      </c>
      <c r="B11" s="10" t="s">
        <v>1966</v>
      </c>
      <c r="C11" s="11" t="s">
        <v>1757</v>
      </c>
      <c r="D11" s="656">
        <v>306403.23123659997</v>
      </c>
    </row>
    <row r="12" spans="1:4" ht="16.5" thickTop="1" thickBot="1">
      <c r="A12" s="9" t="s">
        <v>100</v>
      </c>
      <c r="B12" s="10" t="s">
        <v>1966</v>
      </c>
      <c r="C12" s="11" t="s">
        <v>101</v>
      </c>
      <c r="D12" s="656">
        <v>76600.807809149992</v>
      </c>
    </row>
    <row r="13" spans="1:4" ht="16.5" thickTop="1" thickBot="1">
      <c r="A13" s="9" t="s">
        <v>62</v>
      </c>
      <c r="B13" s="10" t="s">
        <v>1966</v>
      </c>
      <c r="C13" s="11" t="s">
        <v>63</v>
      </c>
      <c r="D13" s="656">
        <v>561739.25726709992</v>
      </c>
    </row>
    <row r="14" spans="1:4" ht="16.5" thickTop="1" thickBot="1">
      <c r="A14" s="9" t="s">
        <v>108</v>
      </c>
      <c r="B14" s="10" t="s">
        <v>1966</v>
      </c>
      <c r="C14" s="11" t="s">
        <v>109</v>
      </c>
      <c r="D14" s="656">
        <v>306403.23123659997</v>
      </c>
    </row>
    <row r="15" spans="1:4" ht="16.5" thickTop="1" thickBot="1">
      <c r="A15" s="9" t="s">
        <v>41</v>
      </c>
      <c r="B15" s="10" t="s">
        <v>1966</v>
      </c>
      <c r="C15" s="11" t="s">
        <v>42</v>
      </c>
      <c r="D15" s="656">
        <v>204268.8208244</v>
      </c>
    </row>
    <row r="16" spans="1:4" ht="16.5" thickTop="1" thickBot="1">
      <c r="A16" s="9" t="s">
        <v>43</v>
      </c>
      <c r="B16" s="10" t="s">
        <v>1966</v>
      </c>
      <c r="C16" s="11" t="s">
        <v>44</v>
      </c>
      <c r="D16" s="656">
        <v>306403.23123659997</v>
      </c>
    </row>
    <row r="17" spans="1:4" ht="16.5" thickTop="1" thickBot="1">
      <c r="A17" s="9" t="s">
        <v>106</v>
      </c>
      <c r="B17" s="10" t="s">
        <v>1966</v>
      </c>
      <c r="C17" s="11" t="s">
        <v>107</v>
      </c>
      <c r="D17" s="656">
        <v>102134.4104122</v>
      </c>
    </row>
    <row r="18" spans="1:4" ht="16.5" thickTop="1" thickBot="1">
      <c r="A18" s="9" t="s">
        <v>1759</v>
      </c>
      <c r="B18" s="10" t="s">
        <v>1966</v>
      </c>
      <c r="C18" s="11" t="s">
        <v>2106</v>
      </c>
      <c r="D18" s="656">
        <v>91920.96937097999</v>
      </c>
    </row>
    <row r="19" spans="1:4" ht="16.5" thickTop="1" thickBot="1">
      <c r="A19" s="9" t="s">
        <v>96</v>
      </c>
      <c r="B19" s="10" t="s">
        <v>92</v>
      </c>
      <c r="C19" s="11" t="s">
        <v>97</v>
      </c>
      <c r="D19" s="656">
        <v>2042688.2082439999</v>
      </c>
    </row>
    <row r="20" spans="1:4" ht="16.5" thickTop="1" thickBot="1">
      <c r="A20" s="9" t="s">
        <v>76</v>
      </c>
      <c r="B20" s="10" t="s">
        <v>1966</v>
      </c>
      <c r="C20" s="11" t="s">
        <v>77</v>
      </c>
      <c r="D20" s="656">
        <v>465180.576</v>
      </c>
    </row>
    <row r="21" spans="1:4" ht="16.5" thickTop="1" thickBot="1">
      <c r="A21" s="9" t="s">
        <v>74</v>
      </c>
      <c r="B21" s="10" t="s">
        <v>1966</v>
      </c>
      <c r="C21" s="11" t="s">
        <v>75</v>
      </c>
      <c r="D21" s="656">
        <v>456873.78</v>
      </c>
    </row>
    <row r="22" spans="1:4" ht="16.5" thickTop="1" thickBot="1">
      <c r="A22" s="9" t="s">
        <v>84</v>
      </c>
      <c r="B22" s="10" t="s">
        <v>1966</v>
      </c>
      <c r="C22" s="11" t="s">
        <v>85</v>
      </c>
      <c r="D22" s="656">
        <v>521251.44899999996</v>
      </c>
    </row>
    <row r="23" spans="1:4" ht="16.5" thickTop="1" thickBot="1">
      <c r="A23" s="9" t="s">
        <v>78</v>
      </c>
      <c r="B23" s="10" t="s">
        <v>1966</v>
      </c>
      <c r="C23" s="11" t="s">
        <v>79</v>
      </c>
      <c r="D23" s="656">
        <v>579399.02099999995</v>
      </c>
    </row>
    <row r="24" spans="1:4" ht="16.5" thickTop="1" thickBot="1">
      <c r="A24" s="9" t="s">
        <v>64</v>
      </c>
      <c r="B24" s="10" t="s">
        <v>1966</v>
      </c>
      <c r="C24" s="11" t="s">
        <v>65</v>
      </c>
      <c r="D24" s="656">
        <v>448566.984</v>
      </c>
    </row>
    <row r="25" spans="1:4" ht="16.5" thickTop="1" thickBot="1">
      <c r="A25" s="9" t="s">
        <v>80</v>
      </c>
      <c r="B25" s="10" t="s">
        <v>1966</v>
      </c>
      <c r="C25" s="11" t="s">
        <v>81</v>
      </c>
      <c r="D25" s="656">
        <v>533711.64300000004</v>
      </c>
    </row>
    <row r="26" spans="1:4" ht="16.5" thickTop="1" thickBot="1">
      <c r="A26" s="9" t="s">
        <v>82</v>
      </c>
      <c r="B26" s="10" t="s">
        <v>1966</v>
      </c>
      <c r="C26" s="11" t="s">
        <v>83</v>
      </c>
      <c r="D26" s="656">
        <v>552401.93400000001</v>
      </c>
    </row>
    <row r="27" spans="1:4" ht="16.5" thickTop="1" thickBot="1">
      <c r="A27" s="9" t="s">
        <v>104</v>
      </c>
      <c r="B27" s="10" t="s">
        <v>1966</v>
      </c>
      <c r="C27" s="11" t="s">
        <v>105</v>
      </c>
      <c r="D27" s="656">
        <v>139138.83299999998</v>
      </c>
    </row>
    <row r="28" spans="1:4" ht="16.5"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6.5" thickTop="1" thickBot="1">
      <c r="A30" s="9" t="s">
        <v>66</v>
      </c>
      <c r="B30" s="10" t="s">
        <v>1966</v>
      </c>
      <c r="C30" s="11" t="s">
        <v>67</v>
      </c>
      <c r="D30" s="656">
        <v>153201.61561829998</v>
      </c>
    </row>
    <row r="31" spans="1:4" ht="16.5" thickTop="1" thickBot="1">
      <c r="A31" s="9" t="s">
        <v>23</v>
      </c>
      <c r="B31" s="10" t="s">
        <v>1966</v>
      </c>
      <c r="C31" s="11" t="s">
        <v>24</v>
      </c>
      <c r="D31" s="656">
        <v>510672.05206099997</v>
      </c>
    </row>
    <row r="32" spans="1:4" ht="16.5" thickTop="1" thickBot="1">
      <c r="A32" s="9" t="s">
        <v>7</v>
      </c>
      <c r="B32" s="10" t="s">
        <v>1966</v>
      </c>
      <c r="C32" s="11" t="s">
        <v>8</v>
      </c>
      <c r="D32" s="656">
        <v>102134.4104122</v>
      </c>
    </row>
    <row r="33" spans="1:4" ht="16.5" thickTop="1" thickBot="1">
      <c r="A33" s="9" t="s">
        <v>9</v>
      </c>
      <c r="B33" s="10" t="s">
        <v>1966</v>
      </c>
      <c r="C33" s="11" t="s">
        <v>10</v>
      </c>
      <c r="D33" s="656">
        <v>153201.61561829998</v>
      </c>
    </row>
    <row r="34" spans="1:4" ht="16.5" thickTop="1" thickBot="1">
      <c r="A34" s="9" t="s">
        <v>11</v>
      </c>
      <c r="B34" s="10" t="s">
        <v>1966</v>
      </c>
      <c r="C34" s="11" t="s">
        <v>12</v>
      </c>
      <c r="D34" s="656">
        <v>204268.8208244</v>
      </c>
    </row>
    <row r="35" spans="1:4" ht="16.5" thickTop="1" thickBot="1">
      <c r="A35" s="9" t="s">
        <v>13</v>
      </c>
      <c r="B35" s="10" t="s">
        <v>1966</v>
      </c>
      <c r="C35" s="11" t="s">
        <v>14</v>
      </c>
      <c r="D35" s="656">
        <v>255336.02603049998</v>
      </c>
    </row>
    <row r="36" spans="1:4" ht="16.5" thickTop="1" thickBot="1">
      <c r="A36" s="9" t="s">
        <v>15</v>
      </c>
      <c r="B36" s="10" t="s">
        <v>1966</v>
      </c>
      <c r="C36" s="11" t="s">
        <v>16</v>
      </c>
      <c r="D36" s="656">
        <v>306403.23123659997</v>
      </c>
    </row>
    <row r="37" spans="1:4" ht="16.5" thickTop="1" thickBot="1">
      <c r="A37" s="9" t="s">
        <v>17</v>
      </c>
      <c r="B37" s="10" t="s">
        <v>1966</v>
      </c>
      <c r="C37" s="11" t="s">
        <v>18</v>
      </c>
      <c r="D37" s="656">
        <v>357470.43644269998</v>
      </c>
    </row>
    <row r="38" spans="1:4" ht="16.5" thickTop="1" thickBot="1">
      <c r="A38" s="9" t="s">
        <v>19</v>
      </c>
      <c r="B38" s="10" t="s">
        <v>1966</v>
      </c>
      <c r="C38" s="11" t="s">
        <v>20</v>
      </c>
      <c r="D38" s="656">
        <v>408537.6416488</v>
      </c>
    </row>
    <row r="39" spans="1:4" ht="16.5" thickTop="1" thickBot="1">
      <c r="A39" s="9" t="s">
        <v>21</v>
      </c>
      <c r="B39" s="10" t="s">
        <v>1966</v>
      </c>
      <c r="C39" s="11" t="s">
        <v>22</v>
      </c>
      <c r="D39" s="656">
        <v>459604.84685490001</v>
      </c>
    </row>
    <row r="40" spans="1:4" ht="16.5" thickTop="1" thickBot="1">
      <c r="A40" s="9" t="s">
        <v>72</v>
      </c>
      <c r="B40" s="10" t="s">
        <v>1966</v>
      </c>
      <c r="C40" s="11" t="s">
        <v>73</v>
      </c>
      <c r="D40" s="656">
        <v>56173.925726710004</v>
      </c>
    </row>
    <row r="41" spans="1:4" ht="16.5" thickTop="1" thickBot="1">
      <c r="A41" s="9" t="s">
        <v>27</v>
      </c>
      <c r="B41" s="10" t="s">
        <v>1966</v>
      </c>
      <c r="C41" s="11" t="s">
        <v>28</v>
      </c>
      <c r="D41" s="656">
        <v>112347.85145342001</v>
      </c>
    </row>
    <row r="42" spans="1:4" ht="16.5" thickTop="1" thickBot="1">
      <c r="A42" s="9" t="s">
        <v>25</v>
      </c>
      <c r="B42" s="10" t="s">
        <v>1966</v>
      </c>
      <c r="C42" s="11" t="s">
        <v>26</v>
      </c>
      <c r="D42" s="656">
        <v>112347.85145342001</v>
      </c>
    </row>
    <row r="43" spans="1:4" ht="16.5"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6.5" thickTop="1" thickBot="1">
      <c r="A45" s="9" t="s">
        <v>32</v>
      </c>
      <c r="B45" s="10" t="s">
        <v>1966</v>
      </c>
      <c r="C45" s="11" t="s">
        <v>33</v>
      </c>
      <c r="D45" s="656">
        <v>204268.8208244</v>
      </c>
    </row>
    <row r="46" spans="1:4" ht="16.5" thickTop="1" thickBot="1">
      <c r="A46" s="9" t="s">
        <v>34</v>
      </c>
      <c r="B46" s="10" t="s">
        <v>1966</v>
      </c>
      <c r="C46" s="11" t="s">
        <v>35</v>
      </c>
      <c r="D46" s="656">
        <v>306403.23123659997</v>
      </c>
    </row>
    <row r="47" spans="1:4" ht="16.5" thickTop="1" thickBot="1">
      <c r="A47" s="9" t="s">
        <v>70</v>
      </c>
      <c r="B47" s="10" t="s">
        <v>1966</v>
      </c>
      <c r="C47" s="11" t="s">
        <v>71</v>
      </c>
      <c r="D47" s="656">
        <v>270656.18759232998</v>
      </c>
    </row>
    <row r="48" spans="1:4" ht="16.5" thickTop="1" thickBot="1">
      <c r="A48" s="9" t="s">
        <v>36</v>
      </c>
      <c r="B48" s="10" t="s">
        <v>1966</v>
      </c>
      <c r="C48" s="11" t="s">
        <v>37</v>
      </c>
      <c r="D48" s="656">
        <v>112347.85145342001</v>
      </c>
    </row>
    <row r="49" spans="1:4" ht="16.5" thickTop="1" thickBot="1">
      <c r="A49" s="9" t="s">
        <v>38</v>
      </c>
      <c r="B49" s="10" t="s">
        <v>1966</v>
      </c>
      <c r="C49" s="11" t="s">
        <v>39</v>
      </c>
      <c r="D49" s="656">
        <v>122561.29249463999</v>
      </c>
    </row>
    <row r="50" spans="1:4" ht="16.5" thickTop="1" thickBot="1">
      <c r="A50" s="9" t="s">
        <v>89</v>
      </c>
      <c r="B50" s="10" t="s">
        <v>1966</v>
      </c>
      <c r="C50" s="11" t="s">
        <v>90</v>
      </c>
      <c r="D50" s="656">
        <v>127668.01301524999</v>
      </c>
    </row>
    <row r="51" spans="1:4" ht="16.5" thickTop="1" thickBot="1">
      <c r="A51" s="9" t="s">
        <v>46</v>
      </c>
      <c r="B51" s="10" t="s">
        <v>1966</v>
      </c>
      <c r="C51" s="11" t="s">
        <v>47</v>
      </c>
      <c r="D51" s="656">
        <v>51067.205206099999</v>
      </c>
    </row>
    <row r="52" spans="1:4" ht="16.5" thickTop="1" thickBot="1">
      <c r="A52" s="9" t="s">
        <v>48</v>
      </c>
      <c r="B52" s="10" t="s">
        <v>1966</v>
      </c>
      <c r="C52" s="11" t="s">
        <v>49</v>
      </c>
      <c r="D52" s="656">
        <v>102134.4104122</v>
      </c>
    </row>
    <row r="53" spans="1:4" ht="16.5" thickTop="1" thickBot="1">
      <c r="A53" s="9" t="s">
        <v>50</v>
      </c>
      <c r="B53" s="10" t="s">
        <v>1966</v>
      </c>
      <c r="C53" s="11" t="s">
        <v>51</v>
      </c>
      <c r="D53" s="656">
        <v>102134.4104122</v>
      </c>
    </row>
    <row r="54" spans="1:4" ht="16.5" thickTop="1" thickBot="1">
      <c r="A54" s="9" t="s">
        <v>68</v>
      </c>
      <c r="B54" s="10" t="s">
        <v>1966</v>
      </c>
      <c r="C54" s="11" t="s">
        <v>69</v>
      </c>
      <c r="D54" s="656">
        <v>204268.8208244</v>
      </c>
    </row>
    <row r="55" spans="1:4" ht="46.5" thickTop="1" thickBot="1">
      <c r="A55" s="9" t="s">
        <v>29</v>
      </c>
      <c r="B55" s="10" t="s">
        <v>1966</v>
      </c>
      <c r="C55" s="11" t="s">
        <v>1967</v>
      </c>
      <c r="D55" s="656">
        <v>766008.07809149986</v>
      </c>
    </row>
    <row r="56" spans="1:4" ht="16.5" thickTop="1" thickBot="1">
      <c r="A56" s="9" t="s">
        <v>52</v>
      </c>
      <c r="B56" s="10" t="s">
        <v>1966</v>
      </c>
      <c r="C56" s="11" t="s">
        <v>53</v>
      </c>
      <c r="D56" s="656">
        <v>76600.807809149992</v>
      </c>
    </row>
    <row r="57" spans="1:4" ht="16.5" thickTop="1" thickBot="1">
      <c r="A57" s="9" t="s">
        <v>54</v>
      </c>
      <c r="B57" s="10" t="s">
        <v>1966</v>
      </c>
      <c r="C57" s="11" t="s">
        <v>55</v>
      </c>
      <c r="D57" s="656">
        <v>153201.61561829998</v>
      </c>
    </row>
    <row r="58" spans="1:4" ht="16.5" thickTop="1" thickBot="1">
      <c r="A58" s="9" t="s">
        <v>56</v>
      </c>
      <c r="B58" s="10" t="s">
        <v>1966</v>
      </c>
      <c r="C58" s="11" t="s">
        <v>57</v>
      </c>
      <c r="D58" s="656">
        <v>102134.4104122</v>
      </c>
    </row>
    <row r="59" spans="1:4" ht="16.5" thickTop="1" thickBot="1">
      <c r="A59" s="9" t="s">
        <v>2</v>
      </c>
      <c r="B59" s="10" t="s">
        <v>1966</v>
      </c>
      <c r="C59" s="11" t="s">
        <v>3</v>
      </c>
      <c r="D59" s="656">
        <v>204268.8208244</v>
      </c>
    </row>
    <row r="60" spans="1:4" ht="16.5" thickTop="1" thickBot="1">
      <c r="A60" s="9" t="s">
        <v>58</v>
      </c>
      <c r="B60" s="10" t="s">
        <v>1966</v>
      </c>
      <c r="C60" s="11" t="s">
        <v>59</v>
      </c>
      <c r="D60" s="656">
        <v>127668.01301524999</v>
      </c>
    </row>
    <row r="61" spans="1:4" ht="16.5" thickTop="1" thickBot="1">
      <c r="A61" s="9" t="s">
        <v>86</v>
      </c>
      <c r="B61" s="10" t="s">
        <v>1966</v>
      </c>
      <c r="C61" s="11" t="s">
        <v>87</v>
      </c>
      <c r="D61" s="656">
        <v>153201.61561829998</v>
      </c>
    </row>
    <row r="62" spans="1:4" ht="16.5" thickTop="1" thickBot="1">
      <c r="A62" s="9" t="s">
        <v>88</v>
      </c>
      <c r="B62" s="10" t="s">
        <v>1966</v>
      </c>
      <c r="C62" s="11" t="s">
        <v>87</v>
      </c>
      <c r="D62" s="656">
        <v>153201.61561829998</v>
      </c>
    </row>
    <row r="63" spans="1:4" ht="16.5"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6.5" thickTop="1" thickBot="1">
      <c r="A65" s="9" t="s">
        <v>91</v>
      </c>
      <c r="B65" s="10" t="s">
        <v>92</v>
      </c>
      <c r="C65" s="11" t="s">
        <v>93</v>
      </c>
      <c r="D65" s="656">
        <v>510672.05206099997</v>
      </c>
    </row>
    <row r="66" spans="1:4" ht="16.5" thickTop="1" thickBot="1">
      <c r="A66" s="9" t="s">
        <v>94</v>
      </c>
      <c r="B66" s="10" t="s">
        <v>92</v>
      </c>
      <c r="C66" s="11" t="s">
        <v>95</v>
      </c>
      <c r="D66" s="656">
        <v>255336.02603049998</v>
      </c>
    </row>
    <row r="67" spans="1:4" ht="16.5" thickTop="1" thickBot="1">
      <c r="A67" s="9" t="s">
        <v>2334</v>
      </c>
      <c r="B67" s="10" t="s">
        <v>1966</v>
      </c>
      <c r="C67" s="11" t="s">
        <v>2333</v>
      </c>
      <c r="D67" s="656">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L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4" t="s">
        <v>1934</v>
      </c>
      <c r="B1" s="675"/>
      <c r="C1" s="675"/>
      <c r="D1" s="676"/>
    </row>
    <row r="2" spans="1:4" ht="89.25" customHeight="1" thickBot="1">
      <c r="A2" s="677"/>
      <c r="B2" s="678"/>
      <c r="C2" s="678"/>
      <c r="D2" s="679"/>
    </row>
    <row r="3" spans="1:4" ht="53.25" customHeight="1" thickTop="1" thickBot="1">
      <c r="A3" s="671" t="s">
        <v>110</v>
      </c>
      <c r="B3" s="672"/>
      <c r="C3" s="672"/>
      <c r="D3" s="673"/>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3">
        <v>9690.9263516389983</v>
      </c>
    </row>
    <row r="8" spans="1:4" ht="30" customHeight="1" thickTop="1" thickBot="1">
      <c r="A8" s="16" t="s">
        <v>112</v>
      </c>
      <c r="B8" s="14" t="s">
        <v>113</v>
      </c>
      <c r="C8" s="17" t="s">
        <v>114</v>
      </c>
      <c r="D8" s="1003">
        <v>1905.9225460695645</v>
      </c>
    </row>
    <row r="9" spans="1:4" ht="30" customHeight="1" thickTop="1" thickBot="1">
      <c r="A9" s="16" t="s">
        <v>117</v>
      </c>
      <c r="B9" s="14" t="s">
        <v>113</v>
      </c>
      <c r="C9" s="17" t="s">
        <v>118</v>
      </c>
      <c r="D9" s="1003">
        <v>48949.839672419359</v>
      </c>
    </row>
    <row r="10" spans="1:4" ht="30" customHeight="1" thickTop="1" thickBot="1">
      <c r="A10" s="16" t="s">
        <v>119</v>
      </c>
      <c r="B10" s="14" t="s">
        <v>113</v>
      </c>
      <c r="C10" s="17" t="s">
        <v>120</v>
      </c>
      <c r="D10" s="1003">
        <v>47932.675074999999</v>
      </c>
    </row>
    <row r="11" spans="1:4" ht="30" customHeight="1" thickTop="1" thickBot="1">
      <c r="A11" s="16" t="s">
        <v>123</v>
      </c>
      <c r="B11" s="14" t="s">
        <v>113</v>
      </c>
      <c r="C11" s="17" t="s">
        <v>124</v>
      </c>
      <c r="D11" s="1003">
        <v>19581.540881662866</v>
      </c>
    </row>
    <row r="12" spans="1:4" ht="30" customHeight="1" thickTop="1" thickBot="1">
      <c r="A12" s="16" t="s">
        <v>121</v>
      </c>
      <c r="B12" s="14" t="s">
        <v>113</v>
      </c>
      <c r="C12" s="17" t="s">
        <v>122</v>
      </c>
      <c r="D12" s="1003">
        <v>47629.384965641744</v>
      </c>
    </row>
    <row r="13" spans="1:4" ht="30" customHeight="1" thickTop="1" thickBot="1">
      <c r="A13" s="16" t="s">
        <v>125</v>
      </c>
      <c r="B13" s="14" t="s">
        <v>113</v>
      </c>
      <c r="C13" s="17" t="s">
        <v>126</v>
      </c>
      <c r="D13" s="1003">
        <v>48875.619267776878</v>
      </c>
    </row>
    <row r="14" spans="1:4" ht="30" customHeight="1" thickTop="1" thickBot="1">
      <c r="A14" s="16" t="s">
        <v>131</v>
      </c>
      <c r="B14" s="14" t="s">
        <v>113</v>
      </c>
      <c r="C14" s="17" t="s">
        <v>132</v>
      </c>
      <c r="D14" s="1003">
        <v>210914.23600833336</v>
      </c>
    </row>
    <row r="15" spans="1:4" ht="30" customHeight="1" thickTop="1" thickBot="1">
      <c r="A15" s="16" t="s">
        <v>129</v>
      </c>
      <c r="B15" s="14" t="s">
        <v>113</v>
      </c>
      <c r="C15" s="17" t="s">
        <v>130</v>
      </c>
      <c r="D15" s="1003">
        <v>166125.14388888891</v>
      </c>
    </row>
    <row r="16" spans="1:4" ht="30" customHeight="1" thickTop="1" thickBot="1">
      <c r="A16" s="16" t="s">
        <v>127</v>
      </c>
      <c r="B16" s="14" t="s">
        <v>113</v>
      </c>
      <c r="C16" s="17" t="s">
        <v>128</v>
      </c>
      <c r="D16" s="1003">
        <v>121525.06</v>
      </c>
    </row>
    <row r="17" spans="1:4" ht="30" customHeight="1" thickTop="1" thickBot="1">
      <c r="A17" s="16" t="s">
        <v>1795</v>
      </c>
      <c r="B17" s="14" t="s">
        <v>113</v>
      </c>
      <c r="C17" s="17" t="s">
        <v>1796</v>
      </c>
      <c r="D17" s="1003">
        <v>31811.076521924228</v>
      </c>
    </row>
    <row r="18" spans="1:4" ht="30" customHeight="1" thickTop="1" thickBot="1">
      <c r="A18" s="16" t="s">
        <v>133</v>
      </c>
      <c r="B18" s="14" t="s">
        <v>113</v>
      </c>
      <c r="C18" s="17" t="s">
        <v>134</v>
      </c>
      <c r="D18" s="1003">
        <v>66163.079708182529</v>
      </c>
    </row>
    <row r="19" spans="1:4" ht="30" customHeight="1" thickTop="1" thickBot="1">
      <c r="A19" s="16" t="s">
        <v>146</v>
      </c>
      <c r="B19" s="14" t="s">
        <v>113</v>
      </c>
      <c r="C19" s="17" t="s">
        <v>147</v>
      </c>
      <c r="D19" s="1003">
        <v>121136.57939548747</v>
      </c>
    </row>
    <row r="20" spans="1:4" ht="30" customHeight="1" thickTop="1" thickBot="1">
      <c r="A20" s="16" t="s">
        <v>135</v>
      </c>
      <c r="B20" s="14" t="s">
        <v>113</v>
      </c>
      <c r="C20" s="17" t="s">
        <v>1968</v>
      </c>
      <c r="D20" s="1003">
        <v>45426.217273307797</v>
      </c>
    </row>
    <row r="21" spans="1:4" ht="30" customHeight="1" thickTop="1" thickBot="1">
      <c r="A21" s="16" t="s">
        <v>136</v>
      </c>
      <c r="B21" s="14" t="s">
        <v>113</v>
      </c>
      <c r="C21" s="17" t="s">
        <v>137</v>
      </c>
      <c r="D21" s="1003">
        <v>128589.05228305004</v>
      </c>
    </row>
    <row r="22" spans="1:4" ht="30" customHeight="1" thickTop="1" thickBot="1">
      <c r="A22" s="16" t="s">
        <v>138</v>
      </c>
      <c r="B22" s="14" t="s">
        <v>113</v>
      </c>
      <c r="C22" s="17" t="s">
        <v>139</v>
      </c>
      <c r="D22" s="1003">
        <v>38221.531534666661</v>
      </c>
    </row>
    <row r="23" spans="1:4" ht="30" customHeight="1" thickTop="1" thickBot="1">
      <c r="A23" s="16" t="s">
        <v>143</v>
      </c>
      <c r="B23" s="14" t="s">
        <v>144</v>
      </c>
      <c r="C23" s="17" t="s">
        <v>145</v>
      </c>
      <c r="D23" s="1003">
        <v>25456.003146161725</v>
      </c>
    </row>
    <row r="24" spans="1:4" ht="30" customHeight="1" thickTop="1" thickBot="1">
      <c r="A24" s="16" t="s">
        <v>140</v>
      </c>
      <c r="B24" s="14" t="s">
        <v>1082</v>
      </c>
      <c r="C24" s="17" t="s">
        <v>142</v>
      </c>
      <c r="D24" s="1003">
        <v>26940.177907574809</v>
      </c>
    </row>
    <row r="25" spans="1:4" ht="30" customHeight="1" thickTop="1" thickBot="1">
      <c r="A25" s="16" t="s">
        <v>148</v>
      </c>
      <c r="B25" s="14" t="s">
        <v>113</v>
      </c>
      <c r="C25" s="17" t="s">
        <v>149</v>
      </c>
      <c r="D25" s="1003">
        <v>103674.94457499999</v>
      </c>
    </row>
    <row r="26" spans="1:4" ht="30" customHeight="1" thickTop="1" thickBot="1">
      <c r="A26" s="16" t="s">
        <v>150</v>
      </c>
      <c r="B26" s="14" t="s">
        <v>113</v>
      </c>
      <c r="C26" s="17" t="s">
        <v>151</v>
      </c>
      <c r="D26" s="1003">
        <v>127193.40836526183</v>
      </c>
    </row>
    <row r="27" spans="1:4" ht="30" customHeight="1" thickTop="1" thickBot="1">
      <c r="A27" s="16" t="s">
        <v>152</v>
      </c>
      <c r="B27" s="14" t="s">
        <v>113</v>
      </c>
      <c r="C27" s="17" t="s">
        <v>153</v>
      </c>
      <c r="D27" s="1003">
        <v>118108.16491060027</v>
      </c>
    </row>
    <row r="28" spans="1:4" ht="30" customHeight="1" thickTop="1" thickBot="1">
      <c r="A28" s="16" t="s">
        <v>154</v>
      </c>
      <c r="B28" s="14" t="s">
        <v>113</v>
      </c>
      <c r="C28" s="17" t="s">
        <v>155</v>
      </c>
      <c r="D28" s="1003">
        <v>65733.9033059988</v>
      </c>
    </row>
    <row r="29" spans="1:4" ht="30" customHeight="1" thickTop="1" thickBot="1">
      <c r="A29" s="16" t="s">
        <v>156</v>
      </c>
      <c r="B29" s="14" t="s">
        <v>113</v>
      </c>
      <c r="C29" s="17" t="s">
        <v>157</v>
      </c>
      <c r="D29" s="1003">
        <v>1156.4112566666665</v>
      </c>
    </row>
    <row r="30" spans="1:4" ht="30" customHeight="1" thickTop="1" thickBot="1">
      <c r="A30" s="16" t="s">
        <v>166</v>
      </c>
      <c r="B30" s="14" t="s">
        <v>113</v>
      </c>
      <c r="C30" s="17" t="s">
        <v>167</v>
      </c>
      <c r="D30" s="1003">
        <v>90752.084574999986</v>
      </c>
    </row>
    <row r="31" spans="1:4" ht="30" customHeight="1" thickTop="1" thickBot="1">
      <c r="A31" s="16" t="s">
        <v>162</v>
      </c>
      <c r="B31" s="14" t="s">
        <v>113</v>
      </c>
      <c r="C31" s="17" t="s">
        <v>163</v>
      </c>
      <c r="D31" s="1003">
        <v>7427.9311111111101</v>
      </c>
    </row>
    <row r="32" spans="1:4" ht="30" customHeight="1" thickTop="1" thickBot="1">
      <c r="A32" s="16" t="s">
        <v>164</v>
      </c>
      <c r="B32" s="14" t="s">
        <v>113</v>
      </c>
      <c r="C32" s="17" t="s">
        <v>165</v>
      </c>
      <c r="D32" s="1003">
        <v>69853.310533333337</v>
      </c>
    </row>
    <row r="33" spans="1:4" ht="30" customHeight="1" thickTop="1" thickBot="1">
      <c r="A33" s="16" t="s">
        <v>171</v>
      </c>
      <c r="B33" s="14" t="s">
        <v>113</v>
      </c>
      <c r="C33" s="17" t="s">
        <v>172</v>
      </c>
      <c r="D33" s="1003">
        <v>5693.4192315879109</v>
      </c>
    </row>
    <row r="34" spans="1:4" ht="30" customHeight="1" thickTop="1" thickBot="1">
      <c r="A34" s="16" t="s">
        <v>160</v>
      </c>
      <c r="B34" s="14" t="s">
        <v>113</v>
      </c>
      <c r="C34" s="17" t="s">
        <v>161</v>
      </c>
      <c r="D34" s="1003">
        <v>5148.8136015325681</v>
      </c>
    </row>
    <row r="35" spans="1:4" ht="30" customHeight="1" thickTop="1" thickBot="1">
      <c r="A35" s="16" t="s">
        <v>173</v>
      </c>
      <c r="B35" s="14" t="s">
        <v>113</v>
      </c>
      <c r="C35" s="17" t="s">
        <v>1970</v>
      </c>
      <c r="D35" s="1003">
        <v>111359.55156666668</v>
      </c>
    </row>
    <row r="36" spans="1:4" ht="30" customHeight="1" thickTop="1" thickBot="1">
      <c r="A36" s="16" t="s">
        <v>170</v>
      </c>
      <c r="B36" s="14" t="s">
        <v>113</v>
      </c>
      <c r="C36" s="17" t="s">
        <v>1969</v>
      </c>
      <c r="D36" s="1003">
        <v>12719.340836526184</v>
      </c>
    </row>
    <row r="37" spans="1:4" ht="30" customHeight="1" thickTop="1" thickBot="1">
      <c r="A37" s="16" t="s">
        <v>168</v>
      </c>
      <c r="B37" s="14" t="s">
        <v>113</v>
      </c>
      <c r="C37" s="17" t="s">
        <v>169</v>
      </c>
      <c r="D37" s="1003">
        <v>108498.42726172639</v>
      </c>
    </row>
    <row r="38" spans="1:4" ht="30" customHeight="1" thickTop="1" thickBot="1">
      <c r="A38" s="16" t="s">
        <v>174</v>
      </c>
      <c r="B38" s="14" t="s">
        <v>113</v>
      </c>
      <c r="C38" s="17" t="s">
        <v>175</v>
      </c>
      <c r="D38" s="1003">
        <v>90872.172199999986</v>
      </c>
    </row>
    <row r="39" spans="1:4" ht="30" customHeight="1" thickTop="1" thickBot="1">
      <c r="A39" s="16" t="s">
        <v>176</v>
      </c>
      <c r="B39" s="14" t="s">
        <v>113</v>
      </c>
      <c r="C39" s="17" t="s">
        <v>177</v>
      </c>
      <c r="D39" s="1003">
        <v>44100.013333333336</v>
      </c>
    </row>
    <row r="40" spans="1:4" ht="30" customHeight="1" thickTop="1" thickBot="1">
      <c r="A40" s="16" t="s">
        <v>180</v>
      </c>
      <c r="B40" s="14" t="s">
        <v>113</v>
      </c>
      <c r="C40" s="17" t="s">
        <v>181</v>
      </c>
      <c r="D40" s="1003">
        <v>77710.953333333324</v>
      </c>
    </row>
    <row r="41" spans="1:4" ht="30" customHeight="1" thickTop="1" thickBot="1">
      <c r="A41" s="16" t="s">
        <v>178</v>
      </c>
      <c r="B41" s="14" t="s">
        <v>113</v>
      </c>
      <c r="C41" s="17" t="s">
        <v>179</v>
      </c>
      <c r="D41" s="1003">
        <v>70877.62</v>
      </c>
    </row>
    <row r="42" spans="1:4" ht="30" customHeight="1" thickTop="1" thickBot="1">
      <c r="A42" s="16" t="s">
        <v>182</v>
      </c>
      <c r="B42" s="14" t="s">
        <v>113</v>
      </c>
      <c r="C42" s="17" t="s">
        <v>183</v>
      </c>
      <c r="D42" s="1003">
        <v>87807.917583333328</v>
      </c>
    </row>
    <row r="43" spans="1:4" ht="30" customHeight="1" thickTop="1" thickBot="1">
      <c r="A43" s="16" t="s">
        <v>1756</v>
      </c>
      <c r="B43" s="14" t="s">
        <v>113</v>
      </c>
      <c r="C43" s="17" t="s">
        <v>1755</v>
      </c>
      <c r="D43" s="1003">
        <v>11629.111621966797</v>
      </c>
    </row>
    <row r="44" spans="1:4" ht="30" customHeight="1" thickTop="1" thickBot="1">
      <c r="A44" s="16" t="s">
        <v>184</v>
      </c>
      <c r="B44" s="14" t="s">
        <v>113</v>
      </c>
      <c r="C44" s="17" t="s">
        <v>185</v>
      </c>
      <c r="D44" s="1003">
        <v>14473.4</v>
      </c>
    </row>
    <row r="45" spans="1:4" ht="30" customHeight="1" thickTop="1" thickBot="1">
      <c r="A45" s="16" t="s">
        <v>1687</v>
      </c>
      <c r="B45" s="14" t="s">
        <v>113</v>
      </c>
      <c r="C45" s="17" t="s">
        <v>1688</v>
      </c>
      <c r="D45" s="1003">
        <v>2447.6926102078583</v>
      </c>
    </row>
    <row r="46" spans="1:4" ht="30" customHeight="1" thickTop="1" thickBot="1">
      <c r="A46" s="16" t="s">
        <v>188</v>
      </c>
      <c r="B46" s="14" t="s">
        <v>113</v>
      </c>
      <c r="C46" s="17" t="s">
        <v>189</v>
      </c>
      <c r="D46" s="1003">
        <v>2447.6926102078583</v>
      </c>
    </row>
    <row r="47" spans="1:4" ht="30" customHeight="1" thickTop="1" thickBot="1">
      <c r="A47" s="16" t="s">
        <v>186</v>
      </c>
      <c r="B47" s="14" t="s">
        <v>113</v>
      </c>
      <c r="C47" s="17" t="s">
        <v>187</v>
      </c>
      <c r="D47" s="1003">
        <v>3028.4144848871865</v>
      </c>
    </row>
    <row r="48" spans="1:4" ht="30" customHeight="1" thickTop="1" thickBot="1">
      <c r="A48" s="16" t="s">
        <v>190</v>
      </c>
      <c r="B48" s="14" t="s">
        <v>113</v>
      </c>
      <c r="C48" s="17" t="s">
        <v>191</v>
      </c>
      <c r="D48" s="1003">
        <v>4929.8633333333337</v>
      </c>
    </row>
    <row r="49" spans="1:4" ht="30" customHeight="1" thickTop="1" thickBot="1">
      <c r="A49" s="16" t="s">
        <v>201</v>
      </c>
      <c r="B49" s="14" t="s">
        <v>113</v>
      </c>
      <c r="C49" s="17" t="s">
        <v>1972</v>
      </c>
      <c r="D49" s="1003">
        <v>71746.618546526821</v>
      </c>
    </row>
    <row r="50" spans="1:4" ht="30" customHeight="1" thickTop="1" thickBot="1">
      <c r="A50" s="16" t="s">
        <v>192</v>
      </c>
      <c r="B50" s="14" t="s">
        <v>113</v>
      </c>
      <c r="C50" s="17" t="s">
        <v>193</v>
      </c>
      <c r="D50" s="1003">
        <v>30959.561869592017</v>
      </c>
    </row>
    <row r="51" spans="1:4" ht="30" customHeight="1" thickTop="1" thickBot="1">
      <c r="A51" s="16" t="s">
        <v>194</v>
      </c>
      <c r="B51" s="14" t="s">
        <v>113</v>
      </c>
      <c r="C51" s="17" t="s">
        <v>1971</v>
      </c>
      <c r="D51" s="1003">
        <v>3043.8104633333337</v>
      </c>
    </row>
    <row r="52" spans="1:4" ht="30" customHeight="1" thickTop="1" thickBot="1">
      <c r="A52" s="16" t="s">
        <v>224</v>
      </c>
      <c r="B52" s="14" t="s">
        <v>92</v>
      </c>
      <c r="C52" s="17" t="s">
        <v>1975</v>
      </c>
      <c r="D52" s="1003">
        <v>159142.66750509583</v>
      </c>
    </row>
    <row r="53" spans="1:4" ht="30" customHeight="1" thickTop="1" thickBot="1">
      <c r="A53" s="16" t="s">
        <v>195</v>
      </c>
      <c r="B53" s="14" t="s">
        <v>113</v>
      </c>
      <c r="C53" s="17" t="s">
        <v>196</v>
      </c>
      <c r="D53" s="1003">
        <v>9152.1832756304648</v>
      </c>
    </row>
    <row r="54" spans="1:4" ht="30" customHeight="1" thickTop="1" thickBot="1">
      <c r="A54" s="16" t="s">
        <v>214</v>
      </c>
      <c r="B54" s="14" t="s">
        <v>113</v>
      </c>
      <c r="C54" s="17" t="s">
        <v>215</v>
      </c>
      <c r="D54" s="1003">
        <v>13734.277036333333</v>
      </c>
    </row>
    <row r="55" spans="1:4" ht="30" customHeight="1" thickTop="1" thickBot="1">
      <c r="A55" s="16" t="s">
        <v>197</v>
      </c>
      <c r="B55" s="14" t="s">
        <v>113</v>
      </c>
      <c r="C55" s="17" t="s">
        <v>198</v>
      </c>
      <c r="D55" s="1003">
        <v>122412.59815023931</v>
      </c>
    </row>
    <row r="56" spans="1:4" ht="30" customHeight="1" thickTop="1" thickBot="1">
      <c r="A56" s="16" t="s">
        <v>199</v>
      </c>
      <c r="B56" s="14" t="s">
        <v>113</v>
      </c>
      <c r="C56" s="17" t="s">
        <v>200</v>
      </c>
      <c r="D56" s="1003">
        <v>9274.4668430786478</v>
      </c>
    </row>
    <row r="57" spans="1:4" ht="30" customHeight="1" thickTop="1" thickBot="1">
      <c r="A57" s="16" t="s">
        <v>202</v>
      </c>
      <c r="B57" s="14" t="s">
        <v>113</v>
      </c>
      <c r="C57" s="17" t="s">
        <v>203</v>
      </c>
      <c r="D57" s="1003">
        <v>90466.989898232394</v>
      </c>
    </row>
    <row r="58" spans="1:4" ht="30" customHeight="1" thickTop="1" thickBot="1">
      <c r="A58" s="16" t="s">
        <v>212</v>
      </c>
      <c r="B58" s="14" t="s">
        <v>113</v>
      </c>
      <c r="C58" s="17" t="s">
        <v>213</v>
      </c>
      <c r="D58" s="1003">
        <v>37968.462791333332</v>
      </c>
    </row>
    <row r="59" spans="1:4" ht="30" customHeight="1" thickTop="1" thickBot="1">
      <c r="A59" s="16" t="s">
        <v>206</v>
      </c>
      <c r="B59" s="14" t="s">
        <v>113</v>
      </c>
      <c r="C59" s="17" t="s">
        <v>207</v>
      </c>
      <c r="D59" s="1003">
        <v>8298.3646658152429</v>
      </c>
    </row>
    <row r="60" spans="1:4" ht="30" customHeight="1" thickTop="1" thickBot="1">
      <c r="A60" s="16" t="s">
        <v>204</v>
      </c>
      <c r="B60" s="14" t="s">
        <v>113</v>
      </c>
      <c r="C60" s="17" t="s">
        <v>205</v>
      </c>
      <c r="D60" s="1003">
        <v>12961.613995317159</v>
      </c>
    </row>
    <row r="61" spans="1:4" ht="30" customHeight="1" thickTop="1" thickBot="1">
      <c r="A61" s="16" t="s">
        <v>208</v>
      </c>
      <c r="B61" s="14" t="s">
        <v>113</v>
      </c>
      <c r="C61" s="17" t="s">
        <v>209</v>
      </c>
      <c r="D61" s="1003">
        <v>16353.438218390807</v>
      </c>
    </row>
    <row r="62" spans="1:4" ht="30" customHeight="1" thickTop="1" thickBot="1">
      <c r="A62" s="16" t="s">
        <v>210</v>
      </c>
      <c r="B62" s="14" t="s">
        <v>113</v>
      </c>
      <c r="C62" s="17" t="s">
        <v>211</v>
      </c>
      <c r="D62" s="1003">
        <v>21270.59</v>
      </c>
    </row>
    <row r="63" spans="1:4" ht="30" customHeight="1" thickTop="1" thickBot="1">
      <c r="A63" s="16" t="s">
        <v>217</v>
      </c>
      <c r="B63" s="14" t="s">
        <v>113</v>
      </c>
      <c r="C63" s="17" t="s">
        <v>218</v>
      </c>
      <c r="D63" s="1003">
        <v>19837.107587993101</v>
      </c>
    </row>
    <row r="64" spans="1:4" ht="30" customHeight="1" thickTop="1" thickBot="1">
      <c r="A64" s="16" t="s">
        <v>219</v>
      </c>
      <c r="B64" s="14" t="s">
        <v>113</v>
      </c>
      <c r="C64" s="17" t="s">
        <v>220</v>
      </c>
      <c r="D64" s="1003">
        <v>10077.265612716983</v>
      </c>
    </row>
    <row r="65" spans="1:4" ht="30" customHeight="1" thickTop="1" thickBot="1">
      <c r="A65" s="16" t="s">
        <v>216</v>
      </c>
      <c r="B65" s="14" t="s">
        <v>113</v>
      </c>
      <c r="C65" s="17" t="s">
        <v>1973</v>
      </c>
      <c r="D65" s="1003">
        <v>10743.055421778701</v>
      </c>
    </row>
    <row r="66" spans="1:4" ht="30" customHeight="1" thickTop="1" thickBot="1">
      <c r="A66" s="16" t="s">
        <v>221</v>
      </c>
      <c r="B66" s="14" t="s">
        <v>113</v>
      </c>
      <c r="C66" s="17" t="s">
        <v>1974</v>
      </c>
      <c r="D66" s="1003">
        <v>54023.434722430051</v>
      </c>
    </row>
    <row r="67" spans="1:4" ht="30" customHeight="1" thickTop="1" thickBot="1">
      <c r="A67" s="16" t="s">
        <v>222</v>
      </c>
      <c r="B67" s="14" t="s">
        <v>113</v>
      </c>
      <c r="C67" s="17" t="s">
        <v>223</v>
      </c>
      <c r="D67" s="1003">
        <v>14844.829725415073</v>
      </c>
    </row>
    <row r="68" spans="1:4" ht="30" customHeight="1" thickTop="1" thickBot="1">
      <c r="A68" s="16" t="s">
        <v>225</v>
      </c>
      <c r="B68" s="14" t="s">
        <v>113</v>
      </c>
      <c r="C68" s="17" t="s">
        <v>226</v>
      </c>
      <c r="D68" s="1003">
        <v>76886.853021468254</v>
      </c>
    </row>
    <row r="69" spans="1:4" ht="30" customHeight="1" thickTop="1" thickBot="1">
      <c r="A69" s="16" t="s">
        <v>227</v>
      </c>
      <c r="B69" s="14" t="s">
        <v>113</v>
      </c>
      <c r="C69" s="17" t="s">
        <v>1976</v>
      </c>
      <c r="D69" s="1003">
        <v>13399.164447232359</v>
      </c>
    </row>
    <row r="70" spans="1:4" ht="30" customHeight="1" thickTop="1" thickBot="1">
      <c r="A70" s="16" t="s">
        <v>232</v>
      </c>
      <c r="B70" s="14" t="s">
        <v>233</v>
      </c>
      <c r="C70" s="17" t="s">
        <v>1979</v>
      </c>
      <c r="D70" s="1003">
        <v>3310.9967601999997</v>
      </c>
    </row>
    <row r="71" spans="1:4" ht="30" customHeight="1" thickTop="1" thickBot="1">
      <c r="A71" s="16" t="s">
        <v>228</v>
      </c>
      <c r="B71" s="14" t="s">
        <v>113</v>
      </c>
      <c r="C71" s="17" t="s">
        <v>1977</v>
      </c>
      <c r="D71" s="1003">
        <v>2671.7034313333334</v>
      </c>
    </row>
    <row r="72" spans="1:4" ht="30" customHeight="1" thickTop="1" thickBot="1">
      <c r="A72" s="16" t="s">
        <v>229</v>
      </c>
      <c r="B72" s="14" t="s">
        <v>113</v>
      </c>
      <c r="C72" s="17" t="s">
        <v>1978</v>
      </c>
      <c r="D72" s="1003">
        <v>8206.1833549270086</v>
      </c>
    </row>
    <row r="73" spans="1:4" ht="30" customHeight="1" thickTop="1" thickBot="1">
      <c r="A73" s="16" t="s">
        <v>230</v>
      </c>
      <c r="B73" s="14" t="s">
        <v>113</v>
      </c>
      <c r="C73" s="17" t="s">
        <v>231</v>
      </c>
      <c r="D73" s="1003">
        <v>3040.5908155113507</v>
      </c>
    </row>
    <row r="74" spans="1:4" ht="30" customHeight="1" thickTop="1" thickBot="1">
      <c r="A74" s="16" t="s">
        <v>234</v>
      </c>
      <c r="B74" s="14" t="s">
        <v>113</v>
      </c>
      <c r="C74" s="17" t="s">
        <v>235</v>
      </c>
      <c r="D74" s="1003">
        <v>12118.506631391798</v>
      </c>
    </row>
    <row r="75" spans="1:4" ht="30" customHeight="1" thickTop="1" thickBot="1">
      <c r="A75" s="16" t="s">
        <v>236</v>
      </c>
      <c r="B75" s="14" t="s">
        <v>113</v>
      </c>
      <c r="C75" s="17" t="s">
        <v>237</v>
      </c>
      <c r="D75" s="1003">
        <v>368998.05470000004</v>
      </c>
    </row>
    <row r="76" spans="1:4" ht="30" customHeight="1" thickTop="1" thickBot="1">
      <c r="A76" s="16" t="s">
        <v>238</v>
      </c>
      <c r="B76" s="14" t="s">
        <v>113</v>
      </c>
      <c r="C76" s="17" t="s">
        <v>239</v>
      </c>
      <c r="D76" s="1003">
        <v>637822.81925000006</v>
      </c>
    </row>
    <row r="77" spans="1:4" ht="30" customHeight="1" thickTop="1" thickBot="1">
      <c r="A77" s="16" t="s">
        <v>240</v>
      </c>
      <c r="B77" s="14" t="s">
        <v>113</v>
      </c>
      <c r="C77" s="17" t="s">
        <v>1980</v>
      </c>
      <c r="D77" s="1003">
        <v>121319.82087134838</v>
      </c>
    </row>
    <row r="78" spans="1:4" ht="30" customHeight="1" thickTop="1" thickBot="1">
      <c r="A78" s="16" t="s">
        <v>241</v>
      </c>
      <c r="B78" s="14" t="s">
        <v>113</v>
      </c>
      <c r="C78" s="17" t="s">
        <v>1981</v>
      </c>
      <c r="D78" s="1003">
        <v>147732.76393460101</v>
      </c>
    </row>
    <row r="79" spans="1:4" ht="30" customHeight="1" thickTop="1" thickBot="1">
      <c r="A79" s="16" t="s">
        <v>246</v>
      </c>
      <c r="B79" s="14" t="s">
        <v>113</v>
      </c>
      <c r="C79" s="17" t="s">
        <v>1986</v>
      </c>
      <c r="D79" s="1003">
        <v>112491.62398255349</v>
      </c>
    </row>
    <row r="80" spans="1:4" ht="30" customHeight="1" thickTop="1" thickBot="1">
      <c r="A80" s="16" t="s">
        <v>243</v>
      </c>
      <c r="B80" s="14" t="s">
        <v>113</v>
      </c>
      <c r="C80" s="17" t="s">
        <v>1983</v>
      </c>
      <c r="D80" s="1003">
        <v>220577.78333333333</v>
      </c>
    </row>
    <row r="81" spans="1:4" ht="30" customHeight="1" thickTop="1" thickBot="1">
      <c r="A81" s="16" t="s">
        <v>244</v>
      </c>
      <c r="B81" s="14" t="s">
        <v>113</v>
      </c>
      <c r="C81" s="17" t="s">
        <v>1984</v>
      </c>
      <c r="D81" s="1003">
        <v>267914.31810015556</v>
      </c>
    </row>
    <row r="82" spans="1:4" ht="30" customHeight="1" thickTop="1" thickBot="1">
      <c r="A82" s="16" t="s">
        <v>245</v>
      </c>
      <c r="B82" s="14" t="s">
        <v>113</v>
      </c>
      <c r="C82" s="17" t="s">
        <v>1985</v>
      </c>
      <c r="D82" s="1003">
        <v>190746.49081099647</v>
      </c>
    </row>
    <row r="83" spans="1:4" ht="30" customHeight="1" thickTop="1" thickBot="1">
      <c r="A83" s="16" t="s">
        <v>247</v>
      </c>
      <c r="B83" s="14" t="s">
        <v>113</v>
      </c>
      <c r="C83" s="17" t="s">
        <v>1987</v>
      </c>
      <c r="D83" s="1003">
        <v>165531.03416627596</v>
      </c>
    </row>
    <row r="84" spans="1:4" ht="30" customHeight="1" thickTop="1" thickBot="1">
      <c r="A84" s="16" t="s">
        <v>242</v>
      </c>
      <c r="B84" s="14" t="s">
        <v>113</v>
      </c>
      <c r="C84" s="17" t="s">
        <v>1982</v>
      </c>
      <c r="D84" s="1003">
        <v>188572.74506576196</v>
      </c>
    </row>
    <row r="85" spans="1:4" ht="30" customHeight="1" thickTop="1" thickBot="1">
      <c r="A85" s="16" t="s">
        <v>248</v>
      </c>
      <c r="B85" s="14" t="s">
        <v>113</v>
      </c>
      <c r="C85" s="17" t="s">
        <v>1988</v>
      </c>
      <c r="D85" s="1003">
        <v>314955.10642826738</v>
      </c>
    </row>
    <row r="86" spans="1:4" ht="30" customHeight="1" thickTop="1" thickBot="1">
      <c r="A86" s="16" t="s">
        <v>249</v>
      </c>
      <c r="B86" s="14" t="s">
        <v>113</v>
      </c>
      <c r="C86" s="17" t="s">
        <v>250</v>
      </c>
      <c r="D86" s="1003">
        <v>4966.5997552149856</v>
      </c>
    </row>
    <row r="87" spans="1:4" ht="30" customHeight="1" thickTop="1" thickBot="1">
      <c r="A87" s="16" t="s">
        <v>255</v>
      </c>
      <c r="B87" s="14" t="s">
        <v>113</v>
      </c>
      <c r="C87" s="17" t="s">
        <v>256</v>
      </c>
      <c r="D87" s="1003">
        <v>1129812.2941980066</v>
      </c>
    </row>
    <row r="88" spans="1:4" ht="30" customHeight="1" thickTop="1" thickBot="1">
      <c r="A88" s="16" t="s">
        <v>253</v>
      </c>
      <c r="B88" s="14" t="s">
        <v>113</v>
      </c>
      <c r="C88" s="17" t="s">
        <v>254</v>
      </c>
      <c r="D88" s="1003">
        <v>19010.456937468785</v>
      </c>
    </row>
    <row r="89" spans="1:4" ht="30" customHeight="1" thickTop="1" thickBot="1">
      <c r="A89" s="16" t="s">
        <v>251</v>
      </c>
      <c r="B89" s="14" t="s">
        <v>113</v>
      </c>
      <c r="C89" s="17" t="s">
        <v>252</v>
      </c>
      <c r="D89" s="1003">
        <v>9517.8740953597298</v>
      </c>
    </row>
    <row r="90" spans="1:4" ht="30" customHeight="1" thickTop="1" thickBot="1">
      <c r="A90" s="16" t="s">
        <v>257</v>
      </c>
      <c r="B90" s="14" t="s">
        <v>113</v>
      </c>
      <c r="C90" s="17" t="s">
        <v>258</v>
      </c>
      <c r="D90" s="1003">
        <v>2543.868167305237</v>
      </c>
    </row>
    <row r="91" spans="1:4" ht="30" customHeight="1" thickTop="1" thickBot="1">
      <c r="A91" s="16" t="s">
        <v>259</v>
      </c>
      <c r="B91" s="14" t="s">
        <v>113</v>
      </c>
      <c r="C91" s="17" t="s">
        <v>260</v>
      </c>
      <c r="D91" s="1003">
        <v>62444.794188927037</v>
      </c>
    </row>
    <row r="92" spans="1:4" ht="30" customHeight="1" thickTop="1" thickBot="1">
      <c r="A92" s="16" t="s">
        <v>261</v>
      </c>
      <c r="B92" s="14" t="s">
        <v>113</v>
      </c>
      <c r="C92" s="17" t="s">
        <v>262</v>
      </c>
      <c r="D92" s="1003">
        <v>2059.321849723287</v>
      </c>
    </row>
    <row r="93" spans="1:4" ht="30" customHeight="1" thickTop="1" thickBot="1">
      <c r="A93" s="16" t="s">
        <v>263</v>
      </c>
      <c r="B93" s="14" t="s">
        <v>113</v>
      </c>
      <c r="C93" s="17" t="s">
        <v>264</v>
      </c>
      <c r="D93" s="1003">
        <v>4421.9941251596429</v>
      </c>
    </row>
    <row r="94" spans="1:4" ht="30" customHeight="1" thickTop="1" thickBot="1">
      <c r="A94" s="16" t="s">
        <v>265</v>
      </c>
      <c r="B94" s="14" t="s">
        <v>113</v>
      </c>
      <c r="C94" s="17" t="s">
        <v>266</v>
      </c>
      <c r="D94" s="1003">
        <v>10599.959674329502</v>
      </c>
    </row>
    <row r="95" spans="1:4" ht="30" customHeight="1" thickTop="1" thickBot="1">
      <c r="A95" s="16" t="s">
        <v>267</v>
      </c>
      <c r="B95" s="14" t="s">
        <v>113</v>
      </c>
      <c r="C95" s="17" t="s">
        <v>268</v>
      </c>
      <c r="D95" s="1003">
        <v>29193.915634312478</v>
      </c>
    </row>
    <row r="96" spans="1:4" ht="30" customHeight="1" thickTop="1" thickBot="1">
      <c r="A96" s="16" t="s">
        <v>269</v>
      </c>
      <c r="B96" s="14" t="s">
        <v>113</v>
      </c>
      <c r="C96" s="17" t="s">
        <v>270</v>
      </c>
      <c r="D96" s="1003">
        <v>155071.35333333333</v>
      </c>
    </row>
    <row r="97" spans="1:4" ht="30" customHeight="1" thickTop="1" thickBot="1">
      <c r="A97" s="16" t="s">
        <v>271</v>
      </c>
      <c r="B97" s="14" t="s">
        <v>113</v>
      </c>
      <c r="C97" s="17" t="s">
        <v>272</v>
      </c>
      <c r="D97" s="1003">
        <v>148392.30975947215</v>
      </c>
    </row>
    <row r="98" spans="1:4" ht="30" customHeight="1" thickTop="1" thickBot="1">
      <c r="A98" s="16" t="s">
        <v>273</v>
      </c>
      <c r="B98" s="14" t="s">
        <v>113</v>
      </c>
      <c r="C98" s="17" t="s">
        <v>274</v>
      </c>
      <c r="D98" s="1003">
        <v>7510.4679225202226</v>
      </c>
    </row>
    <row r="99" spans="1:4" ht="30" customHeight="1" thickTop="1" thickBot="1">
      <c r="A99" s="16" t="s">
        <v>275</v>
      </c>
      <c r="B99" s="14" t="s">
        <v>113</v>
      </c>
      <c r="C99" s="17" t="s">
        <v>276</v>
      </c>
      <c r="D99" s="1003">
        <v>13289.840000000002</v>
      </c>
    </row>
    <row r="100" spans="1:4" ht="30" customHeight="1" thickTop="1" thickBot="1">
      <c r="A100" s="16" t="s">
        <v>277</v>
      </c>
      <c r="B100" s="14" t="s">
        <v>113</v>
      </c>
      <c r="C100" s="17" t="s">
        <v>278</v>
      </c>
      <c r="D100" s="1003">
        <v>350213.45443496323</v>
      </c>
    </row>
    <row r="101" spans="1:4" ht="30" customHeight="1" thickTop="1" thickBot="1">
      <c r="A101" s="16" t="s">
        <v>279</v>
      </c>
      <c r="B101" s="14" t="s">
        <v>113</v>
      </c>
      <c r="C101" s="17" t="s">
        <v>1989</v>
      </c>
      <c r="D101" s="1003">
        <v>384875.45443496323</v>
      </c>
    </row>
    <row r="102" spans="1:4" ht="30" customHeight="1" thickTop="1" thickBot="1">
      <c r="A102" s="16" t="s">
        <v>280</v>
      </c>
      <c r="B102" s="14" t="s">
        <v>113</v>
      </c>
      <c r="C102" s="17" t="s">
        <v>281</v>
      </c>
      <c r="D102" s="1003">
        <v>488833.87601110205</v>
      </c>
    </row>
    <row r="103" spans="1:4" ht="30" customHeight="1" thickTop="1" thickBot="1">
      <c r="A103" s="16" t="s">
        <v>282</v>
      </c>
      <c r="B103" s="14" t="s">
        <v>113</v>
      </c>
      <c r="C103" s="17" t="s">
        <v>283</v>
      </c>
      <c r="D103" s="1003">
        <v>564874.70376097725</v>
      </c>
    </row>
    <row r="104" spans="1:4" ht="30" customHeight="1" thickTop="1" thickBot="1">
      <c r="A104" s="16" t="s">
        <v>284</v>
      </c>
      <c r="B104" s="14" t="s">
        <v>113</v>
      </c>
      <c r="C104" s="17" t="s">
        <v>285</v>
      </c>
      <c r="D104" s="1003">
        <v>759647.56466666667</v>
      </c>
    </row>
    <row r="105" spans="1:4" ht="30" customHeight="1" thickTop="1" thickBot="1">
      <c r="A105" s="16" t="s">
        <v>286</v>
      </c>
      <c r="B105" s="14" t="s">
        <v>113</v>
      </c>
      <c r="C105" s="17" t="s">
        <v>287</v>
      </c>
      <c r="D105" s="1003">
        <v>241759.88103776574</v>
      </c>
    </row>
    <row r="106" spans="1:4" ht="30" customHeight="1" thickTop="1" thickBot="1">
      <c r="A106" s="16" t="s">
        <v>288</v>
      </c>
      <c r="B106" s="14" t="s">
        <v>113</v>
      </c>
      <c r="C106" s="17" t="s">
        <v>289</v>
      </c>
      <c r="D106" s="1003">
        <v>10706.93</v>
      </c>
    </row>
    <row r="107" spans="1:4" ht="30" customHeight="1" thickTop="1" thickBot="1">
      <c r="A107" s="16" t="s">
        <v>290</v>
      </c>
      <c r="B107" s="14" t="s">
        <v>113</v>
      </c>
      <c r="C107" s="17" t="s">
        <v>291</v>
      </c>
      <c r="D107" s="1003">
        <v>532455.26514999999</v>
      </c>
    </row>
    <row r="108" spans="1:4" ht="30" customHeight="1" thickTop="1" thickBot="1">
      <c r="A108" s="16" t="s">
        <v>292</v>
      </c>
      <c r="B108" s="14" t="s">
        <v>113</v>
      </c>
      <c r="C108" s="17" t="s">
        <v>293</v>
      </c>
      <c r="D108" s="1003">
        <v>3916.7299999999996</v>
      </c>
    </row>
    <row r="109" spans="1:4" ht="30" customHeight="1" thickTop="1" thickBot="1">
      <c r="A109" s="16" t="s">
        <v>294</v>
      </c>
      <c r="B109" s="14" t="s">
        <v>113</v>
      </c>
      <c r="C109" s="17" t="s">
        <v>1990</v>
      </c>
      <c r="D109" s="1003">
        <v>619089.09072517371</v>
      </c>
    </row>
    <row r="110" spans="1:4" ht="30" customHeight="1" thickTop="1" thickBot="1">
      <c r="A110" s="16" t="s">
        <v>295</v>
      </c>
      <c r="B110" s="14" t="s">
        <v>113</v>
      </c>
      <c r="C110" s="17" t="s">
        <v>296</v>
      </c>
      <c r="D110" s="1003">
        <v>2301.5950085142617</v>
      </c>
    </row>
    <row r="111" spans="1:4" ht="30" customHeight="1" thickTop="1" thickBot="1">
      <c r="A111" s="16" t="s">
        <v>297</v>
      </c>
      <c r="B111" s="14" t="s">
        <v>113</v>
      </c>
      <c r="C111" s="17" t="s">
        <v>298</v>
      </c>
      <c r="D111" s="1003">
        <v>96504.730302311465</v>
      </c>
    </row>
    <row r="112" spans="1:4" ht="30" customHeight="1" thickTop="1" thickBot="1">
      <c r="A112" s="16" t="s">
        <v>299</v>
      </c>
      <c r="B112" s="14" t="s">
        <v>113</v>
      </c>
      <c r="C112" s="17" t="s">
        <v>300</v>
      </c>
      <c r="D112" s="1003">
        <v>1028467.074</v>
      </c>
    </row>
    <row r="113" spans="1:12" ht="30" customHeight="1" thickTop="1" thickBot="1">
      <c r="A113" s="16" t="s">
        <v>301</v>
      </c>
      <c r="B113" s="14" t="s">
        <v>113</v>
      </c>
      <c r="C113" s="17" t="s">
        <v>302</v>
      </c>
      <c r="D113" s="1003">
        <v>2543.868167305237</v>
      </c>
    </row>
    <row r="114" spans="1:12" ht="30" customHeight="1" thickTop="1" thickBot="1">
      <c r="A114" s="16" t="s">
        <v>305</v>
      </c>
      <c r="B114" s="14" t="s">
        <v>113</v>
      </c>
      <c r="C114" s="17" t="s">
        <v>306</v>
      </c>
      <c r="D114" s="1003">
        <v>122349.47451666667</v>
      </c>
    </row>
    <row r="115" spans="1:12" ht="30" customHeight="1" thickTop="1" thickBot="1">
      <c r="A115" s="16" t="s">
        <v>303</v>
      </c>
      <c r="B115" s="14" t="s">
        <v>113</v>
      </c>
      <c r="C115" s="17" t="s">
        <v>304</v>
      </c>
      <c r="D115" s="1003">
        <v>139130.24875</v>
      </c>
    </row>
    <row r="116" spans="1:12" ht="30" customHeight="1" thickTop="1" thickBot="1">
      <c r="A116" s="16" t="s">
        <v>309</v>
      </c>
      <c r="B116" s="14" t="s">
        <v>113</v>
      </c>
      <c r="C116" s="17" t="s">
        <v>1991</v>
      </c>
      <c r="D116" s="1003">
        <v>114541.70195000002</v>
      </c>
      <c r="E116" s="224"/>
      <c r="G116" s="224"/>
      <c r="H116" s="224"/>
      <c r="I116" s="224"/>
      <c r="J116" s="224"/>
      <c r="K116" s="224"/>
      <c r="L116" s="224"/>
    </row>
    <row r="117" spans="1:12" ht="30" customHeight="1" thickTop="1" thickBot="1">
      <c r="A117" s="16" t="s">
        <v>310</v>
      </c>
      <c r="B117" s="14" t="s">
        <v>113</v>
      </c>
      <c r="C117" s="17" t="s">
        <v>311</v>
      </c>
      <c r="D117" s="1003">
        <v>112372.39899999999</v>
      </c>
      <c r="E117" s="224"/>
      <c r="G117" s="224"/>
      <c r="H117" s="224"/>
      <c r="I117" s="224"/>
      <c r="J117" s="224"/>
      <c r="K117" s="224"/>
      <c r="L117" s="224"/>
    </row>
    <row r="118" spans="1:12" ht="30" customHeight="1" thickTop="1" thickBot="1">
      <c r="A118" s="16" t="s">
        <v>313</v>
      </c>
      <c r="B118" s="14" t="s">
        <v>113</v>
      </c>
      <c r="C118" s="17" t="s">
        <v>1993</v>
      </c>
      <c r="D118" s="1003">
        <v>162332.23833333331</v>
      </c>
      <c r="E118" s="224"/>
      <c r="G118" s="224"/>
      <c r="H118" s="224"/>
      <c r="I118" s="224"/>
      <c r="J118" s="224"/>
      <c r="K118" s="224"/>
      <c r="L118" s="224"/>
    </row>
    <row r="119" spans="1:12" ht="30" customHeight="1" thickTop="1" thickBot="1">
      <c r="A119" s="16" t="s">
        <v>318</v>
      </c>
      <c r="B119" s="14" t="s">
        <v>113</v>
      </c>
      <c r="C119" s="17" t="s">
        <v>319</v>
      </c>
      <c r="D119" s="1003">
        <v>184733.28357811837</v>
      </c>
      <c r="E119" s="224"/>
      <c r="G119" s="224"/>
      <c r="H119" s="224"/>
      <c r="I119" s="224"/>
      <c r="J119" s="224"/>
      <c r="K119" s="224"/>
      <c r="L119" s="224"/>
    </row>
    <row r="120" spans="1:12" ht="30" customHeight="1" thickTop="1" thickBot="1">
      <c r="A120" s="16" t="s">
        <v>314</v>
      </c>
      <c r="B120" s="14" t="s">
        <v>113</v>
      </c>
      <c r="C120" s="17" t="s">
        <v>315</v>
      </c>
      <c r="D120" s="1003">
        <v>167697.30555555553</v>
      </c>
      <c r="E120" s="224"/>
      <c r="G120" s="224"/>
      <c r="H120" s="224"/>
      <c r="I120" s="224"/>
      <c r="J120" s="224"/>
      <c r="K120" s="224"/>
      <c r="L120" s="224"/>
    </row>
    <row r="121" spans="1:12" ht="30" customHeight="1" thickTop="1" thickBot="1">
      <c r="A121" s="16" t="s">
        <v>1732</v>
      </c>
      <c r="B121" s="14" t="s">
        <v>113</v>
      </c>
      <c r="C121" s="17" t="s">
        <v>1733</v>
      </c>
      <c r="D121" s="1003">
        <v>113849.60277777778</v>
      </c>
      <c r="E121" s="224"/>
    </row>
    <row r="122" spans="1:12" ht="30" customHeight="1" thickTop="1" thickBot="1">
      <c r="A122" s="16" t="s">
        <v>322</v>
      </c>
      <c r="B122" s="14" t="s">
        <v>113</v>
      </c>
      <c r="C122" s="17" t="s">
        <v>323</v>
      </c>
      <c r="D122" s="1003">
        <v>125769.55222222221</v>
      </c>
    </row>
    <row r="123" spans="1:12" ht="30" customHeight="1" thickTop="1" thickBot="1">
      <c r="A123" s="16" t="s">
        <v>320</v>
      </c>
      <c r="B123" s="14" t="s">
        <v>113</v>
      </c>
      <c r="C123" s="17" t="s">
        <v>321</v>
      </c>
      <c r="D123" s="1003">
        <v>54511.460727969359</v>
      </c>
    </row>
    <row r="124" spans="1:12" ht="30" customHeight="1" thickTop="1" thickBot="1">
      <c r="A124" s="16" t="s">
        <v>312</v>
      </c>
      <c r="B124" s="14" t="s">
        <v>113</v>
      </c>
      <c r="C124" s="17" t="s">
        <v>1992</v>
      </c>
      <c r="D124" s="1003">
        <v>161237.58222222221</v>
      </c>
    </row>
    <row r="125" spans="1:12" ht="30" customHeight="1" thickTop="1" thickBot="1">
      <c r="A125" s="16" t="s">
        <v>316</v>
      </c>
      <c r="B125" s="14" t="s">
        <v>113</v>
      </c>
      <c r="C125" s="17" t="s">
        <v>317</v>
      </c>
      <c r="D125" s="1003">
        <v>164188.02055555556</v>
      </c>
    </row>
    <row r="126" spans="1:12" ht="30" customHeight="1" thickTop="1" thickBot="1">
      <c r="A126" s="16" t="s">
        <v>307</v>
      </c>
      <c r="B126" s="14" t="s">
        <v>113</v>
      </c>
      <c r="C126" s="17" t="s">
        <v>308</v>
      </c>
      <c r="D126" s="1003">
        <v>142042.11555555553</v>
      </c>
    </row>
    <row r="127" spans="1:12" ht="30" customHeight="1" thickTop="1" thickBot="1">
      <c r="A127" s="16" t="s">
        <v>324</v>
      </c>
      <c r="B127" s="14" t="s">
        <v>113</v>
      </c>
      <c r="C127" s="17" t="s">
        <v>325</v>
      </c>
      <c r="D127" s="1003">
        <v>4242.6671910269533</v>
      </c>
    </row>
    <row r="128" spans="1:12" ht="30" customHeight="1" thickTop="1" thickBot="1">
      <c r="A128" s="16" t="s">
        <v>326</v>
      </c>
      <c r="B128" s="14" t="s">
        <v>113</v>
      </c>
      <c r="C128" s="17" t="s">
        <v>327</v>
      </c>
      <c r="D128" s="1003">
        <v>90022.208427232908</v>
      </c>
    </row>
    <row r="129" spans="1:4" ht="30" customHeight="1" thickTop="1" thickBot="1">
      <c r="A129" s="16" t="s">
        <v>328</v>
      </c>
      <c r="B129" s="14" t="s">
        <v>113</v>
      </c>
      <c r="C129" s="17" t="s">
        <v>329</v>
      </c>
      <c r="D129" s="1003">
        <v>81.744382112961446</v>
      </c>
    </row>
    <row r="130" spans="1:4" ht="30" customHeight="1" thickTop="1" thickBot="1">
      <c r="A130" s="16" t="s">
        <v>330</v>
      </c>
      <c r="B130" s="14" t="s">
        <v>113</v>
      </c>
      <c r="C130" s="17" t="s">
        <v>331</v>
      </c>
      <c r="D130" s="1003">
        <v>2709.3372236666669</v>
      </c>
    </row>
    <row r="131" spans="1:4" ht="30" customHeight="1" thickTop="1" thickBot="1">
      <c r="A131" s="16" t="s">
        <v>332</v>
      </c>
      <c r="B131" s="14" t="s">
        <v>113</v>
      </c>
      <c r="C131" s="17" t="s">
        <v>333</v>
      </c>
      <c r="D131" s="1003">
        <v>2469.7190993333334</v>
      </c>
    </row>
    <row r="132" spans="1:4" ht="30" customHeight="1" thickTop="1" thickBot="1">
      <c r="A132" s="16" t="s">
        <v>334</v>
      </c>
      <c r="B132" s="14" t="s">
        <v>113</v>
      </c>
      <c r="C132" s="17" t="s">
        <v>1760</v>
      </c>
      <c r="D132" s="1003">
        <v>4580.1054043333324</v>
      </c>
    </row>
    <row r="133" spans="1:4" ht="30" customHeight="1" thickTop="1" thickBot="1">
      <c r="A133" s="16" t="s">
        <v>335</v>
      </c>
      <c r="B133" s="14" t="s">
        <v>92</v>
      </c>
      <c r="C133" s="17" t="s">
        <v>1994</v>
      </c>
      <c r="D133" s="1003">
        <v>212057.13937946944</v>
      </c>
    </row>
    <row r="134" spans="1:4" ht="30" customHeight="1" thickTop="1" thickBot="1">
      <c r="A134" s="16" t="s">
        <v>336</v>
      </c>
      <c r="B134" s="14" t="s">
        <v>113</v>
      </c>
      <c r="C134" s="17" t="s">
        <v>337</v>
      </c>
      <c r="D134" s="1003">
        <v>57812.400812975022</v>
      </c>
    </row>
    <row r="135" spans="1:4" ht="30" customHeight="1" thickTop="1" thickBot="1">
      <c r="A135" s="16" t="s">
        <v>338</v>
      </c>
      <c r="B135" s="14" t="s">
        <v>339</v>
      </c>
      <c r="C135" s="17" t="s">
        <v>340</v>
      </c>
      <c r="D135" s="1003">
        <v>450080.65429833328</v>
      </c>
    </row>
    <row r="136" spans="1:4" ht="30" customHeight="1" thickTop="1" thickBot="1">
      <c r="A136" s="16" t="s">
        <v>352</v>
      </c>
      <c r="B136" s="14" t="s">
        <v>339</v>
      </c>
      <c r="C136" s="17" t="s">
        <v>353</v>
      </c>
      <c r="D136" s="1003">
        <v>932.32923358366543</v>
      </c>
    </row>
    <row r="137" spans="1:4" ht="30" customHeight="1" thickTop="1" thickBot="1">
      <c r="A137" s="16" t="s">
        <v>343</v>
      </c>
      <c r="B137" s="14" t="s">
        <v>344</v>
      </c>
      <c r="C137" s="17" t="s">
        <v>345</v>
      </c>
      <c r="D137" s="1003">
        <v>0.30546749103416199</v>
      </c>
    </row>
    <row r="138" spans="1:4" ht="30" customHeight="1" thickTop="1" thickBot="1">
      <c r="A138" s="16" t="s">
        <v>346</v>
      </c>
      <c r="B138" s="14" t="s">
        <v>344</v>
      </c>
      <c r="C138" s="17" t="s">
        <v>347</v>
      </c>
      <c r="D138" s="1003">
        <v>0.46086316338245148</v>
      </c>
    </row>
    <row r="139" spans="1:4" ht="30" customHeight="1" thickTop="1" thickBot="1">
      <c r="A139" s="16" t="s">
        <v>350</v>
      </c>
      <c r="B139" s="14" t="s">
        <v>339</v>
      </c>
      <c r="C139" s="17" t="s">
        <v>351</v>
      </c>
      <c r="D139" s="1003">
        <v>1291.5955013333335</v>
      </c>
    </row>
    <row r="140" spans="1:4" ht="30" customHeight="1" thickTop="1" thickBot="1">
      <c r="A140" s="16" t="s">
        <v>348</v>
      </c>
      <c r="B140" s="14" t="s">
        <v>339</v>
      </c>
      <c r="C140" s="17" t="s">
        <v>349</v>
      </c>
      <c r="D140" s="1003">
        <v>1270.597168</v>
      </c>
    </row>
    <row r="141" spans="1:4" ht="30" customHeight="1" thickTop="1" thickBot="1">
      <c r="A141" s="16" t="s">
        <v>356</v>
      </c>
      <c r="B141" s="14" t="s">
        <v>113</v>
      </c>
      <c r="C141" s="17" t="s">
        <v>357</v>
      </c>
      <c r="D141" s="1003">
        <v>60866.265443567558</v>
      </c>
    </row>
    <row r="142" spans="1:4" ht="30" customHeight="1" thickTop="1" thickBot="1">
      <c r="A142" s="16" t="s">
        <v>341</v>
      </c>
      <c r="B142" s="14" t="s">
        <v>339</v>
      </c>
      <c r="C142" s="17" t="s">
        <v>342</v>
      </c>
      <c r="D142" s="1003">
        <v>338652.25263166666</v>
      </c>
    </row>
    <row r="143" spans="1:4" ht="30" customHeight="1" thickTop="1" thickBot="1">
      <c r="A143" s="16" t="s">
        <v>354</v>
      </c>
      <c r="B143" s="14" t="s">
        <v>113</v>
      </c>
      <c r="C143" s="17" t="s">
        <v>355</v>
      </c>
      <c r="D143" s="1003">
        <v>41801.721347187326</v>
      </c>
    </row>
    <row r="144" spans="1:4" ht="30" customHeight="1" thickTop="1" thickBot="1">
      <c r="A144" s="16" t="s">
        <v>359</v>
      </c>
      <c r="B144" s="14" t="s">
        <v>113</v>
      </c>
      <c r="C144" s="17" t="s">
        <v>360</v>
      </c>
      <c r="D144" s="1003">
        <v>165975.33035833333</v>
      </c>
    </row>
    <row r="145" spans="1:4" ht="68.25" customHeight="1" thickTop="1" thickBot="1">
      <c r="A145" s="16" t="s">
        <v>358</v>
      </c>
      <c r="B145" s="14" t="s">
        <v>113</v>
      </c>
      <c r="C145" s="17" t="s">
        <v>2303</v>
      </c>
      <c r="D145" s="1003">
        <v>290911.15250000003</v>
      </c>
    </row>
    <row r="146" spans="1:4" ht="30" customHeight="1" thickTop="1" thickBot="1">
      <c r="A146" s="16" t="s">
        <v>361</v>
      </c>
      <c r="B146" s="14" t="s">
        <v>113</v>
      </c>
      <c r="C146" s="17" t="s">
        <v>1995</v>
      </c>
      <c r="D146" s="1003">
        <v>23328.462100894005</v>
      </c>
    </row>
    <row r="147" spans="1:4" ht="30" customHeight="1" thickTop="1" thickBot="1">
      <c r="A147" s="16" t="s">
        <v>362</v>
      </c>
      <c r="B147" s="14" t="s">
        <v>113</v>
      </c>
      <c r="C147" s="17" t="s">
        <v>1996</v>
      </c>
      <c r="D147" s="1003">
        <v>6362.2153043848457</v>
      </c>
    </row>
    <row r="148" spans="1:4" ht="30" customHeight="1" thickTop="1" thickBot="1">
      <c r="A148" s="16" t="s">
        <v>367</v>
      </c>
      <c r="B148" s="14" t="s">
        <v>113</v>
      </c>
      <c r="C148" s="17" t="s">
        <v>368</v>
      </c>
      <c r="D148" s="1003">
        <v>2543.868167305237</v>
      </c>
    </row>
    <row r="149" spans="1:4" ht="30" customHeight="1" thickTop="1" thickBot="1">
      <c r="A149" s="16" t="s">
        <v>363</v>
      </c>
      <c r="B149" s="14" t="s">
        <v>113</v>
      </c>
      <c r="C149" s="17" t="s">
        <v>364</v>
      </c>
      <c r="D149" s="1003">
        <v>5693.4192315879109</v>
      </c>
    </row>
    <row r="150" spans="1:4" ht="30" customHeight="1" thickTop="1" thickBot="1">
      <c r="A150" s="16" t="s">
        <v>158</v>
      </c>
      <c r="B150" s="14" t="s">
        <v>113</v>
      </c>
      <c r="C150" s="17" t="s">
        <v>159</v>
      </c>
      <c r="D150" s="1003">
        <v>33797.105651341</v>
      </c>
    </row>
    <row r="151" spans="1:4" ht="30" customHeight="1" thickTop="1" thickBot="1">
      <c r="A151" s="16" t="s">
        <v>369</v>
      </c>
      <c r="B151" s="14" t="s">
        <v>113</v>
      </c>
      <c r="C151" s="17" t="s">
        <v>370</v>
      </c>
      <c r="D151" s="1003">
        <v>109521.425475</v>
      </c>
    </row>
    <row r="152" spans="1:4" ht="30" customHeight="1" thickTop="1" thickBot="1">
      <c r="A152" s="16" t="s">
        <v>371</v>
      </c>
      <c r="B152" s="14" t="s">
        <v>113</v>
      </c>
      <c r="C152" s="17" t="s">
        <v>372</v>
      </c>
      <c r="D152" s="1003">
        <v>104335.63290833333</v>
      </c>
    </row>
    <row r="153" spans="1:4" ht="30" customHeight="1" thickTop="1" thickBot="1">
      <c r="A153" s="16" t="s">
        <v>365</v>
      </c>
      <c r="B153" s="14" t="s">
        <v>113</v>
      </c>
      <c r="C153" s="17" t="s">
        <v>366</v>
      </c>
      <c r="D153" s="1003">
        <v>109579.51214166667</v>
      </c>
    </row>
    <row r="154" spans="1:4" ht="30" customHeight="1" thickTop="1" thickBot="1">
      <c r="A154" s="16" t="s">
        <v>373</v>
      </c>
      <c r="B154" s="14" t="s">
        <v>113</v>
      </c>
      <c r="C154" s="17" t="s">
        <v>374</v>
      </c>
      <c r="D154" s="1003">
        <v>81398.657892999996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I375"/>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1" t="s">
        <v>1934</v>
      </c>
      <c r="B1" s="682"/>
      <c r="C1" s="682"/>
      <c r="D1" s="683"/>
    </row>
    <row r="2" spans="1:4" ht="60.75" customHeight="1" thickTop="1" thickBot="1">
      <c r="A2" s="680" t="s">
        <v>375</v>
      </c>
      <c r="B2" s="680"/>
      <c r="C2" s="680"/>
      <c r="D2" s="680"/>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1">
        <v>4221.2133333333331</v>
      </c>
    </row>
    <row r="7" spans="1:4" ht="16.5" thickTop="1" thickBot="1">
      <c r="A7" s="200" t="s">
        <v>814</v>
      </c>
      <c r="B7" s="200" t="s">
        <v>377</v>
      </c>
      <c r="C7" s="205" t="s">
        <v>815</v>
      </c>
      <c r="D7" s="1001">
        <v>3898.56</v>
      </c>
    </row>
    <row r="8" spans="1:4" ht="16.5" thickTop="1" thickBot="1">
      <c r="A8" s="200" t="s">
        <v>810</v>
      </c>
      <c r="B8" s="200" t="s">
        <v>377</v>
      </c>
      <c r="C8" s="205" t="s">
        <v>811</v>
      </c>
      <c r="D8" s="1001">
        <v>3937.1433333333334</v>
      </c>
    </row>
    <row r="9" spans="1:4" ht="16.5" thickTop="1" thickBot="1">
      <c r="A9" s="200" t="s">
        <v>812</v>
      </c>
      <c r="B9" s="200" t="s">
        <v>377</v>
      </c>
      <c r="C9" s="205" t="s">
        <v>813</v>
      </c>
      <c r="D9" s="1001">
        <v>3415.3266666666664</v>
      </c>
    </row>
    <row r="10" spans="1:4" ht="16.5" thickTop="1" thickBot="1">
      <c r="A10" s="200" t="s">
        <v>1752</v>
      </c>
      <c r="B10" s="200" t="s">
        <v>377</v>
      </c>
      <c r="C10" s="205" t="s">
        <v>1751</v>
      </c>
      <c r="D10" s="1001">
        <v>3593.4766666666669</v>
      </c>
    </row>
    <row r="11" spans="1:4" ht="16.5" thickTop="1" thickBot="1">
      <c r="A11" s="200" t="s">
        <v>818</v>
      </c>
      <c r="B11" s="200" t="s">
        <v>377</v>
      </c>
      <c r="C11" s="205" t="s">
        <v>819</v>
      </c>
      <c r="D11" s="1001">
        <v>10576.300000000001</v>
      </c>
    </row>
    <row r="12" spans="1:4" ht="16.5" thickTop="1" thickBot="1">
      <c r="A12" s="200" t="s">
        <v>816</v>
      </c>
      <c r="B12" s="200" t="s">
        <v>377</v>
      </c>
      <c r="C12" s="205" t="s">
        <v>817</v>
      </c>
      <c r="D12" s="1001">
        <v>13526.866666666667</v>
      </c>
    </row>
    <row r="13" spans="1:4" ht="16.5" thickTop="1" thickBot="1">
      <c r="A13" s="200" t="s">
        <v>820</v>
      </c>
      <c r="B13" s="200" t="s">
        <v>92</v>
      </c>
      <c r="C13" s="205" t="s">
        <v>2029</v>
      </c>
      <c r="D13" s="1001">
        <v>983.62666666666667</v>
      </c>
    </row>
    <row r="14" spans="1:4" ht="16.5" thickTop="1" thickBot="1">
      <c r="A14" s="200" t="s">
        <v>822</v>
      </c>
      <c r="B14" s="200" t="s">
        <v>233</v>
      </c>
      <c r="C14" s="205" t="s">
        <v>2031</v>
      </c>
      <c r="D14" s="1001">
        <v>50472.35</v>
      </c>
    </row>
    <row r="15" spans="1:4" ht="16.5" thickTop="1" thickBot="1">
      <c r="A15" s="200" t="s">
        <v>823</v>
      </c>
      <c r="B15" s="200" t="s">
        <v>92</v>
      </c>
      <c r="C15" s="205" t="s">
        <v>2032</v>
      </c>
      <c r="D15" s="1001">
        <v>989.25</v>
      </c>
    </row>
    <row r="16" spans="1:4" ht="16.5" thickTop="1" thickBot="1">
      <c r="A16" s="200" t="s">
        <v>821</v>
      </c>
      <c r="B16" s="200" t="s">
        <v>233</v>
      </c>
      <c r="C16" s="205" t="s">
        <v>2030</v>
      </c>
      <c r="D16" s="1001">
        <v>53392.656666666669</v>
      </c>
    </row>
    <row r="17" spans="1:4" ht="16.5" thickTop="1" thickBot="1">
      <c r="A17" s="200" t="s">
        <v>847</v>
      </c>
      <c r="B17" s="200" t="s">
        <v>425</v>
      </c>
      <c r="C17" s="205" t="s">
        <v>848</v>
      </c>
      <c r="D17" s="1001">
        <v>9376.41</v>
      </c>
    </row>
    <row r="18" spans="1:4" ht="16.5" thickTop="1" thickBot="1">
      <c r="A18" s="200" t="s">
        <v>824</v>
      </c>
      <c r="B18" s="200" t="s">
        <v>388</v>
      </c>
      <c r="C18" s="205" t="s">
        <v>2033</v>
      </c>
      <c r="D18" s="1001">
        <v>71832.596666666665</v>
      </c>
    </row>
    <row r="19" spans="1:4" ht="31.5" thickTop="1" thickBot="1">
      <c r="A19" s="200" t="s">
        <v>825</v>
      </c>
      <c r="B19" s="200" t="s">
        <v>388</v>
      </c>
      <c r="C19" s="205" t="s">
        <v>826</v>
      </c>
      <c r="D19" s="1001">
        <v>85170.494999999995</v>
      </c>
    </row>
    <row r="20" spans="1:4" ht="16.5" thickTop="1" thickBot="1">
      <c r="A20" s="200" t="s">
        <v>831</v>
      </c>
      <c r="B20" s="200" t="s">
        <v>388</v>
      </c>
      <c r="C20" s="205" t="s">
        <v>832</v>
      </c>
      <c r="D20" s="1001">
        <v>85170.494999999995</v>
      </c>
    </row>
    <row r="21" spans="1:4" ht="31.5" thickTop="1" thickBot="1">
      <c r="A21" s="200" t="s">
        <v>827</v>
      </c>
      <c r="B21" s="200" t="s">
        <v>388</v>
      </c>
      <c r="C21" s="205" t="s">
        <v>828</v>
      </c>
      <c r="D21" s="1001">
        <v>85170.494999999995</v>
      </c>
    </row>
    <row r="22" spans="1:4" ht="31.5" thickTop="1" thickBot="1">
      <c r="A22" s="200" t="s">
        <v>829</v>
      </c>
      <c r="B22" s="200" t="s">
        <v>388</v>
      </c>
      <c r="C22" s="205" t="s">
        <v>830</v>
      </c>
      <c r="D22" s="1001">
        <v>81467.161666666667</v>
      </c>
    </row>
    <row r="23" spans="1:4" ht="16.5" thickTop="1" thickBot="1">
      <c r="A23" s="200" t="s">
        <v>833</v>
      </c>
      <c r="B23" s="200" t="s">
        <v>388</v>
      </c>
      <c r="C23" s="205" t="s">
        <v>834</v>
      </c>
      <c r="D23" s="1001">
        <v>74269.440000000002</v>
      </c>
    </row>
    <row r="24" spans="1:4" ht="16.5" thickTop="1" thickBot="1">
      <c r="A24" s="200" t="s">
        <v>843</v>
      </c>
      <c r="B24" s="200" t="s">
        <v>388</v>
      </c>
      <c r="C24" s="205" t="s">
        <v>844</v>
      </c>
      <c r="D24" s="1001">
        <v>28813.11</v>
      </c>
    </row>
    <row r="25" spans="1:4" ht="16.5" thickTop="1" thickBot="1">
      <c r="A25" s="200" t="s">
        <v>835</v>
      </c>
      <c r="B25" s="200" t="s">
        <v>388</v>
      </c>
      <c r="C25" s="205" t="s">
        <v>836</v>
      </c>
      <c r="D25" s="1001">
        <v>53402.108333333337</v>
      </c>
    </row>
    <row r="26" spans="1:4" ht="16.5" thickTop="1" thickBot="1">
      <c r="A26" s="200" t="s">
        <v>838</v>
      </c>
      <c r="B26" s="200" t="s">
        <v>388</v>
      </c>
      <c r="C26" s="205" t="s">
        <v>2108</v>
      </c>
      <c r="D26" s="1001">
        <v>52612.813333333332</v>
      </c>
    </row>
    <row r="27" spans="1:4" ht="16.5" thickTop="1" thickBot="1">
      <c r="A27" s="200" t="s">
        <v>837</v>
      </c>
      <c r="B27" s="200" t="s">
        <v>388</v>
      </c>
      <c r="C27" s="205" t="s">
        <v>2110</v>
      </c>
      <c r="D27" s="1001">
        <v>53031.826666666668</v>
      </c>
    </row>
    <row r="28" spans="1:4" ht="16.5" thickTop="1" thickBot="1">
      <c r="A28" s="200" t="s">
        <v>840</v>
      </c>
      <c r="B28" s="200" t="s">
        <v>388</v>
      </c>
      <c r="C28" s="205" t="s">
        <v>2109</v>
      </c>
      <c r="D28" s="1001">
        <v>53360.69</v>
      </c>
    </row>
    <row r="29" spans="1:4" ht="16.5" thickTop="1" thickBot="1">
      <c r="A29" s="200" t="s">
        <v>839</v>
      </c>
      <c r="B29" s="200" t="s">
        <v>388</v>
      </c>
      <c r="C29" s="205" t="s">
        <v>2107</v>
      </c>
      <c r="D29" s="1001">
        <v>69964.676666666666</v>
      </c>
    </row>
    <row r="30" spans="1:4" ht="31.5" thickTop="1" thickBot="1">
      <c r="A30" s="200" t="s">
        <v>841</v>
      </c>
      <c r="B30" s="200" t="s">
        <v>388</v>
      </c>
      <c r="C30" s="205" t="s">
        <v>842</v>
      </c>
      <c r="D30" s="1001">
        <v>68285.733333333337</v>
      </c>
    </row>
    <row r="31" spans="1:4" ht="16.5" thickTop="1" thickBot="1">
      <c r="A31" s="200" t="s">
        <v>845</v>
      </c>
      <c r="B31" s="200" t="s">
        <v>425</v>
      </c>
      <c r="C31" s="205" t="s">
        <v>846</v>
      </c>
      <c r="D31" s="1001">
        <v>38.199999999999996</v>
      </c>
    </row>
    <row r="32" spans="1:4" ht="16.5" thickTop="1" thickBot="1">
      <c r="A32" s="200" t="s">
        <v>850</v>
      </c>
      <c r="B32" s="200" t="s">
        <v>144</v>
      </c>
      <c r="C32" s="205" t="s">
        <v>2035</v>
      </c>
      <c r="D32" s="1001">
        <v>519.19001988790444</v>
      </c>
    </row>
    <row r="33" spans="1:4" ht="16.5" thickTop="1" thickBot="1">
      <c r="A33" s="200" t="s">
        <v>851</v>
      </c>
      <c r="B33" s="200" t="s">
        <v>377</v>
      </c>
      <c r="C33" s="205" t="s">
        <v>852</v>
      </c>
      <c r="D33" s="1001">
        <v>5279.37</v>
      </c>
    </row>
    <row r="34" spans="1:4" ht="16.5" thickTop="1" thickBot="1">
      <c r="A34" s="200" t="s">
        <v>857</v>
      </c>
      <c r="B34" s="200" t="s">
        <v>377</v>
      </c>
      <c r="C34" s="205" t="s">
        <v>858</v>
      </c>
      <c r="D34" s="1001">
        <v>83099.477823178429</v>
      </c>
    </row>
    <row r="35" spans="1:4" ht="16.5" thickTop="1" thickBot="1">
      <c r="A35" s="200" t="s">
        <v>853</v>
      </c>
      <c r="B35" s="200" t="s">
        <v>377</v>
      </c>
      <c r="C35" s="205" t="s">
        <v>854</v>
      </c>
      <c r="D35" s="1001">
        <v>3337</v>
      </c>
    </row>
    <row r="36" spans="1:4" ht="16.5" thickTop="1" thickBot="1">
      <c r="A36" s="200" t="s">
        <v>855</v>
      </c>
      <c r="B36" s="200" t="s">
        <v>377</v>
      </c>
      <c r="C36" s="205" t="s">
        <v>856</v>
      </c>
      <c r="D36" s="1001">
        <v>5197.8466666666673</v>
      </c>
    </row>
    <row r="37" spans="1:4" ht="16.5" thickTop="1" thickBot="1">
      <c r="A37" s="200" t="s">
        <v>976</v>
      </c>
      <c r="B37" s="200" t="s">
        <v>377</v>
      </c>
      <c r="C37" s="205" t="s">
        <v>977</v>
      </c>
      <c r="D37" s="1001">
        <v>3072</v>
      </c>
    </row>
    <row r="38" spans="1:4" ht="16.5" thickTop="1" thickBot="1">
      <c r="A38" s="200" t="s">
        <v>859</v>
      </c>
      <c r="B38" s="200" t="s">
        <v>377</v>
      </c>
      <c r="C38" s="205" t="s">
        <v>860</v>
      </c>
      <c r="D38" s="1001">
        <v>4590.95</v>
      </c>
    </row>
    <row r="39" spans="1:4" ht="31.5" thickTop="1" thickBot="1">
      <c r="A39" s="200" t="s">
        <v>999</v>
      </c>
      <c r="B39" s="200" t="s">
        <v>92</v>
      </c>
      <c r="C39" s="205" t="s">
        <v>1000</v>
      </c>
      <c r="D39" s="1001">
        <v>237281.44999999998</v>
      </c>
    </row>
    <row r="40" spans="1:4" ht="16.5" thickTop="1" thickBot="1">
      <c r="A40" s="200" t="s">
        <v>974</v>
      </c>
      <c r="B40" s="200" t="s">
        <v>92</v>
      </c>
      <c r="C40" s="205" t="s">
        <v>975</v>
      </c>
      <c r="D40" s="1001">
        <v>53036.526666666672</v>
      </c>
    </row>
    <row r="41" spans="1:4" ht="16.5" thickTop="1" thickBot="1">
      <c r="A41" s="200" t="s">
        <v>899</v>
      </c>
      <c r="B41" s="200" t="s">
        <v>92</v>
      </c>
      <c r="C41" s="205" t="s">
        <v>900</v>
      </c>
      <c r="D41" s="1001">
        <v>733.2166666666667</v>
      </c>
    </row>
    <row r="42" spans="1:4" ht="16.5" thickTop="1" thickBot="1">
      <c r="A42" s="200" t="s">
        <v>437</v>
      </c>
      <c r="B42" s="200" t="s">
        <v>92</v>
      </c>
      <c r="C42" s="205" t="s">
        <v>438</v>
      </c>
      <c r="D42" s="1001">
        <v>10480.316666666668</v>
      </c>
    </row>
    <row r="43" spans="1:4" ht="16.5" thickTop="1" thickBot="1">
      <c r="A43" s="200" t="s">
        <v>376</v>
      </c>
      <c r="B43" s="200" t="s">
        <v>377</v>
      </c>
      <c r="C43" s="205" t="s">
        <v>378</v>
      </c>
      <c r="D43" s="1001">
        <v>5184.72</v>
      </c>
    </row>
    <row r="44" spans="1:4" ht="31.5" thickTop="1" thickBot="1">
      <c r="A44" s="200" t="s">
        <v>379</v>
      </c>
      <c r="B44" s="200" t="s">
        <v>144</v>
      </c>
      <c r="C44" s="205" t="s">
        <v>380</v>
      </c>
      <c r="D44" s="1001">
        <v>12668.236485264868</v>
      </c>
    </row>
    <row r="45" spans="1:4" ht="16.5" thickTop="1" thickBot="1">
      <c r="A45" s="200" t="s">
        <v>849</v>
      </c>
      <c r="B45" s="200" t="s">
        <v>377</v>
      </c>
      <c r="C45" s="205" t="s">
        <v>2034</v>
      </c>
      <c r="D45" s="1001">
        <v>5023.6826324353633</v>
      </c>
    </row>
    <row r="46" spans="1:4" ht="16.5" thickTop="1" thickBot="1">
      <c r="A46" s="200" t="s">
        <v>995</v>
      </c>
      <c r="B46" s="200" t="s">
        <v>92</v>
      </c>
      <c r="C46" s="205" t="s">
        <v>2060</v>
      </c>
      <c r="D46" s="1001">
        <v>44462.426666666666</v>
      </c>
    </row>
    <row r="47" spans="1:4" ht="16.5" thickTop="1" thickBot="1">
      <c r="A47" s="200" t="s">
        <v>996</v>
      </c>
      <c r="B47" s="200" t="s">
        <v>92</v>
      </c>
      <c r="C47" s="205" t="s">
        <v>2061</v>
      </c>
      <c r="D47" s="1001">
        <v>60063</v>
      </c>
    </row>
    <row r="48" spans="1:4" ht="16.5" thickTop="1" thickBot="1">
      <c r="A48" s="200" t="s">
        <v>868</v>
      </c>
      <c r="B48" s="200" t="s">
        <v>388</v>
      </c>
      <c r="C48" s="205" t="s">
        <v>869</v>
      </c>
      <c r="D48" s="1001">
        <v>47469.313333333332</v>
      </c>
    </row>
    <row r="49" spans="1:4" ht="16.5" thickTop="1" thickBot="1">
      <c r="A49" s="200" t="s">
        <v>871</v>
      </c>
      <c r="B49" s="200" t="s">
        <v>388</v>
      </c>
      <c r="C49" s="205" t="s">
        <v>872</v>
      </c>
      <c r="D49" s="1001">
        <v>43353.72</v>
      </c>
    </row>
    <row r="50" spans="1:4" ht="16.5" thickTop="1" thickBot="1">
      <c r="A50" s="200" t="s">
        <v>870</v>
      </c>
      <c r="B50" s="200" t="s">
        <v>388</v>
      </c>
      <c r="C50" s="205" t="s">
        <v>2037</v>
      </c>
      <c r="D50" s="1001">
        <v>35159.548146808884</v>
      </c>
    </row>
    <row r="51" spans="1:4" ht="16.5" thickTop="1" thickBot="1">
      <c r="A51" s="200" t="s">
        <v>867</v>
      </c>
      <c r="B51" s="200" t="s">
        <v>388</v>
      </c>
      <c r="C51" s="205" t="s">
        <v>2036</v>
      </c>
      <c r="D51" s="1001">
        <v>46285.275000000001</v>
      </c>
    </row>
    <row r="52" spans="1:4" ht="16.5" thickTop="1" thickBot="1">
      <c r="A52" s="200" t="s">
        <v>873</v>
      </c>
      <c r="B52" s="200" t="s">
        <v>388</v>
      </c>
      <c r="C52" s="205" t="s">
        <v>874</v>
      </c>
      <c r="D52" s="1001">
        <v>63049.166666666664</v>
      </c>
    </row>
    <row r="53" spans="1:4" ht="16.5" thickTop="1" thickBot="1">
      <c r="A53" s="200" t="s">
        <v>381</v>
      </c>
      <c r="B53" s="200" t="s">
        <v>144</v>
      </c>
      <c r="C53" s="205" t="s">
        <v>382</v>
      </c>
      <c r="D53" s="1001">
        <v>32376.926666666666</v>
      </c>
    </row>
    <row r="54" spans="1:4" ht="16.5" thickTop="1" thickBot="1">
      <c r="A54" s="200" t="s">
        <v>865</v>
      </c>
      <c r="B54" s="200" t="s">
        <v>377</v>
      </c>
      <c r="C54" s="205" t="s">
        <v>866</v>
      </c>
      <c r="D54" s="1001">
        <v>2626.0631205930208</v>
      </c>
    </row>
    <row r="55" spans="1:4" ht="16.5" thickTop="1" thickBot="1">
      <c r="A55" s="200" t="s">
        <v>861</v>
      </c>
      <c r="B55" s="200" t="s">
        <v>425</v>
      </c>
      <c r="C55" s="205" t="s">
        <v>862</v>
      </c>
      <c r="D55" s="1001">
        <v>2780.7817465196163</v>
      </c>
    </row>
    <row r="56" spans="1:4" ht="16.5" thickTop="1" thickBot="1">
      <c r="A56" s="200" t="s">
        <v>863</v>
      </c>
      <c r="B56" s="200" t="s">
        <v>637</v>
      </c>
      <c r="C56" s="205" t="s">
        <v>864</v>
      </c>
      <c r="D56" s="1001">
        <v>8801.8333333333339</v>
      </c>
    </row>
    <row r="57" spans="1:4" ht="16.5" thickTop="1" thickBot="1">
      <c r="A57" s="200" t="s">
        <v>383</v>
      </c>
      <c r="B57" s="200" t="s">
        <v>377</v>
      </c>
      <c r="C57" s="205" t="s">
        <v>384</v>
      </c>
      <c r="D57" s="1001">
        <v>2682.1356427409141</v>
      </c>
    </row>
    <row r="58" spans="1:4" ht="16.5" thickTop="1" thickBot="1">
      <c r="A58" s="200" t="s">
        <v>385</v>
      </c>
      <c r="B58" s="200" t="s">
        <v>377</v>
      </c>
      <c r="C58" s="205" t="s">
        <v>386</v>
      </c>
      <c r="D58" s="1001">
        <v>2512.1766666666667</v>
      </c>
    </row>
    <row r="59" spans="1:4" ht="31.5" thickTop="1" thickBot="1">
      <c r="A59" s="200" t="s">
        <v>387</v>
      </c>
      <c r="B59" s="200" t="s">
        <v>388</v>
      </c>
      <c r="C59" s="205" t="s">
        <v>389</v>
      </c>
      <c r="D59" s="1001">
        <v>26588.503333333338</v>
      </c>
    </row>
    <row r="60" spans="1:4" ht="16.5" thickTop="1" thickBot="1">
      <c r="A60" s="200" t="s">
        <v>390</v>
      </c>
      <c r="B60" s="200" t="s">
        <v>377</v>
      </c>
      <c r="C60" s="205" t="s">
        <v>391</v>
      </c>
      <c r="D60" s="1001">
        <v>8326.7833333333328</v>
      </c>
    </row>
    <row r="61" spans="1:4" ht="16.5" thickTop="1" thickBot="1">
      <c r="A61" s="200" t="s">
        <v>392</v>
      </c>
      <c r="B61" s="200" t="s">
        <v>233</v>
      </c>
      <c r="C61" s="205" t="s">
        <v>393</v>
      </c>
      <c r="D61" s="1001">
        <v>67806.252009557153</v>
      </c>
    </row>
    <row r="62" spans="1:4" ht="16.5" thickTop="1" thickBot="1">
      <c r="A62" s="200" t="s">
        <v>400</v>
      </c>
      <c r="B62" s="200" t="s">
        <v>233</v>
      </c>
      <c r="C62" s="205" t="s">
        <v>401</v>
      </c>
      <c r="D62" s="1001">
        <v>3579.0733333333333</v>
      </c>
    </row>
    <row r="63" spans="1:4" ht="16.5" thickTop="1" thickBot="1">
      <c r="A63" s="200" t="s">
        <v>394</v>
      </c>
      <c r="B63" s="200" t="s">
        <v>388</v>
      </c>
      <c r="C63" s="205" t="s">
        <v>395</v>
      </c>
      <c r="D63" s="1001">
        <v>22247.706666666665</v>
      </c>
    </row>
    <row r="64" spans="1:4" ht="16.5" thickTop="1" thickBot="1">
      <c r="A64" s="200" t="s">
        <v>402</v>
      </c>
      <c r="B64" s="200" t="s">
        <v>92</v>
      </c>
      <c r="C64" s="205" t="s">
        <v>403</v>
      </c>
      <c r="D64" s="1001">
        <v>29656.133935997103</v>
      </c>
    </row>
    <row r="65" spans="1:4" ht="16.5" thickTop="1" thickBot="1">
      <c r="A65" s="200" t="s">
        <v>396</v>
      </c>
      <c r="B65" s="200" t="s">
        <v>92</v>
      </c>
      <c r="C65" s="205" t="s">
        <v>397</v>
      </c>
      <c r="D65" s="1001">
        <v>57314.323333333334</v>
      </c>
    </row>
    <row r="66" spans="1:4" ht="16.5" thickTop="1" thickBot="1">
      <c r="A66" s="200" t="s">
        <v>398</v>
      </c>
      <c r="B66" s="200" t="s">
        <v>92</v>
      </c>
      <c r="C66" s="205" t="s">
        <v>399</v>
      </c>
      <c r="D66" s="1001">
        <v>52228.170000000006</v>
      </c>
    </row>
    <row r="67" spans="1:4" ht="16.5" thickTop="1" thickBot="1">
      <c r="A67" s="200" t="s">
        <v>1001</v>
      </c>
      <c r="B67" s="200" t="s">
        <v>144</v>
      </c>
      <c r="C67" s="205" t="s">
        <v>1002</v>
      </c>
      <c r="D67" s="1001">
        <v>8666.7166666666672</v>
      </c>
    </row>
    <row r="68" spans="1:4" ht="16.5" thickTop="1" thickBot="1">
      <c r="A68" s="200" t="s">
        <v>404</v>
      </c>
      <c r="B68" s="200" t="s">
        <v>377</v>
      </c>
      <c r="C68" s="205" t="s">
        <v>405</v>
      </c>
      <c r="D68" s="1001">
        <v>1182.7148653046463</v>
      </c>
    </row>
    <row r="69" spans="1:4" ht="16.5" thickTop="1" thickBot="1">
      <c r="A69" s="200" t="s">
        <v>406</v>
      </c>
      <c r="B69" s="200" t="s">
        <v>377</v>
      </c>
      <c r="C69" s="205" t="s">
        <v>407</v>
      </c>
      <c r="D69" s="1001">
        <v>6174.126666666667</v>
      </c>
    </row>
    <row r="70" spans="1:4" ht="16.5" thickTop="1" thickBot="1">
      <c r="A70" s="200" t="s">
        <v>408</v>
      </c>
      <c r="B70" s="200" t="s">
        <v>144</v>
      </c>
      <c r="C70" s="205" t="s">
        <v>409</v>
      </c>
      <c r="D70" s="1001">
        <v>28255.94</v>
      </c>
    </row>
    <row r="71" spans="1:4" ht="16.5" thickTop="1" thickBot="1">
      <c r="A71" s="200" t="s">
        <v>410</v>
      </c>
      <c r="B71" s="200" t="s">
        <v>92</v>
      </c>
      <c r="C71" s="205" t="s">
        <v>411</v>
      </c>
      <c r="D71" s="1001">
        <v>7022.746666666666</v>
      </c>
    </row>
    <row r="72" spans="1:4" ht="16.5" thickTop="1" thickBot="1">
      <c r="A72" s="200" t="s">
        <v>412</v>
      </c>
      <c r="B72" s="200" t="s">
        <v>92</v>
      </c>
      <c r="C72" s="205" t="s">
        <v>413</v>
      </c>
      <c r="D72" s="1001">
        <v>12304260.17</v>
      </c>
    </row>
    <row r="73" spans="1:4" ht="16.5" thickTop="1" thickBot="1">
      <c r="A73" s="200" t="s">
        <v>882</v>
      </c>
      <c r="B73" s="200" t="s">
        <v>377</v>
      </c>
      <c r="C73" s="205" t="s">
        <v>883</v>
      </c>
      <c r="D73" s="1001">
        <v>2040.2216666666666</v>
      </c>
    </row>
    <row r="74" spans="1:4" ht="16.5" thickTop="1" thickBot="1">
      <c r="A74" s="200" t="s">
        <v>877</v>
      </c>
      <c r="B74" s="200" t="s">
        <v>377</v>
      </c>
      <c r="C74" s="205" t="s">
        <v>878</v>
      </c>
      <c r="D74" s="1001">
        <v>2116.5549999999998</v>
      </c>
    </row>
    <row r="75" spans="1:4" ht="16.5" thickTop="1" thickBot="1">
      <c r="A75" s="200" t="s">
        <v>880</v>
      </c>
      <c r="B75" s="200" t="s">
        <v>377</v>
      </c>
      <c r="C75" s="205" t="s">
        <v>881</v>
      </c>
      <c r="D75" s="1001">
        <v>2502.4958958596994</v>
      </c>
    </row>
    <row r="76" spans="1:4" ht="16.5" thickTop="1" thickBot="1">
      <c r="A76" s="200" t="s">
        <v>894</v>
      </c>
      <c r="B76" s="200" t="s">
        <v>377</v>
      </c>
      <c r="C76" s="205" t="s">
        <v>895</v>
      </c>
      <c r="D76" s="1001">
        <v>2026.3833333333332</v>
      </c>
    </row>
    <row r="77" spans="1:4" ht="16.5" thickTop="1" thickBot="1">
      <c r="A77" s="200" t="s">
        <v>879</v>
      </c>
      <c r="B77" s="200" t="s">
        <v>377</v>
      </c>
      <c r="C77" s="205" t="s">
        <v>2143</v>
      </c>
      <c r="D77" s="1001">
        <v>2020.585</v>
      </c>
    </row>
    <row r="78" spans="1:4" ht="16.5" thickTop="1" thickBot="1">
      <c r="A78" s="200" t="s">
        <v>889</v>
      </c>
      <c r="B78" s="200" t="s">
        <v>377</v>
      </c>
      <c r="C78" s="205" t="s">
        <v>890</v>
      </c>
      <c r="D78" s="1001">
        <v>2932.3883333333338</v>
      </c>
    </row>
    <row r="79" spans="1:4" ht="16.5" thickTop="1" thickBot="1">
      <c r="A79" s="200" t="s">
        <v>891</v>
      </c>
      <c r="B79" s="200" t="s">
        <v>377</v>
      </c>
      <c r="C79" s="205" t="s">
        <v>2129</v>
      </c>
      <c r="D79" s="1001">
        <v>2969.0550000000003</v>
      </c>
    </row>
    <row r="80" spans="1:4" ht="16.5" thickTop="1" thickBot="1">
      <c r="A80" s="200" t="s">
        <v>892</v>
      </c>
      <c r="B80" s="200" t="s">
        <v>377</v>
      </c>
      <c r="C80" s="205" t="s">
        <v>2130</v>
      </c>
      <c r="D80" s="1001">
        <v>2875.7216666666668</v>
      </c>
    </row>
    <row r="81" spans="1:4" ht="31.5" thickTop="1" thickBot="1">
      <c r="A81" s="200" t="s">
        <v>884</v>
      </c>
      <c r="B81" s="200" t="s">
        <v>377</v>
      </c>
      <c r="C81" s="205" t="s">
        <v>2038</v>
      </c>
      <c r="D81" s="1001">
        <v>3188.2783333333332</v>
      </c>
    </row>
    <row r="82" spans="1:4" ht="31.5" thickTop="1" thickBot="1">
      <c r="A82" s="200" t="s">
        <v>885</v>
      </c>
      <c r="B82" s="200" t="s">
        <v>377</v>
      </c>
      <c r="C82" s="205" t="s">
        <v>2039</v>
      </c>
      <c r="D82" s="1001">
        <v>3209.4316666666668</v>
      </c>
    </row>
    <row r="83" spans="1:4" ht="31.5" thickTop="1" thickBot="1">
      <c r="A83" s="200" t="s">
        <v>886</v>
      </c>
      <c r="B83" s="200" t="s">
        <v>377</v>
      </c>
      <c r="C83" s="205" t="s">
        <v>2040</v>
      </c>
      <c r="D83" s="1001">
        <v>3447.1416666666664</v>
      </c>
    </row>
    <row r="84" spans="1:4" ht="31.5" thickTop="1" thickBot="1">
      <c r="A84" s="200" t="s">
        <v>887</v>
      </c>
      <c r="B84" s="200" t="s">
        <v>377</v>
      </c>
      <c r="C84" s="205" t="s">
        <v>2041</v>
      </c>
      <c r="D84" s="1001">
        <v>3592.1966666666667</v>
      </c>
    </row>
    <row r="85" spans="1:4" ht="16.5" thickTop="1" thickBot="1">
      <c r="A85" s="200" t="s">
        <v>893</v>
      </c>
      <c r="B85" s="200" t="s">
        <v>377</v>
      </c>
      <c r="C85" s="205" t="s">
        <v>2043</v>
      </c>
      <c r="D85" s="1001">
        <v>3674.6416666666664</v>
      </c>
    </row>
    <row r="86" spans="1:4" ht="31.5" thickTop="1" thickBot="1">
      <c r="A86" s="200" t="s">
        <v>888</v>
      </c>
      <c r="B86" s="200" t="s">
        <v>377</v>
      </c>
      <c r="C86" s="205" t="s">
        <v>2042</v>
      </c>
      <c r="D86" s="1001">
        <v>3347.9749999999999</v>
      </c>
    </row>
    <row r="87" spans="1:4" ht="31.5" thickTop="1" thickBot="1">
      <c r="A87" s="200" t="s">
        <v>875</v>
      </c>
      <c r="B87" s="200" t="s">
        <v>377</v>
      </c>
      <c r="C87" s="205" t="s">
        <v>876</v>
      </c>
      <c r="D87" s="1001">
        <v>545.14952088229973</v>
      </c>
    </row>
    <row r="88" spans="1:4" ht="16.5" thickTop="1" thickBot="1">
      <c r="A88" s="200" t="s">
        <v>898</v>
      </c>
      <c r="B88" s="200" t="s">
        <v>377</v>
      </c>
      <c r="C88" s="205" t="s">
        <v>2044</v>
      </c>
      <c r="D88" s="1001">
        <v>734.55333333333328</v>
      </c>
    </row>
    <row r="89" spans="1:4" ht="16.5" thickTop="1" thickBot="1">
      <c r="A89" s="200" t="s">
        <v>896</v>
      </c>
      <c r="B89" s="200" t="s">
        <v>377</v>
      </c>
      <c r="C89" s="205" t="s">
        <v>897</v>
      </c>
      <c r="D89" s="1001">
        <v>442.41187604614441</v>
      </c>
    </row>
    <row r="90" spans="1:4" ht="16.5" thickTop="1" thickBot="1">
      <c r="A90" s="200" t="s">
        <v>997</v>
      </c>
      <c r="B90" s="200" t="s">
        <v>233</v>
      </c>
      <c r="C90" s="205" t="s">
        <v>998</v>
      </c>
      <c r="D90" s="1001">
        <v>5471.7633333333333</v>
      </c>
    </row>
    <row r="91" spans="1:4" ht="31.5" thickTop="1" thickBot="1">
      <c r="A91" s="200" t="s">
        <v>414</v>
      </c>
      <c r="B91" s="200" t="s">
        <v>377</v>
      </c>
      <c r="C91" s="205" t="s">
        <v>415</v>
      </c>
      <c r="D91" s="1001">
        <v>4984.2241909238828</v>
      </c>
    </row>
    <row r="92" spans="1:4" ht="16.5" thickTop="1" thickBot="1">
      <c r="A92" s="200" t="s">
        <v>416</v>
      </c>
      <c r="B92" s="200" t="s">
        <v>144</v>
      </c>
      <c r="C92" s="205" t="s">
        <v>417</v>
      </c>
      <c r="D92" s="1001">
        <v>31929.853333333333</v>
      </c>
    </row>
    <row r="93" spans="1:4" ht="16.5" thickTop="1" thickBot="1">
      <c r="A93" s="200" t="s">
        <v>418</v>
      </c>
      <c r="B93" s="200" t="s">
        <v>144</v>
      </c>
      <c r="C93" s="205" t="s">
        <v>419</v>
      </c>
      <c r="D93" s="1001">
        <v>1711.49</v>
      </c>
    </row>
    <row r="94" spans="1:4" ht="16.5" thickTop="1" thickBot="1">
      <c r="A94" s="200" t="s">
        <v>420</v>
      </c>
      <c r="B94" s="200" t="s">
        <v>144</v>
      </c>
      <c r="C94" s="205" t="s">
        <v>421</v>
      </c>
      <c r="D94" s="1001">
        <v>691.82820191046426</v>
      </c>
    </row>
    <row r="95" spans="1:4" ht="16.5" thickTop="1" thickBot="1">
      <c r="A95" s="200" t="s">
        <v>422</v>
      </c>
      <c r="B95" s="200" t="s">
        <v>377</v>
      </c>
      <c r="C95" s="205" t="s">
        <v>423</v>
      </c>
      <c r="D95" s="1001">
        <v>3341.24</v>
      </c>
    </row>
    <row r="96" spans="1:4" ht="16.5" thickTop="1" thickBot="1">
      <c r="A96" s="200" t="s">
        <v>441</v>
      </c>
      <c r="B96" s="200" t="s">
        <v>377</v>
      </c>
      <c r="C96" s="205" t="s">
        <v>442</v>
      </c>
      <c r="D96" s="1001">
        <v>3504.4533333333334</v>
      </c>
    </row>
    <row r="97" spans="1:9" ht="16.5" thickTop="1" thickBot="1">
      <c r="A97" s="200" t="s">
        <v>439</v>
      </c>
      <c r="B97" s="200" t="s">
        <v>377</v>
      </c>
      <c r="C97" s="205" t="s">
        <v>440</v>
      </c>
      <c r="D97" s="1001">
        <v>3335.06</v>
      </c>
    </row>
    <row r="98" spans="1:9" ht="16.5" thickTop="1" thickBot="1">
      <c r="A98" s="200" t="s">
        <v>424</v>
      </c>
      <c r="B98" s="200" t="s">
        <v>425</v>
      </c>
      <c r="C98" s="205" t="s">
        <v>426</v>
      </c>
      <c r="D98" s="1001">
        <v>2583.6533333333332</v>
      </c>
    </row>
    <row r="99" spans="1:9" ht="31.5" thickTop="1" thickBot="1">
      <c r="A99" s="200" t="s">
        <v>907</v>
      </c>
      <c r="B99" s="200" t="s">
        <v>388</v>
      </c>
      <c r="C99" s="658" t="s">
        <v>2045</v>
      </c>
      <c r="D99" s="1002">
        <v>392325.93852829502</v>
      </c>
    </row>
    <row r="100" spans="1:9" ht="31.5" thickTop="1" thickBot="1">
      <c r="A100" s="200" t="s">
        <v>908</v>
      </c>
      <c r="B100" s="200" t="s">
        <v>388</v>
      </c>
      <c r="C100" s="658" t="s">
        <v>2046</v>
      </c>
      <c r="D100" s="1002">
        <v>400066.43</v>
      </c>
    </row>
    <row r="101" spans="1:9" ht="31.5" thickTop="1" thickBot="1">
      <c r="A101" s="200" t="s">
        <v>909</v>
      </c>
      <c r="B101" s="200" t="s">
        <v>388</v>
      </c>
      <c r="C101" s="658" t="s">
        <v>2047</v>
      </c>
      <c r="D101" s="1002">
        <v>584016.43499999994</v>
      </c>
    </row>
    <row r="102" spans="1:9" ht="31.5" thickTop="1" thickBot="1">
      <c r="A102" s="200" t="s">
        <v>910</v>
      </c>
      <c r="B102" s="200" t="s">
        <v>388</v>
      </c>
      <c r="C102" s="658" t="s">
        <v>2048</v>
      </c>
      <c r="D102" s="1002">
        <v>476648.11000000004</v>
      </c>
    </row>
    <row r="103" spans="1:9" ht="31.5" thickTop="1" thickBot="1">
      <c r="A103" s="200" t="s">
        <v>911</v>
      </c>
      <c r="B103" s="200" t="s">
        <v>388</v>
      </c>
      <c r="C103" s="658" t="s">
        <v>2049</v>
      </c>
      <c r="D103" s="1002">
        <v>502479.33</v>
      </c>
    </row>
    <row r="104" spans="1:9" ht="16.5" thickTop="1" thickBot="1">
      <c r="A104" s="200" t="s">
        <v>905</v>
      </c>
      <c r="B104" s="200" t="s">
        <v>388</v>
      </c>
      <c r="C104" s="658" t="s">
        <v>2112</v>
      </c>
      <c r="D104" s="1002">
        <v>392264.09606666659</v>
      </c>
      <c r="E104" t="s">
        <v>2347</v>
      </c>
      <c r="F104" t="s">
        <v>2343</v>
      </c>
      <c r="G104" t="s">
        <v>2344</v>
      </c>
      <c r="H104" s="659">
        <f>14*145</f>
        <v>2030</v>
      </c>
      <c r="I104">
        <f>310400*1.19</f>
        <v>369376</v>
      </c>
    </row>
    <row r="105" spans="1:9" ht="16.5" thickTop="1" thickBot="1">
      <c r="A105" s="200" t="s">
        <v>904</v>
      </c>
      <c r="B105" s="200" t="s">
        <v>388</v>
      </c>
      <c r="C105" s="658" t="s">
        <v>2113</v>
      </c>
      <c r="D105" s="1002">
        <v>416244.97735111113</v>
      </c>
      <c r="E105">
        <v>3045</v>
      </c>
      <c r="F105" t="s">
        <v>2345</v>
      </c>
      <c r="G105" t="s">
        <v>2346</v>
      </c>
      <c r="H105">
        <f>21*145</f>
        <v>3045</v>
      </c>
      <c r="I105">
        <f>335600*1.19</f>
        <v>399364</v>
      </c>
    </row>
    <row r="106" spans="1:9" ht="16.5" thickTop="1" thickBot="1">
      <c r="A106" s="200" t="s">
        <v>1745</v>
      </c>
      <c r="B106" s="200" t="s">
        <v>388</v>
      </c>
      <c r="C106" s="658" t="s">
        <v>2111</v>
      </c>
      <c r="D106" s="1002">
        <v>392396.72333333333</v>
      </c>
      <c r="E106">
        <v>4060</v>
      </c>
      <c r="H106">
        <f>28*145</f>
        <v>4060</v>
      </c>
    </row>
    <row r="107" spans="1:9" ht="16.5" thickTop="1" thickBot="1">
      <c r="A107" s="200" t="s">
        <v>901</v>
      </c>
      <c r="B107" s="200" t="s">
        <v>388</v>
      </c>
      <c r="C107" s="658" t="s">
        <v>2111</v>
      </c>
      <c r="D107" s="1002">
        <v>402396.72333333333</v>
      </c>
      <c r="E107">
        <v>4060</v>
      </c>
    </row>
    <row r="108" spans="1:9" ht="16.5" thickTop="1" thickBot="1">
      <c r="A108" s="200" t="s">
        <v>903</v>
      </c>
      <c r="B108" s="200" t="s">
        <v>388</v>
      </c>
      <c r="C108" s="658" t="s">
        <v>2114</v>
      </c>
      <c r="D108" s="1002">
        <v>327079.32872898201</v>
      </c>
      <c r="E108">
        <v>4640</v>
      </c>
      <c r="H108">
        <f>32*145</f>
        <v>4640</v>
      </c>
    </row>
    <row r="109" spans="1:9" ht="16.5" thickTop="1" thickBot="1">
      <c r="A109" s="200" t="s">
        <v>902</v>
      </c>
      <c r="B109" s="200" t="s">
        <v>388</v>
      </c>
      <c r="C109" s="658" t="s">
        <v>2115</v>
      </c>
      <c r="D109" s="1002">
        <v>583345.02229333331</v>
      </c>
      <c r="E109">
        <v>5075</v>
      </c>
      <c r="H109">
        <f>35*145</f>
        <v>5075</v>
      </c>
    </row>
    <row r="110" spans="1:9" ht="16.5" thickTop="1" thickBot="1">
      <c r="A110" s="200" t="s">
        <v>906</v>
      </c>
      <c r="B110" s="200" t="s">
        <v>388</v>
      </c>
      <c r="C110" s="658" t="s">
        <v>2116</v>
      </c>
      <c r="D110" s="1002">
        <v>389967.53666666662</v>
      </c>
    </row>
    <row r="111" spans="1:9" ht="16.5" thickTop="1" thickBot="1">
      <c r="A111" s="200" t="s">
        <v>427</v>
      </c>
      <c r="B111" s="200" t="s">
        <v>144</v>
      </c>
      <c r="C111" s="205" t="s">
        <v>428</v>
      </c>
      <c r="D111" s="1001">
        <v>1381.6556459322662</v>
      </c>
    </row>
    <row r="112" spans="1:9" ht="16.5" thickTop="1" thickBot="1">
      <c r="A112" s="200" t="s">
        <v>429</v>
      </c>
      <c r="B112" s="200" t="s">
        <v>233</v>
      </c>
      <c r="C112" s="205" t="s">
        <v>430</v>
      </c>
      <c r="D112" s="1001">
        <v>757.42091021515239</v>
      </c>
    </row>
    <row r="113" spans="1:4" ht="31.5" thickTop="1" thickBot="1">
      <c r="A113" s="200" t="s">
        <v>431</v>
      </c>
      <c r="B113" s="200" t="s">
        <v>92</v>
      </c>
      <c r="C113" s="205" t="s">
        <v>432</v>
      </c>
      <c r="D113" s="1001">
        <v>582.59842333333324</v>
      </c>
    </row>
    <row r="114" spans="1:4" ht="31.5" thickTop="1" thickBot="1">
      <c r="A114" s="200" t="s">
        <v>433</v>
      </c>
      <c r="B114" s="200" t="s">
        <v>144</v>
      </c>
      <c r="C114" s="205" t="s">
        <v>434</v>
      </c>
      <c r="D114" s="1001">
        <v>19729.220755740371</v>
      </c>
    </row>
    <row r="115" spans="1:4" ht="16.5" thickTop="1" thickBot="1">
      <c r="A115" s="200" t="s">
        <v>435</v>
      </c>
      <c r="B115" s="200" t="s">
        <v>92</v>
      </c>
      <c r="C115" s="655" t="s">
        <v>436</v>
      </c>
      <c r="D115" s="1001">
        <v>27095.306666666667</v>
      </c>
    </row>
    <row r="116" spans="1:4" ht="16.5" thickTop="1" thickBot="1">
      <c r="A116" s="200" t="s">
        <v>443</v>
      </c>
      <c r="B116" s="200" t="s">
        <v>92</v>
      </c>
      <c r="C116" s="205" t="s">
        <v>1997</v>
      </c>
      <c r="D116" s="1001">
        <v>230831.88284216233</v>
      </c>
    </row>
    <row r="117" spans="1:4" ht="16.5" thickTop="1" thickBot="1">
      <c r="A117" s="200" t="s">
        <v>446</v>
      </c>
      <c r="B117" s="200" t="s">
        <v>92</v>
      </c>
      <c r="C117" s="205" t="s">
        <v>447</v>
      </c>
      <c r="D117" s="1001">
        <v>154466.31093333333</v>
      </c>
    </row>
    <row r="118" spans="1:4" ht="31.5" thickTop="1" thickBot="1">
      <c r="A118" s="200" t="s">
        <v>444</v>
      </c>
      <c r="B118" s="200" t="s">
        <v>92</v>
      </c>
      <c r="C118" s="655" t="s">
        <v>445</v>
      </c>
      <c r="D118" s="1001">
        <v>230279.80998666669</v>
      </c>
    </row>
    <row r="119" spans="1:4" ht="31.5" thickTop="1" thickBot="1">
      <c r="A119" s="200" t="s">
        <v>449</v>
      </c>
      <c r="B119" s="200" t="s">
        <v>388</v>
      </c>
      <c r="C119" s="205" t="s">
        <v>450</v>
      </c>
      <c r="D119" s="1001">
        <v>5185.2602558369827</v>
      </c>
    </row>
    <row r="120" spans="1:4" ht="31.5" thickTop="1" thickBot="1">
      <c r="A120" s="200" t="s">
        <v>448</v>
      </c>
      <c r="B120" s="200" t="s">
        <v>388</v>
      </c>
      <c r="C120" s="205" t="s">
        <v>1998</v>
      </c>
      <c r="D120" s="1001">
        <v>2968.6635122404946</v>
      </c>
    </row>
    <row r="121" spans="1:4" ht="31.5" thickTop="1" thickBot="1">
      <c r="A121" s="200" t="s">
        <v>912</v>
      </c>
      <c r="B121" s="200" t="s">
        <v>637</v>
      </c>
      <c r="C121" s="205" t="s">
        <v>913</v>
      </c>
      <c r="D121" s="1001">
        <v>16607.850356174287</v>
      </c>
    </row>
    <row r="122" spans="1:4" ht="16.5" thickTop="1" thickBot="1">
      <c r="A122" s="200" t="s">
        <v>914</v>
      </c>
      <c r="B122" s="200" t="s">
        <v>637</v>
      </c>
      <c r="C122" s="205" t="s">
        <v>2050</v>
      </c>
      <c r="D122" s="1001">
        <v>32419.938152102091</v>
      </c>
    </row>
    <row r="123" spans="1:4" ht="16.5" thickTop="1" thickBot="1">
      <c r="A123" s="200" t="s">
        <v>451</v>
      </c>
      <c r="B123" s="200" t="s">
        <v>388</v>
      </c>
      <c r="C123" s="205" t="s">
        <v>1999</v>
      </c>
      <c r="D123" s="1001">
        <v>3071.0398026576781</v>
      </c>
    </row>
    <row r="124" spans="1:4" ht="16.5" thickTop="1" thickBot="1">
      <c r="A124" s="200" t="s">
        <v>452</v>
      </c>
      <c r="B124" s="200" t="s">
        <v>144</v>
      </c>
      <c r="C124" s="205" t="s">
        <v>453</v>
      </c>
      <c r="D124" s="1001">
        <v>10765.67496490297</v>
      </c>
    </row>
    <row r="125" spans="1:4" ht="16.5" thickTop="1" thickBot="1">
      <c r="A125" s="200" t="s">
        <v>939</v>
      </c>
      <c r="B125" s="200" t="s">
        <v>425</v>
      </c>
      <c r="C125" s="205" t="s">
        <v>2052</v>
      </c>
      <c r="D125" s="1001">
        <v>2410.0800723196526</v>
      </c>
    </row>
    <row r="126" spans="1:4" ht="16.5" thickTop="1" thickBot="1">
      <c r="A126" s="200" t="s">
        <v>940</v>
      </c>
      <c r="B126" s="200" t="s">
        <v>425</v>
      </c>
      <c r="C126" s="205" t="s">
        <v>2053</v>
      </c>
      <c r="D126" s="1001">
        <v>2224.1743466666667</v>
      </c>
    </row>
    <row r="127" spans="1:4" ht="31.5" thickTop="1" thickBot="1">
      <c r="A127" s="200" t="s">
        <v>938</v>
      </c>
      <c r="B127" s="200" t="s">
        <v>425</v>
      </c>
      <c r="C127" s="205" t="s">
        <v>2051</v>
      </c>
      <c r="D127" s="1001">
        <v>2130.8410133333332</v>
      </c>
    </row>
    <row r="128" spans="1:4" ht="16.5" thickTop="1" thickBot="1">
      <c r="A128" s="200" t="s">
        <v>920</v>
      </c>
      <c r="B128" s="200" t="s">
        <v>425</v>
      </c>
      <c r="C128" s="205" t="s">
        <v>921</v>
      </c>
      <c r="D128" s="1001">
        <v>2220.2243286666667</v>
      </c>
    </row>
    <row r="129" spans="1:4" ht="16.5" thickTop="1" thickBot="1">
      <c r="A129" s="200" t="s">
        <v>922</v>
      </c>
      <c r="B129" s="200" t="s">
        <v>425</v>
      </c>
      <c r="C129" s="205" t="s">
        <v>923</v>
      </c>
      <c r="D129" s="1001">
        <v>1721.7666099999999</v>
      </c>
    </row>
    <row r="130" spans="1:4" ht="16.5" thickTop="1" thickBot="1">
      <c r="A130" s="200" t="s">
        <v>924</v>
      </c>
      <c r="B130" s="200" t="s">
        <v>425</v>
      </c>
      <c r="C130" s="205" t="s">
        <v>925</v>
      </c>
      <c r="D130" s="1001">
        <v>2173.5576620000002</v>
      </c>
    </row>
    <row r="131" spans="1:4" ht="16.5" thickTop="1" thickBot="1">
      <c r="A131" s="200" t="s">
        <v>926</v>
      </c>
      <c r="B131" s="200" t="s">
        <v>425</v>
      </c>
      <c r="C131" s="205" t="s">
        <v>927</v>
      </c>
      <c r="D131" s="1001">
        <v>2410.0800723196526</v>
      </c>
    </row>
    <row r="132" spans="1:4" ht="16.5" thickTop="1" thickBot="1">
      <c r="A132" s="200" t="s">
        <v>928</v>
      </c>
      <c r="B132" s="200" t="s">
        <v>425</v>
      </c>
      <c r="C132" s="205" t="s">
        <v>929</v>
      </c>
      <c r="D132" s="1001">
        <v>2220.2243286666667</v>
      </c>
    </row>
    <row r="133" spans="1:4" ht="16.5" thickTop="1" thickBot="1">
      <c r="A133" s="200" t="s">
        <v>932</v>
      </c>
      <c r="B133" s="200" t="s">
        <v>425</v>
      </c>
      <c r="C133" s="205" t="s">
        <v>933</v>
      </c>
      <c r="D133" s="1001">
        <v>2191.8909953333336</v>
      </c>
    </row>
    <row r="134" spans="1:4" ht="16.5" thickTop="1" thickBot="1">
      <c r="A134" s="200" t="s">
        <v>930</v>
      </c>
      <c r="B134" s="200" t="s">
        <v>425</v>
      </c>
      <c r="C134" s="205" t="s">
        <v>931</v>
      </c>
      <c r="D134" s="1001">
        <v>2286.8909953333336</v>
      </c>
    </row>
    <row r="135" spans="1:4" ht="16.5" thickTop="1" thickBot="1">
      <c r="A135" s="200" t="s">
        <v>934</v>
      </c>
      <c r="B135" s="200" t="s">
        <v>425</v>
      </c>
      <c r="C135" s="205" t="s">
        <v>935</v>
      </c>
      <c r="D135" s="1001">
        <v>2410.0800723196526</v>
      </c>
    </row>
    <row r="136" spans="1:4" ht="16.5" thickTop="1" thickBot="1">
      <c r="A136" s="200" t="s">
        <v>936</v>
      </c>
      <c r="B136" s="200" t="s">
        <v>425</v>
      </c>
      <c r="C136" s="205" t="s">
        <v>937</v>
      </c>
      <c r="D136" s="1001">
        <v>2320.2243286666667</v>
      </c>
    </row>
    <row r="137" spans="1:4" ht="31.5" thickTop="1" thickBot="1">
      <c r="A137" s="200" t="s">
        <v>918</v>
      </c>
      <c r="B137" s="200" t="s">
        <v>377</v>
      </c>
      <c r="C137" s="205" t="s">
        <v>919</v>
      </c>
      <c r="D137" s="1001">
        <v>5065.672484036174</v>
      </c>
    </row>
    <row r="138" spans="1:4" ht="31.5" thickTop="1" thickBot="1">
      <c r="A138" s="200" t="s">
        <v>915</v>
      </c>
      <c r="B138" s="200" t="s">
        <v>916</v>
      </c>
      <c r="C138" s="205" t="s">
        <v>917</v>
      </c>
      <c r="D138" s="1001">
        <v>1.4995526045028322E-2</v>
      </c>
    </row>
    <row r="139" spans="1:4" ht="16.5" thickTop="1" thickBot="1">
      <c r="A139" s="200" t="s">
        <v>454</v>
      </c>
      <c r="B139" s="200" t="s">
        <v>377</v>
      </c>
      <c r="C139" s="205" t="s">
        <v>455</v>
      </c>
      <c r="D139" s="1001">
        <v>4185.7099403362854</v>
      </c>
    </row>
    <row r="140" spans="1:4" ht="31.5" thickTop="1" thickBot="1">
      <c r="A140" s="200" t="s">
        <v>456</v>
      </c>
      <c r="B140" s="200" t="s">
        <v>457</v>
      </c>
      <c r="C140" s="205" t="s">
        <v>458</v>
      </c>
      <c r="D140" s="1001">
        <v>376.26544264990412</v>
      </c>
    </row>
    <row r="141" spans="1:4" ht="31.5" thickTop="1" thickBot="1">
      <c r="A141" s="200" t="s">
        <v>459</v>
      </c>
      <c r="B141" s="200" t="s">
        <v>144</v>
      </c>
      <c r="C141" s="205" t="s">
        <v>2000</v>
      </c>
      <c r="D141" s="1001">
        <v>3350.0111333333334</v>
      </c>
    </row>
    <row r="142" spans="1:4" ht="31.5" thickTop="1" thickBot="1">
      <c r="A142" s="200" t="s">
        <v>460</v>
      </c>
      <c r="B142" s="200" t="s">
        <v>92</v>
      </c>
      <c r="C142" s="205" t="s">
        <v>461</v>
      </c>
      <c r="D142" s="1001">
        <v>2904.2833333333333</v>
      </c>
    </row>
    <row r="143" spans="1:4" ht="16.5" thickTop="1" thickBot="1">
      <c r="A143" s="200" t="s">
        <v>462</v>
      </c>
      <c r="B143" s="200" t="s">
        <v>463</v>
      </c>
      <c r="C143" s="205" t="s">
        <v>464</v>
      </c>
      <c r="D143" s="1001">
        <v>0</v>
      </c>
    </row>
    <row r="144" spans="1:4" ht="16.5" thickTop="1" thickBot="1">
      <c r="A144" s="200" t="s">
        <v>465</v>
      </c>
      <c r="B144" s="200" t="s">
        <v>425</v>
      </c>
      <c r="C144" s="205" t="s">
        <v>466</v>
      </c>
      <c r="D144" s="1001">
        <v>15249.697233333334</v>
      </c>
    </row>
    <row r="145" spans="1:4" ht="16.5" thickTop="1" thickBot="1">
      <c r="A145" s="200" t="s">
        <v>951</v>
      </c>
      <c r="B145" s="200" t="s">
        <v>233</v>
      </c>
      <c r="C145" s="205" t="s">
        <v>953</v>
      </c>
      <c r="D145" s="1001">
        <v>10467.916972587807</v>
      </c>
    </row>
    <row r="146" spans="1:4" ht="46.5" thickTop="1" thickBot="1">
      <c r="A146" s="200" t="s">
        <v>941</v>
      </c>
      <c r="B146" s="200" t="s">
        <v>233</v>
      </c>
      <c r="C146" s="205" t="s">
        <v>942</v>
      </c>
      <c r="D146" s="1001">
        <v>4585.7373506666672</v>
      </c>
    </row>
    <row r="147" spans="1:4" ht="31.5" thickTop="1" thickBot="1">
      <c r="A147" s="200" t="s">
        <v>943</v>
      </c>
      <c r="B147" s="200" t="s">
        <v>233</v>
      </c>
      <c r="C147" s="205" t="s">
        <v>944</v>
      </c>
      <c r="D147" s="1001">
        <v>15042.439059298738</v>
      </c>
    </row>
    <row r="148" spans="1:4" ht="16.5" thickTop="1" thickBot="1">
      <c r="A148" s="200" t="s">
        <v>1775</v>
      </c>
      <c r="B148" s="200" t="s">
        <v>233</v>
      </c>
      <c r="C148" s="205" t="s">
        <v>2054</v>
      </c>
      <c r="D148" s="1001">
        <v>3434.9611715783758</v>
      </c>
    </row>
    <row r="149" spans="1:4" ht="31.5" thickTop="1" thickBot="1">
      <c r="A149" s="200" t="s">
        <v>945</v>
      </c>
      <c r="B149" s="200" t="s">
        <v>144</v>
      </c>
      <c r="C149" s="205" t="s">
        <v>946</v>
      </c>
      <c r="D149" s="1001">
        <v>18097.791002858638</v>
      </c>
    </row>
    <row r="150" spans="1:4" ht="16.5" thickTop="1" thickBot="1">
      <c r="A150" s="200" t="s">
        <v>947</v>
      </c>
      <c r="B150" s="200" t="s">
        <v>233</v>
      </c>
      <c r="C150" s="205" t="s">
        <v>948</v>
      </c>
      <c r="D150" s="1001">
        <v>5665.6784405722792</v>
      </c>
    </row>
    <row r="151" spans="1:4" ht="31.5" thickTop="1" thickBot="1">
      <c r="A151" s="200" t="s">
        <v>949</v>
      </c>
      <c r="B151" s="200" t="s">
        <v>457</v>
      </c>
      <c r="C151" s="205" t="s">
        <v>950</v>
      </c>
      <c r="D151" s="1001">
        <v>117271.12118673028</v>
      </c>
    </row>
    <row r="152" spans="1:4" ht="16.5" thickTop="1" thickBot="1">
      <c r="A152" s="200" t="s">
        <v>467</v>
      </c>
      <c r="B152" s="200" t="s">
        <v>92</v>
      </c>
      <c r="C152" s="205" t="s">
        <v>468</v>
      </c>
      <c r="D152" s="1001">
        <v>740.64372991638947</v>
      </c>
    </row>
    <row r="153" spans="1:4" ht="16.5" thickTop="1" thickBot="1">
      <c r="A153" s="200" t="s">
        <v>469</v>
      </c>
      <c r="B153" s="200" t="s">
        <v>377</v>
      </c>
      <c r="C153" s="205" t="s">
        <v>470</v>
      </c>
      <c r="D153" s="1001">
        <v>21910.617771537989</v>
      </c>
    </row>
    <row r="154" spans="1:4" ht="16.5" thickTop="1" thickBot="1">
      <c r="A154" s="200" t="s">
        <v>471</v>
      </c>
      <c r="B154" s="200" t="s">
        <v>377</v>
      </c>
      <c r="C154" s="205" t="s">
        <v>472</v>
      </c>
      <c r="D154" s="1001">
        <v>2486.3793301620831</v>
      </c>
    </row>
    <row r="155" spans="1:4" ht="31.5" thickTop="1" thickBot="1">
      <c r="A155" s="200" t="s">
        <v>987</v>
      </c>
      <c r="B155" s="200" t="s">
        <v>144</v>
      </c>
      <c r="C155" s="205" t="s">
        <v>988</v>
      </c>
      <c r="D155" s="1001">
        <v>69082.380944666671</v>
      </c>
    </row>
    <row r="156" spans="1:4" ht="31.5" thickTop="1" thickBot="1">
      <c r="A156" s="200" t="s">
        <v>989</v>
      </c>
      <c r="B156" s="200" t="s">
        <v>144</v>
      </c>
      <c r="C156" s="205" t="s">
        <v>990</v>
      </c>
      <c r="D156" s="1001">
        <v>16155.553333333331</v>
      </c>
    </row>
    <row r="157" spans="1:4" ht="31.5" thickTop="1" thickBot="1">
      <c r="A157" s="200" t="s">
        <v>991</v>
      </c>
      <c r="B157" s="200" t="s">
        <v>144</v>
      </c>
      <c r="C157" s="205" t="s">
        <v>992</v>
      </c>
      <c r="D157" s="1001">
        <v>26917.925771108294</v>
      </c>
    </row>
    <row r="158" spans="1:4" ht="31.5" thickTop="1" thickBot="1">
      <c r="A158" s="200" t="s">
        <v>993</v>
      </c>
      <c r="B158" s="200" t="s">
        <v>144</v>
      </c>
      <c r="C158" s="205" t="s">
        <v>994</v>
      </c>
      <c r="D158" s="1001">
        <v>56126.78666666666</v>
      </c>
    </row>
    <row r="159" spans="1:4" ht="16.5" thickTop="1" thickBot="1">
      <c r="A159" s="200" t="s">
        <v>475</v>
      </c>
      <c r="B159" s="200" t="s">
        <v>233</v>
      </c>
      <c r="C159" s="205" t="s">
        <v>476</v>
      </c>
      <c r="D159" s="1001">
        <v>4235.5521822455248</v>
      </c>
    </row>
    <row r="160" spans="1:4" ht="16.5" thickTop="1" thickBot="1">
      <c r="A160" s="200" t="s">
        <v>980</v>
      </c>
      <c r="B160" s="200" t="s">
        <v>233</v>
      </c>
      <c r="C160" s="205" t="s">
        <v>476</v>
      </c>
      <c r="D160" s="1001">
        <v>4235.5521822455248</v>
      </c>
    </row>
    <row r="161" spans="1:4" ht="16.5" thickTop="1" thickBot="1">
      <c r="A161" s="200" t="s">
        <v>477</v>
      </c>
      <c r="B161" s="200" t="s">
        <v>233</v>
      </c>
      <c r="C161" s="205" t="s">
        <v>478</v>
      </c>
      <c r="D161" s="1001">
        <v>4235.5521822455248</v>
      </c>
    </row>
    <row r="162" spans="1:4" ht="16.5" thickTop="1" thickBot="1">
      <c r="A162" s="200" t="s">
        <v>981</v>
      </c>
      <c r="B162" s="200" t="s">
        <v>233</v>
      </c>
      <c r="C162" s="205" t="s">
        <v>478</v>
      </c>
      <c r="D162" s="1001">
        <v>4235.5521822455248</v>
      </c>
    </row>
    <row r="163" spans="1:4" ht="16.5" thickTop="1" thickBot="1">
      <c r="A163" s="200" t="s">
        <v>972</v>
      </c>
      <c r="B163" s="200" t="s">
        <v>233</v>
      </c>
      <c r="C163" s="205" t="s">
        <v>973</v>
      </c>
      <c r="D163" s="1001">
        <v>5969.3112295866667</v>
      </c>
    </row>
    <row r="164" spans="1:4" ht="16.5" thickTop="1" thickBot="1">
      <c r="A164" s="200" t="s">
        <v>978</v>
      </c>
      <c r="B164" s="200" t="s">
        <v>233</v>
      </c>
      <c r="C164" s="205" t="s">
        <v>973</v>
      </c>
      <c r="D164" s="1001">
        <v>5923.8127537154214</v>
      </c>
    </row>
    <row r="165" spans="1:4" ht="16.5" thickTop="1" thickBot="1">
      <c r="A165" s="200" t="s">
        <v>985</v>
      </c>
      <c r="B165" s="200" t="s">
        <v>952</v>
      </c>
      <c r="C165" s="205" t="s">
        <v>986</v>
      </c>
      <c r="D165" s="1001">
        <v>8646.4976533333338</v>
      </c>
    </row>
    <row r="166" spans="1:4" ht="16.5" thickTop="1" thickBot="1">
      <c r="A166" s="200" t="s">
        <v>983</v>
      </c>
      <c r="B166" s="200" t="s">
        <v>233</v>
      </c>
      <c r="C166" s="205" t="s">
        <v>984</v>
      </c>
      <c r="D166" s="1001">
        <v>5507.5677309708908</v>
      </c>
    </row>
    <row r="167" spans="1:4" ht="16.5" thickTop="1" thickBot="1">
      <c r="A167" s="200" t="s">
        <v>479</v>
      </c>
      <c r="B167" s="200" t="s">
        <v>233</v>
      </c>
      <c r="C167" s="205" t="s">
        <v>480</v>
      </c>
      <c r="D167" s="1001">
        <v>10302.446016666667</v>
      </c>
    </row>
    <row r="168" spans="1:4" ht="16.5" thickTop="1" thickBot="1">
      <c r="A168" s="200" t="s">
        <v>982</v>
      </c>
      <c r="B168" s="200" t="s">
        <v>233</v>
      </c>
      <c r="C168" s="205" t="s">
        <v>480</v>
      </c>
      <c r="D168" s="1001">
        <v>9834.1126833333346</v>
      </c>
    </row>
    <row r="169" spans="1:4" ht="16.5" thickTop="1" thickBot="1">
      <c r="A169" s="200" t="s">
        <v>473</v>
      </c>
      <c r="B169" s="200" t="s">
        <v>233</v>
      </c>
      <c r="C169" s="205" t="s">
        <v>474</v>
      </c>
      <c r="D169" s="1001">
        <v>8864.9524666666675</v>
      </c>
    </row>
    <row r="170" spans="1:4" ht="16.5" thickTop="1" thickBot="1">
      <c r="A170" s="200" t="s">
        <v>979</v>
      </c>
      <c r="B170" s="200" t="s">
        <v>233</v>
      </c>
      <c r="C170" s="205" t="s">
        <v>474</v>
      </c>
      <c r="D170" s="1001">
        <v>8709.9524666666675</v>
      </c>
    </row>
    <row r="171" spans="1:4" ht="16.5" thickTop="1" thickBot="1">
      <c r="A171" s="200" t="s">
        <v>955</v>
      </c>
      <c r="B171" s="200" t="s">
        <v>233</v>
      </c>
      <c r="C171" s="205" t="s">
        <v>956</v>
      </c>
      <c r="D171" s="1001">
        <v>9605.015367926233</v>
      </c>
    </row>
    <row r="172" spans="1:4" ht="16.5" thickTop="1" thickBot="1">
      <c r="A172" s="200" t="s">
        <v>968</v>
      </c>
      <c r="B172" s="200" t="s">
        <v>952</v>
      </c>
      <c r="C172" s="205" t="s">
        <v>969</v>
      </c>
      <c r="D172" s="1001">
        <v>13704.268826666666</v>
      </c>
    </row>
    <row r="173" spans="1:4" ht="16.5" thickTop="1" thickBot="1">
      <c r="A173" s="200" t="s">
        <v>970</v>
      </c>
      <c r="B173" s="200" t="s">
        <v>952</v>
      </c>
      <c r="C173" s="205" t="s">
        <v>971</v>
      </c>
      <c r="D173" s="1001">
        <v>4301.9222300000001</v>
      </c>
    </row>
    <row r="174" spans="1:4" ht="16.5" thickTop="1" thickBot="1">
      <c r="A174" s="200" t="s">
        <v>957</v>
      </c>
      <c r="B174" s="200" t="s">
        <v>233</v>
      </c>
      <c r="C174" s="205" t="s">
        <v>958</v>
      </c>
      <c r="D174" s="1001">
        <v>5377.7316666666666</v>
      </c>
    </row>
    <row r="175" spans="1:4" ht="16.5" thickTop="1" thickBot="1">
      <c r="A175" s="200" t="s">
        <v>959</v>
      </c>
      <c r="B175" s="200" t="s">
        <v>233</v>
      </c>
      <c r="C175" s="205" t="s">
        <v>960</v>
      </c>
      <c r="D175" s="1001">
        <v>3298.9876166666668</v>
      </c>
    </row>
    <row r="176" spans="1:4" ht="31.5" thickTop="1" thickBot="1">
      <c r="A176" s="200" t="s">
        <v>965</v>
      </c>
      <c r="B176" s="200" t="s">
        <v>233</v>
      </c>
      <c r="C176" s="205" t="s">
        <v>2058</v>
      </c>
      <c r="D176" s="1001">
        <v>3142.1380003615977</v>
      </c>
    </row>
    <row r="177" spans="1:4" ht="31.5" thickTop="1" thickBot="1">
      <c r="A177" s="200" t="s">
        <v>961</v>
      </c>
      <c r="B177" s="200" t="s">
        <v>233</v>
      </c>
      <c r="C177" s="205" t="s">
        <v>2056</v>
      </c>
      <c r="D177" s="1001">
        <v>7352.4466666666667</v>
      </c>
    </row>
    <row r="178" spans="1:4" ht="31.5" thickTop="1" thickBot="1">
      <c r="A178" s="200" t="s">
        <v>962</v>
      </c>
      <c r="B178" s="200" t="s">
        <v>233</v>
      </c>
      <c r="C178" s="205" t="s">
        <v>2057</v>
      </c>
      <c r="D178" s="1001">
        <v>7125.6766666666663</v>
      </c>
    </row>
    <row r="179" spans="1:4" ht="31.5" thickTop="1" thickBot="1">
      <c r="A179" s="200" t="s">
        <v>967</v>
      </c>
      <c r="B179" s="200" t="s">
        <v>233</v>
      </c>
      <c r="C179" s="205" t="s">
        <v>2059</v>
      </c>
      <c r="D179" s="1001">
        <v>5438.7816666666668</v>
      </c>
    </row>
    <row r="180" spans="1:4" ht="31.5" thickTop="1" thickBot="1">
      <c r="A180" s="200" t="s">
        <v>954</v>
      </c>
      <c r="B180" s="200" t="s">
        <v>233</v>
      </c>
      <c r="C180" s="205" t="s">
        <v>2055</v>
      </c>
      <c r="D180" s="1001">
        <v>6154.0733333333337</v>
      </c>
    </row>
    <row r="181" spans="1:4" ht="16.5" thickTop="1" thickBot="1">
      <c r="A181" s="200" t="s">
        <v>963</v>
      </c>
      <c r="B181" s="200" t="s">
        <v>233</v>
      </c>
      <c r="C181" s="205" t="s">
        <v>964</v>
      </c>
      <c r="D181" s="1001">
        <v>8770.48</v>
      </c>
    </row>
    <row r="182" spans="1:4" ht="16.5" thickTop="1" thickBot="1">
      <c r="A182" s="200" t="s">
        <v>966</v>
      </c>
      <c r="B182" s="200" t="s">
        <v>233</v>
      </c>
      <c r="C182" s="205" t="s">
        <v>964</v>
      </c>
      <c r="D182" s="1001">
        <v>6337.1466666666665</v>
      </c>
    </row>
    <row r="183" spans="1:4" ht="16.5" thickTop="1" thickBot="1">
      <c r="A183" s="200" t="s">
        <v>481</v>
      </c>
      <c r="B183" s="200" t="s">
        <v>377</v>
      </c>
      <c r="C183" s="205" t="s">
        <v>482</v>
      </c>
      <c r="D183" s="1001">
        <v>6306.4262666666664</v>
      </c>
    </row>
    <row r="184" spans="1:4" ht="16.5" thickTop="1" thickBot="1">
      <c r="A184" s="200" t="s">
        <v>485</v>
      </c>
      <c r="B184" s="200" t="s">
        <v>92</v>
      </c>
      <c r="C184" s="205" t="s">
        <v>486</v>
      </c>
      <c r="D184" s="1001">
        <v>11336.022916666667</v>
      </c>
    </row>
    <row r="185" spans="1:4" ht="16.5" thickTop="1" thickBot="1">
      <c r="A185" s="200" t="s">
        <v>483</v>
      </c>
      <c r="B185" s="200" t="s">
        <v>388</v>
      </c>
      <c r="C185" s="205" t="s">
        <v>484</v>
      </c>
      <c r="D185" s="1001">
        <v>68478.158888888895</v>
      </c>
    </row>
    <row r="186" spans="1:4" ht="16.5" thickTop="1" thickBot="1">
      <c r="A186" s="200" t="s">
        <v>487</v>
      </c>
      <c r="B186" s="200" t="s">
        <v>144</v>
      </c>
      <c r="C186" s="205" t="s">
        <v>2001</v>
      </c>
      <c r="D186" s="1001">
        <v>1871.5222222222221</v>
      </c>
    </row>
    <row r="187" spans="1:4" ht="16.5" thickTop="1" thickBot="1">
      <c r="A187" s="200" t="s">
        <v>1539</v>
      </c>
      <c r="B187" s="200" t="s">
        <v>377</v>
      </c>
      <c r="C187" s="205" t="s">
        <v>1538</v>
      </c>
      <c r="D187" s="1001">
        <v>11831.302173205568</v>
      </c>
    </row>
    <row r="188" spans="1:4" ht="16.5" thickTop="1" thickBot="1">
      <c r="A188" s="200" t="s">
        <v>1793</v>
      </c>
      <c r="B188" s="200" t="s">
        <v>377</v>
      </c>
      <c r="C188" s="205" t="s">
        <v>1792</v>
      </c>
      <c r="D188" s="1001">
        <v>11831.302173205568</v>
      </c>
    </row>
    <row r="189" spans="1:4" ht="16.5" thickTop="1" thickBot="1">
      <c r="A189" s="200" t="s">
        <v>488</v>
      </c>
      <c r="B189" s="200" t="s">
        <v>377</v>
      </c>
      <c r="C189" s="205" t="s">
        <v>489</v>
      </c>
      <c r="D189" s="1001">
        <v>29604.01</v>
      </c>
    </row>
    <row r="190" spans="1:4" ht="16.5" thickTop="1" thickBot="1">
      <c r="A190" s="200" t="s">
        <v>1750</v>
      </c>
      <c r="B190" s="200" t="s">
        <v>144</v>
      </c>
      <c r="C190" s="205" t="s">
        <v>1749</v>
      </c>
      <c r="D190" s="1001">
        <v>788904.15597754717</v>
      </c>
    </row>
    <row r="191" spans="1:4" ht="16.5" thickTop="1" thickBot="1">
      <c r="A191" s="200" t="s">
        <v>498</v>
      </c>
      <c r="B191" s="200" t="s">
        <v>92</v>
      </c>
      <c r="C191" s="205" t="s">
        <v>499</v>
      </c>
      <c r="D191" s="1001">
        <v>802227.56596666668</v>
      </c>
    </row>
    <row r="192" spans="1:4" ht="16.5" thickTop="1" thickBot="1">
      <c r="A192" s="200" t="s">
        <v>500</v>
      </c>
      <c r="B192" s="200" t="s">
        <v>92</v>
      </c>
      <c r="C192" s="205" t="s">
        <v>501</v>
      </c>
      <c r="D192" s="1001">
        <v>371723.16426666669</v>
      </c>
    </row>
    <row r="193" spans="1:4" ht="16.5" thickTop="1" thickBot="1">
      <c r="A193" s="200" t="s">
        <v>490</v>
      </c>
      <c r="B193" s="200" t="s">
        <v>233</v>
      </c>
      <c r="C193" s="205" t="s">
        <v>491</v>
      </c>
      <c r="D193" s="1001">
        <v>1709.0965066666668</v>
      </c>
    </row>
    <row r="194" spans="1:4" ht="16.5" thickTop="1" thickBot="1">
      <c r="A194" s="200" t="s">
        <v>502</v>
      </c>
      <c r="B194" s="200" t="s">
        <v>92</v>
      </c>
      <c r="C194" s="205" t="s">
        <v>503</v>
      </c>
      <c r="D194" s="1001">
        <v>1015.7930935333225</v>
      </c>
    </row>
    <row r="195" spans="1:4" ht="31.5" thickTop="1" thickBot="1">
      <c r="A195" s="200" t="s">
        <v>492</v>
      </c>
      <c r="B195" s="200" t="s">
        <v>425</v>
      </c>
      <c r="C195" s="205" t="s">
        <v>493</v>
      </c>
      <c r="D195" s="1001">
        <v>752.48895798517003</v>
      </c>
    </row>
    <row r="196" spans="1:4" ht="16.5" thickTop="1" thickBot="1">
      <c r="A196" s="200" t="s">
        <v>494</v>
      </c>
      <c r="B196" s="200" t="s">
        <v>92</v>
      </c>
      <c r="C196" s="205" t="s">
        <v>495</v>
      </c>
      <c r="D196" s="1001">
        <v>22802.825673476764</v>
      </c>
    </row>
    <row r="197" spans="1:4" ht="16.5" thickTop="1" thickBot="1">
      <c r="A197" s="200" t="s">
        <v>496</v>
      </c>
      <c r="B197" s="200" t="s">
        <v>144</v>
      </c>
      <c r="C197" s="205" t="s">
        <v>497</v>
      </c>
      <c r="D197" s="1001">
        <v>648.98752485988052</v>
      </c>
    </row>
    <row r="198" spans="1:4" ht="16.5" thickTop="1" thickBot="1">
      <c r="A198" s="200" t="s">
        <v>504</v>
      </c>
      <c r="B198" s="200" t="s">
        <v>92</v>
      </c>
      <c r="C198" s="205" t="s">
        <v>505</v>
      </c>
      <c r="D198" s="1001">
        <v>15139.580979931294</v>
      </c>
    </row>
    <row r="199" spans="1:4" ht="16.5" thickTop="1" thickBot="1">
      <c r="A199" s="200" t="s">
        <v>1009</v>
      </c>
      <c r="B199" s="200" t="s">
        <v>92</v>
      </c>
      <c r="C199" s="205" t="s">
        <v>1010</v>
      </c>
      <c r="D199" s="1001">
        <v>118618.95333333332</v>
      </c>
    </row>
    <row r="200" spans="1:4" ht="31.5" thickTop="1" thickBot="1">
      <c r="A200" s="200" t="s">
        <v>1013</v>
      </c>
      <c r="B200" s="200" t="s">
        <v>92</v>
      </c>
      <c r="C200" s="205" t="s">
        <v>1014</v>
      </c>
      <c r="D200" s="1001">
        <v>154865.21333333335</v>
      </c>
    </row>
    <row r="201" spans="1:4" ht="16.5" thickTop="1" thickBot="1">
      <c r="A201" s="200" t="s">
        <v>1011</v>
      </c>
      <c r="B201" s="200" t="s">
        <v>92</v>
      </c>
      <c r="C201" s="205" t="s">
        <v>1012</v>
      </c>
      <c r="D201" s="1001">
        <v>55060.319668920623</v>
      </c>
    </row>
    <row r="202" spans="1:4" ht="16.5" thickTop="1" thickBot="1">
      <c r="A202" s="200" t="s">
        <v>1015</v>
      </c>
      <c r="B202" s="200" t="s">
        <v>233</v>
      </c>
      <c r="C202" s="205" t="s">
        <v>1016</v>
      </c>
      <c r="D202" s="1001">
        <v>13952.8837917</v>
      </c>
    </row>
    <row r="203" spans="1:4" ht="31.5" thickTop="1" thickBot="1">
      <c r="A203" s="200" t="s">
        <v>1003</v>
      </c>
      <c r="B203" s="200" t="s">
        <v>233</v>
      </c>
      <c r="C203" s="205" t="s">
        <v>1004</v>
      </c>
      <c r="D203" s="1001">
        <v>18133.450369900002</v>
      </c>
    </row>
    <row r="204" spans="1:4" ht="16.5" thickTop="1" thickBot="1">
      <c r="A204" s="200" t="s">
        <v>1007</v>
      </c>
      <c r="B204" s="200" t="s">
        <v>92</v>
      </c>
      <c r="C204" s="205" t="s">
        <v>1008</v>
      </c>
      <c r="D204" s="1001">
        <v>164758.56516326664</v>
      </c>
    </row>
    <row r="205" spans="1:4" ht="16.5" thickTop="1" thickBot="1">
      <c r="A205" s="200" t="s">
        <v>1005</v>
      </c>
      <c r="B205" s="200" t="s">
        <v>92</v>
      </c>
      <c r="C205" s="205" t="s">
        <v>1006</v>
      </c>
      <c r="D205" s="1001">
        <v>124547.12666666666</v>
      </c>
    </row>
    <row r="206" spans="1:4" ht="16.5" thickTop="1" thickBot="1">
      <c r="A206" s="200" t="s">
        <v>506</v>
      </c>
      <c r="B206" s="200" t="s">
        <v>144</v>
      </c>
      <c r="C206" s="205" t="s">
        <v>2002</v>
      </c>
      <c r="D206" s="1001">
        <v>96041.671746253342</v>
      </c>
    </row>
    <row r="207" spans="1:4" ht="16.5" thickTop="1" thickBot="1">
      <c r="A207" s="200" t="s">
        <v>515</v>
      </c>
      <c r="B207" s="200" t="s">
        <v>144</v>
      </c>
      <c r="C207" s="205" t="s">
        <v>516</v>
      </c>
      <c r="D207" s="1001">
        <v>61824.60778340156</v>
      </c>
    </row>
    <row r="208" spans="1:4" ht="16.5" thickTop="1" thickBot="1">
      <c r="A208" s="200" t="s">
        <v>517</v>
      </c>
      <c r="B208" s="200" t="s">
        <v>144</v>
      </c>
      <c r="C208" s="205" t="s">
        <v>518</v>
      </c>
      <c r="D208" s="1001">
        <v>5217.9701213333328</v>
      </c>
    </row>
    <row r="209" spans="1:4" ht="16.5" thickTop="1" thickBot="1">
      <c r="A209" s="200" t="s">
        <v>519</v>
      </c>
      <c r="B209" s="200" t="s">
        <v>233</v>
      </c>
      <c r="C209" s="205" t="s">
        <v>520</v>
      </c>
      <c r="D209" s="1001">
        <v>9092.3638537899024</v>
      </c>
    </row>
    <row r="210" spans="1:4" ht="16.5" thickTop="1" thickBot="1">
      <c r="A210" s="200" t="s">
        <v>522</v>
      </c>
      <c r="B210" s="200" t="s">
        <v>233</v>
      </c>
      <c r="C210" s="205" t="s">
        <v>2004</v>
      </c>
      <c r="D210" s="1001">
        <v>7420.4527449766319</v>
      </c>
    </row>
    <row r="211" spans="1:4" ht="16.5" thickTop="1" thickBot="1">
      <c r="A211" s="200" t="s">
        <v>521</v>
      </c>
      <c r="B211" s="200" t="s">
        <v>233</v>
      </c>
      <c r="C211" s="205" t="s">
        <v>2003</v>
      </c>
      <c r="D211" s="1001">
        <v>5485.7425420856207</v>
      </c>
    </row>
    <row r="212" spans="1:4" ht="16.5" thickTop="1" thickBot="1">
      <c r="A212" s="200" t="s">
        <v>529</v>
      </c>
      <c r="B212" s="200" t="s">
        <v>388</v>
      </c>
      <c r="C212" s="205" t="s">
        <v>530</v>
      </c>
      <c r="D212" s="1001">
        <v>22237.795000000002</v>
      </c>
    </row>
    <row r="213" spans="1:4" ht="16.5" thickTop="1" thickBot="1">
      <c r="A213" s="200" t="s">
        <v>525</v>
      </c>
      <c r="B213" s="200" t="s">
        <v>388</v>
      </c>
      <c r="C213" s="205" t="s">
        <v>526</v>
      </c>
      <c r="D213" s="1001">
        <v>46613.08666666667</v>
      </c>
    </row>
    <row r="214" spans="1:4" ht="16.5" thickTop="1" thickBot="1">
      <c r="A214" s="200" t="s">
        <v>523</v>
      </c>
      <c r="B214" s="200" t="s">
        <v>388</v>
      </c>
      <c r="C214" s="205" t="s">
        <v>524</v>
      </c>
      <c r="D214" s="1001">
        <v>36310.796666666669</v>
      </c>
    </row>
    <row r="215" spans="1:4" ht="16.5" thickTop="1" thickBot="1">
      <c r="A215" s="200" t="s">
        <v>531</v>
      </c>
      <c r="B215" s="200" t="s">
        <v>388</v>
      </c>
      <c r="C215" s="205" t="s">
        <v>532</v>
      </c>
      <c r="D215" s="1001">
        <v>56860.892222222225</v>
      </c>
    </row>
    <row r="216" spans="1:4" ht="16.5" thickTop="1" thickBot="1">
      <c r="A216" s="200" t="s">
        <v>535</v>
      </c>
      <c r="B216" s="200" t="s">
        <v>388</v>
      </c>
      <c r="C216" s="205" t="s">
        <v>536</v>
      </c>
      <c r="D216" s="1001">
        <v>51994.003333333334</v>
      </c>
    </row>
    <row r="217" spans="1:4" ht="16.5" thickTop="1" thickBot="1">
      <c r="A217" s="200" t="s">
        <v>537</v>
      </c>
      <c r="B217" s="200" t="s">
        <v>388</v>
      </c>
      <c r="C217" s="205" t="s">
        <v>538</v>
      </c>
      <c r="D217" s="1001">
        <v>51737.33666666667</v>
      </c>
    </row>
    <row r="218" spans="1:4" ht="16.5" thickTop="1" thickBot="1">
      <c r="A218" s="200" t="s">
        <v>539</v>
      </c>
      <c r="B218" s="200" t="s">
        <v>388</v>
      </c>
      <c r="C218" s="205" t="s">
        <v>540</v>
      </c>
      <c r="D218" s="1001">
        <v>50937.33666666667</v>
      </c>
    </row>
    <row r="219" spans="1:4" ht="16.5" thickTop="1" thickBot="1">
      <c r="A219" s="200" t="s">
        <v>541</v>
      </c>
      <c r="B219" s="200" t="s">
        <v>388</v>
      </c>
      <c r="C219" s="205" t="s">
        <v>542</v>
      </c>
      <c r="D219" s="1001">
        <v>45197.33666666667</v>
      </c>
    </row>
    <row r="220" spans="1:4" ht="16.5" thickTop="1" thickBot="1">
      <c r="A220" s="200" t="s">
        <v>533</v>
      </c>
      <c r="B220" s="200" t="s">
        <v>388</v>
      </c>
      <c r="C220" s="205" t="s">
        <v>534</v>
      </c>
      <c r="D220" s="1001">
        <v>6393.6093863572023</v>
      </c>
    </row>
    <row r="221" spans="1:4" ht="16.5" thickTop="1" thickBot="1">
      <c r="A221" s="200" t="s">
        <v>543</v>
      </c>
      <c r="B221" s="200" t="s">
        <v>388</v>
      </c>
      <c r="C221" s="205" t="s">
        <v>544</v>
      </c>
      <c r="D221" s="1001">
        <v>20633.736436106632</v>
      </c>
    </row>
    <row r="222" spans="1:4" ht="16.5" thickTop="1" thickBot="1">
      <c r="A222" s="200" t="s">
        <v>554</v>
      </c>
      <c r="B222" s="200" t="s">
        <v>388</v>
      </c>
      <c r="C222" s="205" t="s">
        <v>555</v>
      </c>
      <c r="D222" s="1001">
        <v>24696.474444444448</v>
      </c>
    </row>
    <row r="223" spans="1:4" ht="16.5" thickTop="1" thickBot="1">
      <c r="A223" s="200" t="s">
        <v>566</v>
      </c>
      <c r="B223" s="200" t="s">
        <v>388</v>
      </c>
      <c r="C223" s="205" t="s">
        <v>1940</v>
      </c>
      <c r="D223" s="1001">
        <v>7687.0323093333327</v>
      </c>
    </row>
    <row r="224" spans="1:4" ht="31.5" thickTop="1" thickBot="1">
      <c r="A224" s="200" t="s">
        <v>545</v>
      </c>
      <c r="B224" s="200" t="s">
        <v>388</v>
      </c>
      <c r="C224" s="205" t="s">
        <v>546</v>
      </c>
      <c r="D224" s="1001">
        <v>50555.753333333334</v>
      </c>
    </row>
    <row r="225" spans="1:4" ht="31.5" thickTop="1" thickBot="1">
      <c r="A225" s="200" t="s">
        <v>547</v>
      </c>
      <c r="B225" s="200" t="s">
        <v>388</v>
      </c>
      <c r="C225" s="205" t="s">
        <v>548</v>
      </c>
      <c r="D225" s="1001">
        <v>50629.08666666667</v>
      </c>
    </row>
    <row r="226" spans="1:4" ht="16.5" thickTop="1" thickBot="1">
      <c r="A226" s="200" t="s">
        <v>549</v>
      </c>
      <c r="B226" s="200" t="s">
        <v>388</v>
      </c>
      <c r="C226" s="205" t="s">
        <v>2005</v>
      </c>
      <c r="D226" s="1001">
        <v>50722.420000000006</v>
      </c>
    </row>
    <row r="227" spans="1:4" ht="31.5" thickTop="1" thickBot="1">
      <c r="A227" s="200" t="s">
        <v>550</v>
      </c>
      <c r="B227" s="200" t="s">
        <v>388</v>
      </c>
      <c r="C227" s="205" t="s">
        <v>551</v>
      </c>
      <c r="D227" s="1001">
        <v>50660.753333333334</v>
      </c>
    </row>
    <row r="228" spans="1:4" ht="31.5" thickTop="1" thickBot="1">
      <c r="A228" s="200" t="s">
        <v>552</v>
      </c>
      <c r="B228" s="200" t="s">
        <v>388</v>
      </c>
      <c r="C228" s="205" t="s">
        <v>553</v>
      </c>
      <c r="D228" s="1001">
        <v>46099.920000000006</v>
      </c>
    </row>
    <row r="229" spans="1:4" ht="16.5" thickTop="1" thickBot="1">
      <c r="A229" s="200" t="s">
        <v>556</v>
      </c>
      <c r="B229" s="200" t="s">
        <v>388</v>
      </c>
      <c r="C229" s="205" t="s">
        <v>557</v>
      </c>
      <c r="D229" s="1001">
        <v>68692.096699999995</v>
      </c>
    </row>
    <row r="230" spans="1:4" ht="16.5" thickTop="1" thickBot="1">
      <c r="A230" s="200" t="s">
        <v>558</v>
      </c>
      <c r="B230" s="200" t="s">
        <v>388</v>
      </c>
      <c r="C230" s="205" t="s">
        <v>559</v>
      </c>
      <c r="D230" s="1001">
        <v>68463.763366666666</v>
      </c>
    </row>
    <row r="231" spans="1:4" ht="16.5" thickTop="1" thickBot="1">
      <c r="A231" s="200" t="s">
        <v>527</v>
      </c>
      <c r="B231" s="200" t="s">
        <v>388</v>
      </c>
      <c r="C231" s="205" t="s">
        <v>528</v>
      </c>
      <c r="D231" s="1001">
        <v>50001.005000000005</v>
      </c>
    </row>
    <row r="232" spans="1:4" ht="16.5" thickTop="1" thickBot="1">
      <c r="A232" s="200" t="s">
        <v>560</v>
      </c>
      <c r="B232" s="200" t="s">
        <v>388</v>
      </c>
      <c r="C232" s="205" t="s">
        <v>561</v>
      </c>
      <c r="D232" s="1001">
        <v>56570.627603333334</v>
      </c>
    </row>
    <row r="233" spans="1:4" ht="16.5" thickTop="1" thickBot="1">
      <c r="A233" s="200" t="s">
        <v>562</v>
      </c>
      <c r="B233" s="200" t="s">
        <v>388</v>
      </c>
      <c r="C233" s="205" t="s">
        <v>563</v>
      </c>
      <c r="D233" s="1001">
        <v>34268.724999999999</v>
      </c>
    </row>
    <row r="234" spans="1:4" ht="31.5" thickTop="1" thickBot="1">
      <c r="A234" s="200" t="s">
        <v>564</v>
      </c>
      <c r="B234" s="200" t="s">
        <v>388</v>
      </c>
      <c r="C234" s="205" t="s">
        <v>565</v>
      </c>
      <c r="D234" s="1001">
        <v>23477.772699331039</v>
      </c>
    </row>
    <row r="235" spans="1:4" ht="16.5" thickTop="1" thickBot="1">
      <c r="A235" s="200" t="s">
        <v>567</v>
      </c>
      <c r="B235" s="200" t="s">
        <v>144</v>
      </c>
      <c r="C235" s="205" t="s">
        <v>568</v>
      </c>
      <c r="D235" s="1001">
        <v>689.61510120599405</v>
      </c>
    </row>
    <row r="236" spans="1:4" ht="31.5" thickTop="1" thickBot="1">
      <c r="A236" s="200" t="s">
        <v>571</v>
      </c>
      <c r="B236" s="200" t="s">
        <v>388</v>
      </c>
      <c r="C236" s="205" t="s">
        <v>572</v>
      </c>
      <c r="D236" s="1001">
        <v>278428.7571633333</v>
      </c>
    </row>
    <row r="237" spans="1:4" ht="31.5" thickTop="1" thickBot="1">
      <c r="A237" s="200" t="s">
        <v>573</v>
      </c>
      <c r="B237" s="200" t="s">
        <v>388</v>
      </c>
      <c r="C237" s="205" t="s">
        <v>574</v>
      </c>
      <c r="D237" s="1001">
        <v>291890.86414333334</v>
      </c>
    </row>
    <row r="238" spans="1:4" ht="31.5" thickTop="1" thickBot="1">
      <c r="A238" s="200" t="s">
        <v>575</v>
      </c>
      <c r="B238" s="200" t="s">
        <v>388</v>
      </c>
      <c r="C238" s="205" t="s">
        <v>576</v>
      </c>
      <c r="D238" s="1001">
        <v>291884.19747666665</v>
      </c>
    </row>
    <row r="239" spans="1:4" ht="16.5" thickTop="1" thickBot="1">
      <c r="A239" s="200" t="s">
        <v>588</v>
      </c>
      <c r="B239" s="200" t="s">
        <v>589</v>
      </c>
      <c r="C239" s="205" t="s">
        <v>590</v>
      </c>
      <c r="D239" s="1001">
        <v>227724.20677116551</v>
      </c>
    </row>
    <row r="240" spans="1:4" ht="16.5" thickTop="1" thickBot="1">
      <c r="A240" s="200" t="s">
        <v>577</v>
      </c>
      <c r="B240" s="200" t="s">
        <v>388</v>
      </c>
      <c r="C240" s="205" t="s">
        <v>2006</v>
      </c>
      <c r="D240" s="1001">
        <v>222923.37488424126</v>
      </c>
    </row>
    <row r="241" spans="1:4" ht="16.5" thickTop="1" thickBot="1">
      <c r="A241" s="200" t="s">
        <v>578</v>
      </c>
      <c r="B241" s="200" t="s">
        <v>388</v>
      </c>
      <c r="C241" s="205" t="s">
        <v>2117</v>
      </c>
      <c r="D241" s="1001">
        <v>251235.89709841486</v>
      </c>
    </row>
    <row r="242" spans="1:4" ht="16.5" thickTop="1" thickBot="1">
      <c r="A242" s="209" t="s">
        <v>2119</v>
      </c>
      <c r="B242" s="200" t="s">
        <v>388</v>
      </c>
      <c r="C242" s="205" t="s">
        <v>2118</v>
      </c>
      <c r="D242" s="1001">
        <v>403448.43173333333</v>
      </c>
    </row>
    <row r="243" spans="1:4" ht="16.5" thickTop="1" thickBot="1">
      <c r="A243" s="200" t="s">
        <v>579</v>
      </c>
      <c r="B243" s="200" t="s">
        <v>388</v>
      </c>
      <c r="C243" s="205" t="s">
        <v>580</v>
      </c>
      <c r="D243" s="1001">
        <v>465511.00218333333</v>
      </c>
    </row>
    <row r="244" spans="1:4" ht="16.5" thickTop="1" thickBot="1">
      <c r="A244" s="200" t="s">
        <v>581</v>
      </c>
      <c r="B244" s="200" t="s">
        <v>388</v>
      </c>
      <c r="C244" s="205" t="s">
        <v>582</v>
      </c>
      <c r="D244" s="1001">
        <v>436299.31993333338</v>
      </c>
    </row>
    <row r="245" spans="1:4" ht="16.5" thickTop="1" thickBot="1">
      <c r="A245" s="200" t="s">
        <v>583</v>
      </c>
      <c r="B245" s="200" t="s">
        <v>388</v>
      </c>
      <c r="C245" s="205" t="s">
        <v>584</v>
      </c>
      <c r="D245" s="1001">
        <v>446457.30808333337</v>
      </c>
    </row>
    <row r="246" spans="1:4" ht="16.5" thickTop="1" thickBot="1">
      <c r="A246" s="200" t="s">
        <v>585</v>
      </c>
      <c r="B246" s="200" t="s">
        <v>388</v>
      </c>
      <c r="C246" s="205" t="s">
        <v>2120</v>
      </c>
      <c r="D246" s="1001">
        <v>227816.4125605044</v>
      </c>
    </row>
    <row r="247" spans="1:4" ht="16.5" thickTop="1" thickBot="1">
      <c r="A247" s="200" t="s">
        <v>586</v>
      </c>
      <c r="B247" s="200" t="s">
        <v>388</v>
      </c>
      <c r="C247" s="205" t="s">
        <v>587</v>
      </c>
      <c r="D247" s="1001">
        <v>228707.06611729108</v>
      </c>
    </row>
    <row r="248" spans="1:4" ht="16.5" thickTop="1" thickBot="1">
      <c r="A248" s="200" t="s">
        <v>591</v>
      </c>
      <c r="B248" s="200" t="s">
        <v>388</v>
      </c>
      <c r="C248" s="205" t="s">
        <v>592</v>
      </c>
      <c r="D248" s="1001">
        <v>233062.46515158101</v>
      </c>
    </row>
    <row r="249" spans="1:4" ht="16.5" thickTop="1" thickBot="1">
      <c r="A249" s="200" t="s">
        <v>593</v>
      </c>
      <c r="B249" s="200" t="s">
        <v>388</v>
      </c>
      <c r="C249" s="205" t="s">
        <v>594</v>
      </c>
      <c r="D249" s="1001">
        <v>217022.83279437377</v>
      </c>
    </row>
    <row r="250" spans="1:4" ht="16.5" thickTop="1" thickBot="1">
      <c r="A250" s="200" t="s">
        <v>595</v>
      </c>
      <c r="B250" s="200" t="s">
        <v>388</v>
      </c>
      <c r="C250" s="205" t="s">
        <v>596</v>
      </c>
      <c r="D250" s="1001">
        <v>297405.63021666667</v>
      </c>
    </row>
    <row r="251" spans="1:4" ht="16.5" thickTop="1" thickBot="1">
      <c r="A251" s="200" t="s">
        <v>597</v>
      </c>
      <c r="B251" s="200" t="s">
        <v>388</v>
      </c>
      <c r="C251" s="205" t="s">
        <v>598</v>
      </c>
      <c r="D251" s="1001">
        <v>299780.63021666667</v>
      </c>
    </row>
    <row r="252" spans="1:4" ht="31.5" thickTop="1" thickBot="1">
      <c r="A252" s="200" t="s">
        <v>599</v>
      </c>
      <c r="B252" s="200" t="s">
        <v>388</v>
      </c>
      <c r="C252" s="205" t="s">
        <v>600</v>
      </c>
      <c r="D252" s="1001">
        <v>287339.78129999997</v>
      </c>
    </row>
    <row r="253" spans="1:4" ht="31.5" thickTop="1" thickBot="1">
      <c r="A253" s="200" t="s">
        <v>601</v>
      </c>
      <c r="B253" s="200" t="s">
        <v>388</v>
      </c>
      <c r="C253" s="205" t="s">
        <v>602</v>
      </c>
      <c r="D253" s="1001">
        <v>275893.11463333335</v>
      </c>
    </row>
    <row r="254" spans="1:4" ht="16.5" thickTop="1" thickBot="1">
      <c r="A254" s="200" t="s">
        <v>605</v>
      </c>
      <c r="B254" s="200" t="s">
        <v>233</v>
      </c>
      <c r="C254" s="205" t="s">
        <v>2007</v>
      </c>
      <c r="D254" s="1001">
        <v>14687.67045</v>
      </c>
    </row>
    <row r="255" spans="1:4" ht="31.5" thickTop="1" thickBot="1">
      <c r="A255" s="200" t="s">
        <v>603</v>
      </c>
      <c r="B255" s="200" t="s">
        <v>388</v>
      </c>
      <c r="C255" s="205" t="s">
        <v>604</v>
      </c>
      <c r="D255" s="1001">
        <v>235309.13575775802</v>
      </c>
    </row>
    <row r="256" spans="1:4" ht="16.5" thickTop="1" thickBot="1">
      <c r="A256" s="200" t="s">
        <v>569</v>
      </c>
      <c r="B256" s="200" t="s">
        <v>388</v>
      </c>
      <c r="C256" s="205" t="s">
        <v>570</v>
      </c>
      <c r="D256" s="1001">
        <v>509987.74071666662</v>
      </c>
    </row>
    <row r="257" spans="1:4" ht="16.5" thickTop="1" thickBot="1">
      <c r="A257" s="200" t="s">
        <v>606</v>
      </c>
      <c r="B257" s="200" t="s">
        <v>388</v>
      </c>
      <c r="C257" s="205" t="s">
        <v>607</v>
      </c>
      <c r="D257" s="1001">
        <v>297266.7218</v>
      </c>
    </row>
    <row r="258" spans="1:4" ht="16.5" thickTop="1" thickBot="1">
      <c r="A258" s="200" t="s">
        <v>608</v>
      </c>
      <c r="B258" s="200" t="s">
        <v>388</v>
      </c>
      <c r="C258" s="205" t="s">
        <v>609</v>
      </c>
      <c r="D258" s="1001">
        <v>292043.38846666663</v>
      </c>
    </row>
    <row r="259" spans="1:4" ht="16.5" thickTop="1" thickBot="1">
      <c r="A259" s="200" t="s">
        <v>507</v>
      </c>
      <c r="B259" s="200" t="s">
        <v>388</v>
      </c>
      <c r="C259" s="205" t="s">
        <v>508</v>
      </c>
      <c r="D259" s="1001">
        <v>294100.05513333331</v>
      </c>
    </row>
    <row r="260" spans="1:4" ht="16.5" thickTop="1" thickBot="1">
      <c r="A260" s="200" t="s">
        <v>1753</v>
      </c>
      <c r="B260" s="200" t="s">
        <v>388</v>
      </c>
      <c r="C260" s="205" t="s">
        <v>1754</v>
      </c>
      <c r="D260" s="1001">
        <v>285855.00492808426</v>
      </c>
    </row>
    <row r="261" spans="1:4" ht="16.5" thickTop="1" thickBot="1">
      <c r="A261" s="200" t="s">
        <v>509</v>
      </c>
      <c r="B261" s="200" t="s">
        <v>377</v>
      </c>
      <c r="C261" s="205" t="s">
        <v>510</v>
      </c>
      <c r="D261" s="1001">
        <v>1633.3718025673475</v>
      </c>
    </row>
    <row r="262" spans="1:4" ht="46.5" thickTop="1" thickBot="1">
      <c r="A262" s="200" t="s">
        <v>610</v>
      </c>
      <c r="B262" s="200" t="s">
        <v>377</v>
      </c>
      <c r="C262" s="205" t="s">
        <v>2008</v>
      </c>
      <c r="D262" s="1001">
        <v>1824.8562666666667</v>
      </c>
    </row>
    <row r="263" spans="1:4" ht="31.5" thickTop="1" thickBot="1">
      <c r="A263" s="200" t="s">
        <v>611</v>
      </c>
      <c r="B263" s="200" t="s">
        <v>233</v>
      </c>
      <c r="C263" s="205" t="s">
        <v>612</v>
      </c>
      <c r="D263" s="1001">
        <v>33086.253469191994</v>
      </c>
    </row>
    <row r="264" spans="1:4" ht="31.5" thickTop="1" thickBot="1">
      <c r="A264" s="200" t="s">
        <v>613</v>
      </c>
      <c r="B264" s="200" t="s">
        <v>377</v>
      </c>
      <c r="C264" s="205" t="s">
        <v>614</v>
      </c>
      <c r="D264" s="1001">
        <v>9774.4742124756176</v>
      </c>
    </row>
    <row r="265" spans="1:4" ht="31.5" thickTop="1" thickBot="1">
      <c r="A265" s="200" t="s">
        <v>615</v>
      </c>
      <c r="B265" s="200" t="s">
        <v>144</v>
      </c>
      <c r="C265" s="205" t="s">
        <v>616</v>
      </c>
      <c r="D265" s="1001">
        <v>5073.2088666666668</v>
      </c>
    </row>
    <row r="266" spans="1:4" ht="31.5" thickTop="1" thickBot="1">
      <c r="A266" s="200" t="s">
        <v>617</v>
      </c>
      <c r="B266" s="200" t="s">
        <v>92</v>
      </c>
      <c r="C266" s="205" t="s">
        <v>618</v>
      </c>
      <c r="D266" s="1001">
        <v>40237.226541312593</v>
      </c>
    </row>
    <row r="267" spans="1:4" ht="31.5" thickTop="1" thickBot="1">
      <c r="A267" s="200" t="s">
        <v>619</v>
      </c>
      <c r="B267" s="200" t="s">
        <v>92</v>
      </c>
      <c r="C267" s="205" t="s">
        <v>620</v>
      </c>
      <c r="D267" s="1001">
        <v>36884.841733333335</v>
      </c>
    </row>
    <row r="268" spans="1:4" ht="31.5" thickTop="1" thickBot="1">
      <c r="A268" s="200" t="s">
        <v>621</v>
      </c>
      <c r="B268" s="200" t="s">
        <v>92</v>
      </c>
      <c r="C268" s="205" t="s">
        <v>622</v>
      </c>
      <c r="D268" s="1001">
        <v>48712.878466666669</v>
      </c>
    </row>
    <row r="269" spans="1:4" ht="16.5" thickTop="1" thickBot="1">
      <c r="A269" s="200" t="s">
        <v>623</v>
      </c>
      <c r="B269" s="200" t="s">
        <v>377</v>
      </c>
      <c r="C269" s="205" t="s">
        <v>624</v>
      </c>
      <c r="D269" s="1001">
        <v>24246.360837172298</v>
      </c>
    </row>
    <row r="270" spans="1:4" ht="16.5" thickTop="1" thickBot="1">
      <c r="A270" s="200" t="s">
        <v>627</v>
      </c>
      <c r="B270" s="200" t="s">
        <v>144</v>
      </c>
      <c r="C270" s="205" t="s">
        <v>628</v>
      </c>
      <c r="D270" s="1001">
        <v>138348.62361168666</v>
      </c>
    </row>
    <row r="271" spans="1:4" ht="16.5" thickTop="1" thickBot="1">
      <c r="A271" s="200" t="s">
        <v>629</v>
      </c>
      <c r="B271" s="200" t="s">
        <v>388</v>
      </c>
      <c r="C271" s="205" t="s">
        <v>2009</v>
      </c>
      <c r="D271" s="1001">
        <v>49293.231666666667</v>
      </c>
    </row>
    <row r="272" spans="1:4" ht="31.5" thickTop="1" thickBot="1">
      <c r="A272" s="200" t="s">
        <v>625</v>
      </c>
      <c r="B272" s="200" t="s">
        <v>388</v>
      </c>
      <c r="C272" s="205" t="s">
        <v>626</v>
      </c>
      <c r="D272" s="1001">
        <v>50896.565000000002</v>
      </c>
    </row>
    <row r="273" spans="1:4" ht="31.5" thickTop="1" thickBot="1">
      <c r="A273" s="200" t="s">
        <v>630</v>
      </c>
      <c r="B273" s="200" t="s">
        <v>388</v>
      </c>
      <c r="C273" s="205" t="s">
        <v>631</v>
      </c>
      <c r="D273" s="1001">
        <v>52269.898333333338</v>
      </c>
    </row>
    <row r="274" spans="1:4" ht="31.5" thickTop="1" thickBot="1">
      <c r="A274" s="200" t="s">
        <v>632</v>
      </c>
      <c r="B274" s="200" t="s">
        <v>144</v>
      </c>
      <c r="C274" s="205" t="s">
        <v>633</v>
      </c>
      <c r="D274" s="1001">
        <v>37977.188480360375</v>
      </c>
    </row>
    <row r="275" spans="1:4" ht="31.5" thickTop="1" thickBot="1">
      <c r="A275" s="200" t="s">
        <v>634</v>
      </c>
      <c r="B275" s="200" t="s">
        <v>144</v>
      </c>
      <c r="C275" s="205" t="s">
        <v>635</v>
      </c>
      <c r="D275" s="1001">
        <v>35537.339450450039</v>
      </c>
    </row>
    <row r="276" spans="1:4" ht="31.5" thickTop="1" thickBot="1">
      <c r="A276" s="200" t="s">
        <v>636</v>
      </c>
      <c r="B276" s="200" t="s">
        <v>637</v>
      </c>
      <c r="C276" s="205" t="s">
        <v>2010</v>
      </c>
      <c r="D276" s="1001">
        <v>76009.418911589208</v>
      </c>
    </row>
    <row r="277" spans="1:4" ht="16.5" thickTop="1" thickBot="1">
      <c r="A277" s="200" t="s">
        <v>638</v>
      </c>
      <c r="B277" s="200" t="s">
        <v>637</v>
      </c>
      <c r="C277" s="205" t="s">
        <v>2011</v>
      </c>
      <c r="D277" s="1001">
        <v>39671.309419634781</v>
      </c>
    </row>
    <row r="278" spans="1:4" ht="16.5" thickTop="1" thickBot="1">
      <c r="A278" s="200" t="s">
        <v>639</v>
      </c>
      <c r="B278" s="200" t="s">
        <v>637</v>
      </c>
      <c r="C278" s="205" t="s">
        <v>640</v>
      </c>
      <c r="D278" s="1001">
        <v>31836.732019526302</v>
      </c>
    </row>
    <row r="279" spans="1:4" ht="16.5" thickTop="1" thickBot="1">
      <c r="A279" s="200" t="s">
        <v>511</v>
      </c>
      <c r="B279" s="200" t="s">
        <v>141</v>
      </c>
      <c r="C279" s="205" t="s">
        <v>512</v>
      </c>
      <c r="D279" s="1001">
        <v>40964.092569155662</v>
      </c>
    </row>
    <row r="280" spans="1:4" ht="16.5" thickTop="1" thickBot="1">
      <c r="A280" s="200" t="s">
        <v>513</v>
      </c>
      <c r="B280" s="200" t="s">
        <v>141</v>
      </c>
      <c r="C280" s="205" t="s">
        <v>514</v>
      </c>
      <c r="D280" s="1001">
        <v>45057.546666666669</v>
      </c>
    </row>
    <row r="281" spans="1:4" ht="31.5" thickTop="1" thickBot="1">
      <c r="A281" s="200" t="s">
        <v>641</v>
      </c>
      <c r="B281" s="200" t="s">
        <v>92</v>
      </c>
      <c r="C281" s="205" t="s">
        <v>642</v>
      </c>
      <c r="D281" s="1001">
        <v>50358.439084184043</v>
      </c>
    </row>
    <row r="282" spans="1:4" ht="31.5" thickTop="1" thickBot="1">
      <c r="A282" s="200" t="s">
        <v>643</v>
      </c>
      <c r="B282" s="200" t="s">
        <v>377</v>
      </c>
      <c r="C282" s="205" t="s">
        <v>644</v>
      </c>
      <c r="D282" s="1001">
        <v>5673.3498326666668</v>
      </c>
    </row>
    <row r="283" spans="1:4" ht="31.5" thickTop="1" thickBot="1">
      <c r="A283" s="200" t="s">
        <v>645</v>
      </c>
      <c r="B283" s="200" t="s">
        <v>144</v>
      </c>
      <c r="C283" s="205" t="s">
        <v>646</v>
      </c>
      <c r="D283" s="1001">
        <v>3931.2368999999999</v>
      </c>
    </row>
    <row r="284" spans="1:4" ht="16.5" thickTop="1" thickBot="1">
      <c r="A284" s="200" t="s">
        <v>647</v>
      </c>
      <c r="B284" s="200" t="s">
        <v>92</v>
      </c>
      <c r="C284" s="205" t="s">
        <v>648</v>
      </c>
      <c r="D284" s="1001">
        <v>10902.990417645993</v>
      </c>
    </row>
    <row r="285" spans="1:4" ht="31.5" thickTop="1" thickBot="1">
      <c r="A285" s="200" t="s">
        <v>649</v>
      </c>
      <c r="B285" s="200" t="s">
        <v>92</v>
      </c>
      <c r="C285" s="205" t="s">
        <v>650</v>
      </c>
      <c r="D285" s="1001">
        <v>97739.090000000011</v>
      </c>
    </row>
    <row r="286" spans="1:4" ht="16.5" thickTop="1" thickBot="1">
      <c r="A286" s="200" t="s">
        <v>651</v>
      </c>
      <c r="B286" s="200" t="s">
        <v>92</v>
      </c>
      <c r="C286" s="205" t="s">
        <v>652</v>
      </c>
      <c r="D286" s="1001">
        <v>76937.875843267771</v>
      </c>
    </row>
    <row r="287" spans="1:4" ht="16.5" thickTop="1" thickBot="1">
      <c r="A287" s="200" t="s">
        <v>657</v>
      </c>
      <c r="B287" s="200" t="s">
        <v>92</v>
      </c>
      <c r="C287" s="205" t="s">
        <v>658</v>
      </c>
      <c r="D287" s="1001">
        <v>20043.197126031202</v>
      </c>
    </row>
    <row r="288" spans="1:4" ht="31.5" thickTop="1" thickBot="1">
      <c r="A288" s="200" t="s">
        <v>653</v>
      </c>
      <c r="B288" s="200" t="s">
        <v>92</v>
      </c>
      <c r="C288" s="205" t="s">
        <v>654</v>
      </c>
      <c r="D288" s="1001">
        <v>21348.186612205358</v>
      </c>
    </row>
    <row r="289" spans="1:4" ht="31.5" thickTop="1" thickBot="1">
      <c r="A289" s="200" t="s">
        <v>655</v>
      </c>
      <c r="B289" s="200" t="s">
        <v>92</v>
      </c>
      <c r="C289" s="205" t="s">
        <v>656</v>
      </c>
      <c r="D289" s="1001">
        <v>138564.55673333333</v>
      </c>
    </row>
    <row r="290" spans="1:4" ht="16.5" thickTop="1" thickBot="1">
      <c r="A290" s="200" t="s">
        <v>659</v>
      </c>
      <c r="B290" s="200" t="s">
        <v>463</v>
      </c>
      <c r="C290" s="205" t="s">
        <v>660</v>
      </c>
      <c r="D290" s="1001">
        <v>2332.46</v>
      </c>
    </row>
    <row r="291" spans="1:4" ht="16.5" thickTop="1" thickBot="1">
      <c r="A291" s="200" t="s">
        <v>661</v>
      </c>
      <c r="B291" s="200" t="s">
        <v>425</v>
      </c>
      <c r="C291" s="205" t="s">
        <v>2012</v>
      </c>
      <c r="D291" s="1001">
        <v>44877.290866506497</v>
      </c>
    </row>
    <row r="292" spans="1:4" ht="31.5" thickTop="1" thickBot="1">
      <c r="A292" s="200" t="s">
        <v>662</v>
      </c>
      <c r="B292" s="200" t="s">
        <v>377</v>
      </c>
      <c r="C292" s="205" t="s">
        <v>663</v>
      </c>
      <c r="D292" s="1001">
        <v>3112.3140626018007</v>
      </c>
    </row>
    <row r="293" spans="1:4" ht="16.5" thickTop="1" thickBot="1">
      <c r="A293" s="200" t="s">
        <v>664</v>
      </c>
      <c r="B293" s="200" t="s">
        <v>377</v>
      </c>
      <c r="C293" s="205" t="s">
        <v>2013</v>
      </c>
      <c r="D293" s="1001">
        <v>6351.7351421310932</v>
      </c>
    </row>
    <row r="294" spans="1:4" ht="16.5" thickTop="1" thickBot="1">
      <c r="A294" s="200" t="s">
        <v>665</v>
      </c>
      <c r="B294" s="200" t="s">
        <v>92</v>
      </c>
      <c r="C294" s="205" t="s">
        <v>666</v>
      </c>
      <c r="D294" s="1001">
        <v>1432.6317359776458</v>
      </c>
    </row>
    <row r="295" spans="1:4" ht="16.5" thickTop="1" thickBot="1">
      <c r="A295" s="200" t="s">
        <v>671</v>
      </c>
      <c r="B295" s="200" t="s">
        <v>92</v>
      </c>
      <c r="C295" s="205" t="s">
        <v>2014</v>
      </c>
      <c r="D295" s="1001">
        <v>36239.463388175733</v>
      </c>
    </row>
    <row r="296" spans="1:4" ht="16.5" thickTop="1" thickBot="1">
      <c r="A296" s="200" t="s">
        <v>667</v>
      </c>
      <c r="B296" s="200" t="s">
        <v>92</v>
      </c>
      <c r="C296" s="205" t="s">
        <v>668</v>
      </c>
      <c r="D296" s="1001">
        <v>40964.092569155662</v>
      </c>
    </row>
    <row r="297" spans="1:4" ht="16.5" thickTop="1" thickBot="1">
      <c r="A297" s="200" t="s">
        <v>669</v>
      </c>
      <c r="B297" s="200" t="s">
        <v>92</v>
      </c>
      <c r="C297" s="205" t="s">
        <v>670</v>
      </c>
      <c r="D297" s="1001">
        <v>48863.681667086428</v>
      </c>
    </row>
    <row r="298" spans="1:4" ht="16.5" thickTop="1" thickBot="1">
      <c r="A298" s="200" t="s">
        <v>684</v>
      </c>
      <c r="B298" s="200" t="s">
        <v>144</v>
      </c>
      <c r="C298" s="205" t="s">
        <v>685</v>
      </c>
      <c r="D298" s="1001">
        <v>3643.8726711191935</v>
      </c>
    </row>
    <row r="299" spans="1:4" ht="16.5" thickTop="1" thickBot="1">
      <c r="A299" s="200" t="s">
        <v>672</v>
      </c>
      <c r="B299" s="200" t="s">
        <v>377</v>
      </c>
      <c r="C299" s="205" t="s">
        <v>673</v>
      </c>
      <c r="D299" s="1001">
        <v>29570.444928666664</v>
      </c>
    </row>
    <row r="300" spans="1:4" ht="16.5" thickTop="1" thickBot="1">
      <c r="A300" s="200" t="s">
        <v>688</v>
      </c>
      <c r="B300" s="200" t="s">
        <v>377</v>
      </c>
      <c r="C300" s="205" t="s">
        <v>689</v>
      </c>
      <c r="D300" s="1001">
        <v>41528.556723333335</v>
      </c>
    </row>
    <row r="301" spans="1:4" ht="46.5" thickTop="1" thickBot="1">
      <c r="A301" s="200" t="s">
        <v>690</v>
      </c>
      <c r="B301" s="200" t="s">
        <v>92</v>
      </c>
      <c r="C301" s="205" t="s">
        <v>691</v>
      </c>
      <c r="D301" s="1001">
        <v>364234.17995555559</v>
      </c>
    </row>
    <row r="302" spans="1:4" ht="46.5" thickTop="1" thickBot="1">
      <c r="A302" s="200" t="s">
        <v>692</v>
      </c>
      <c r="B302" s="200" t="s">
        <v>92</v>
      </c>
      <c r="C302" s="205" t="s">
        <v>693</v>
      </c>
      <c r="D302" s="1001">
        <v>267943.82222355553</v>
      </c>
    </row>
    <row r="303" spans="1:4" ht="46.5" thickTop="1" thickBot="1">
      <c r="A303" s="200" t="s">
        <v>694</v>
      </c>
      <c r="B303" s="200" t="s">
        <v>92</v>
      </c>
      <c r="C303" s="205" t="s">
        <v>695</v>
      </c>
      <c r="D303" s="1001">
        <v>237626.28814666663</v>
      </c>
    </row>
    <row r="304" spans="1:4" ht="46.5" thickTop="1" thickBot="1">
      <c r="A304" s="200" t="s">
        <v>696</v>
      </c>
      <c r="B304" s="200" t="s">
        <v>92</v>
      </c>
      <c r="C304" s="205" t="s">
        <v>697</v>
      </c>
      <c r="D304" s="1001">
        <v>320758.0265888889</v>
      </c>
    </row>
    <row r="305" spans="1:4" ht="46.5" thickTop="1" thickBot="1">
      <c r="A305" s="200" t="s">
        <v>698</v>
      </c>
      <c r="B305" s="200" t="s">
        <v>92</v>
      </c>
      <c r="C305" s="205" t="s">
        <v>699</v>
      </c>
      <c r="D305" s="1001">
        <v>221035.09425422223</v>
      </c>
    </row>
    <row r="306" spans="1:4" ht="46.5" thickTop="1" thickBot="1">
      <c r="A306" s="200" t="s">
        <v>700</v>
      </c>
      <c r="B306" s="200" t="s">
        <v>233</v>
      </c>
      <c r="C306" s="205" t="s">
        <v>701</v>
      </c>
      <c r="D306" s="1001">
        <v>496317.77070666663</v>
      </c>
    </row>
    <row r="307" spans="1:4" ht="16.5" thickTop="1" thickBot="1">
      <c r="A307" s="200" t="s">
        <v>702</v>
      </c>
      <c r="B307" s="200" t="s">
        <v>92</v>
      </c>
      <c r="C307" s="205" t="s">
        <v>703</v>
      </c>
      <c r="D307" s="1001">
        <v>164677.19666666666</v>
      </c>
    </row>
    <row r="308" spans="1:4" ht="16.5" thickTop="1" thickBot="1">
      <c r="A308" s="200" t="s">
        <v>674</v>
      </c>
      <c r="B308" s="200" t="s">
        <v>377</v>
      </c>
      <c r="C308" s="205" t="s">
        <v>675</v>
      </c>
      <c r="D308" s="1001">
        <v>27706.76</v>
      </c>
    </row>
    <row r="309" spans="1:4" ht="16.5" thickTop="1" thickBot="1">
      <c r="A309" s="200" t="s">
        <v>680</v>
      </c>
      <c r="B309" s="200" t="s">
        <v>377</v>
      </c>
      <c r="C309" s="205" t="s">
        <v>681</v>
      </c>
      <c r="D309" s="1001">
        <v>5798.3141421081173</v>
      </c>
    </row>
    <row r="310" spans="1:4" ht="16.5" thickTop="1" thickBot="1">
      <c r="A310" s="200" t="s">
        <v>678</v>
      </c>
      <c r="B310" s="200" t="s">
        <v>377</v>
      </c>
      <c r="C310" s="205" t="s">
        <v>679</v>
      </c>
      <c r="D310" s="1001">
        <v>19956.625984451272</v>
      </c>
    </row>
    <row r="311" spans="1:4" ht="16.5" thickTop="1" thickBot="1">
      <c r="A311" s="200" t="s">
        <v>676</v>
      </c>
      <c r="B311" s="200" t="s">
        <v>377</v>
      </c>
      <c r="C311" s="205" t="s">
        <v>677</v>
      </c>
      <c r="D311" s="1001">
        <v>39959.979070692461</v>
      </c>
    </row>
    <row r="312" spans="1:4" ht="16.5" thickTop="1" thickBot="1">
      <c r="A312" s="200" t="s">
        <v>682</v>
      </c>
      <c r="B312" s="200" t="s">
        <v>377</v>
      </c>
      <c r="C312" s="205" t="s">
        <v>683</v>
      </c>
      <c r="D312" s="1001">
        <v>14990.054254203578</v>
      </c>
    </row>
    <row r="313" spans="1:4" ht="16.5" thickTop="1" thickBot="1">
      <c r="A313" s="200" t="s">
        <v>704</v>
      </c>
      <c r="B313" s="200" t="s">
        <v>377</v>
      </c>
      <c r="C313" s="205" t="s">
        <v>705</v>
      </c>
      <c r="D313" s="1001">
        <v>11234.233650334478</v>
      </c>
    </row>
    <row r="314" spans="1:4" ht="16.5" thickTop="1" thickBot="1">
      <c r="A314" s="200" t="s">
        <v>706</v>
      </c>
      <c r="B314" s="200" t="s">
        <v>377</v>
      </c>
      <c r="C314" s="205" t="s">
        <v>707</v>
      </c>
      <c r="D314" s="1001">
        <v>11318.342433556318</v>
      </c>
    </row>
    <row r="315" spans="1:4" ht="46.5" thickTop="1" thickBot="1">
      <c r="A315" s="200" t="s">
        <v>712</v>
      </c>
      <c r="B315" s="200" t="s">
        <v>377</v>
      </c>
      <c r="C315" s="205" t="s">
        <v>713</v>
      </c>
      <c r="D315" s="1001">
        <v>11043.224199999999</v>
      </c>
    </row>
    <row r="316" spans="1:4" ht="31.5" thickTop="1" thickBot="1">
      <c r="A316" s="200" t="s">
        <v>708</v>
      </c>
      <c r="B316" s="200" t="s">
        <v>92</v>
      </c>
      <c r="C316" s="205" t="s">
        <v>709</v>
      </c>
      <c r="D316" s="1001">
        <v>39377.256666666661</v>
      </c>
    </row>
    <row r="317" spans="1:4" ht="16.5" thickTop="1" thickBot="1">
      <c r="A317" s="200" t="s">
        <v>710</v>
      </c>
      <c r="B317" s="200" t="s">
        <v>377</v>
      </c>
      <c r="C317" s="205" t="s">
        <v>711</v>
      </c>
      <c r="D317" s="1001">
        <v>19198.083055333333</v>
      </c>
    </row>
    <row r="318" spans="1:4" ht="31.5" thickTop="1" thickBot="1">
      <c r="A318" s="200" t="s">
        <v>714</v>
      </c>
      <c r="B318" s="200" t="s">
        <v>637</v>
      </c>
      <c r="C318" s="205" t="s">
        <v>715</v>
      </c>
      <c r="D318" s="1001">
        <v>28786.460399482748</v>
      </c>
    </row>
    <row r="319" spans="1:4" ht="31.5" thickTop="1" thickBot="1">
      <c r="A319" s="200" t="s">
        <v>716</v>
      </c>
      <c r="B319" s="200" t="s">
        <v>92</v>
      </c>
      <c r="C319" s="205" t="s">
        <v>717</v>
      </c>
      <c r="D319" s="1001">
        <v>18527.223333333332</v>
      </c>
    </row>
    <row r="320" spans="1:4" ht="46.5" thickTop="1" thickBot="1">
      <c r="A320" s="200" t="s">
        <v>724</v>
      </c>
      <c r="B320" s="200" t="s">
        <v>92</v>
      </c>
      <c r="C320" s="205" t="s">
        <v>725</v>
      </c>
      <c r="D320" s="1001">
        <v>190049.49718400001</v>
      </c>
    </row>
    <row r="321" spans="1:4" ht="46.5" thickTop="1" thickBot="1">
      <c r="A321" s="200" t="s">
        <v>726</v>
      </c>
      <c r="B321" s="200" t="s">
        <v>92</v>
      </c>
      <c r="C321" s="205" t="s">
        <v>727</v>
      </c>
      <c r="D321" s="1001">
        <v>275611.12849333335</v>
      </c>
    </row>
    <row r="322" spans="1:4" ht="46.5" thickTop="1" thickBot="1">
      <c r="A322" s="200" t="s">
        <v>722</v>
      </c>
      <c r="B322" s="200" t="s">
        <v>92</v>
      </c>
      <c r="C322" s="205" t="s">
        <v>723</v>
      </c>
      <c r="D322" s="1001">
        <v>180211.80821666666</v>
      </c>
    </row>
    <row r="323" spans="1:4" ht="61.5" thickTop="1" thickBot="1">
      <c r="A323" s="200" t="s">
        <v>720</v>
      </c>
      <c r="B323" s="200" t="s">
        <v>92</v>
      </c>
      <c r="C323" s="205" t="s">
        <v>721</v>
      </c>
      <c r="D323" s="1001">
        <v>254511.39448666666</v>
      </c>
    </row>
    <row r="324" spans="1:4" ht="16.5" thickTop="1" thickBot="1">
      <c r="A324" s="200" t="s">
        <v>728</v>
      </c>
      <c r="B324" s="200" t="s">
        <v>92</v>
      </c>
      <c r="C324" s="205" t="s">
        <v>729</v>
      </c>
      <c r="D324" s="1001">
        <v>425163.12315200007</v>
      </c>
    </row>
    <row r="325" spans="1:4" ht="16.5" thickTop="1" thickBot="1">
      <c r="A325" s="200" t="s">
        <v>732</v>
      </c>
      <c r="B325" s="200" t="s">
        <v>92</v>
      </c>
      <c r="C325" s="205" t="s">
        <v>733</v>
      </c>
      <c r="D325" s="1001">
        <v>13076.949842864709</v>
      </c>
    </row>
    <row r="326" spans="1:4" ht="31.5" thickTop="1" thickBot="1">
      <c r="A326" s="200" t="s">
        <v>718</v>
      </c>
      <c r="B326" s="200" t="s">
        <v>92</v>
      </c>
      <c r="C326" s="205" t="s">
        <v>719</v>
      </c>
      <c r="D326" s="1001">
        <v>23142.823333333334</v>
      </c>
    </row>
    <row r="327" spans="1:4" ht="31.5" thickTop="1" thickBot="1">
      <c r="A327" s="200" t="s">
        <v>730</v>
      </c>
      <c r="B327" s="200" t="s">
        <v>92</v>
      </c>
      <c r="C327" s="205" t="s">
        <v>731</v>
      </c>
      <c r="D327" s="1001">
        <v>19639.173333333336</v>
      </c>
    </row>
    <row r="328" spans="1:4" ht="31.5" thickTop="1" thickBot="1">
      <c r="A328" s="200" t="s">
        <v>734</v>
      </c>
      <c r="B328" s="200" t="s">
        <v>92</v>
      </c>
      <c r="C328" s="205" t="s">
        <v>735</v>
      </c>
      <c r="D328" s="1001">
        <v>62935.094505700334</v>
      </c>
    </row>
    <row r="329" spans="1:4" ht="16.5" thickTop="1" thickBot="1">
      <c r="A329" s="200" t="s">
        <v>736</v>
      </c>
      <c r="B329" s="200" t="s">
        <v>92</v>
      </c>
      <c r="C329" s="205" t="s">
        <v>737</v>
      </c>
      <c r="D329" s="1001">
        <v>4955.8555555555549</v>
      </c>
    </row>
    <row r="330" spans="1:4" ht="31.5" thickTop="1" thickBot="1">
      <c r="A330" s="200" t="s">
        <v>738</v>
      </c>
      <c r="B330" s="200" t="s">
        <v>92</v>
      </c>
      <c r="C330" s="205" t="s">
        <v>739</v>
      </c>
      <c r="D330" s="1001">
        <v>41382.181666666664</v>
      </c>
    </row>
    <row r="331" spans="1:4" ht="31.5" thickTop="1" thickBot="1">
      <c r="A331" s="200" t="s">
        <v>740</v>
      </c>
      <c r="B331" s="200" t="s">
        <v>92</v>
      </c>
      <c r="C331" s="205" t="s">
        <v>741</v>
      </c>
      <c r="D331" s="1001">
        <v>1198.7204022625983</v>
      </c>
    </row>
    <row r="332" spans="1:4" ht="16.5" thickTop="1" thickBot="1">
      <c r="A332" s="200" t="s">
        <v>743</v>
      </c>
      <c r="B332" s="200" t="s">
        <v>388</v>
      </c>
      <c r="C332" s="205" t="s">
        <v>744</v>
      </c>
      <c r="D332" s="1001">
        <v>87942.037511333343</v>
      </c>
    </row>
    <row r="333" spans="1:4" ht="31.5" thickTop="1" thickBot="1">
      <c r="A333" s="200" t="s">
        <v>742</v>
      </c>
      <c r="B333" s="200" t="s">
        <v>388</v>
      </c>
      <c r="C333" s="205" t="s">
        <v>2017</v>
      </c>
      <c r="D333" s="1001">
        <v>56273.2624</v>
      </c>
    </row>
    <row r="334" spans="1:4" ht="16.5" thickTop="1" thickBot="1">
      <c r="A334" s="200" t="s">
        <v>747</v>
      </c>
      <c r="B334" s="200" t="s">
        <v>92</v>
      </c>
      <c r="C334" s="205" t="s">
        <v>2018</v>
      </c>
      <c r="D334" s="1001">
        <v>841.4392207125311</v>
      </c>
    </row>
    <row r="335" spans="1:4" ht="16.5" thickTop="1" thickBot="1">
      <c r="A335" s="200" t="s">
        <v>745</v>
      </c>
      <c r="B335" s="200" t="s">
        <v>92</v>
      </c>
      <c r="C335" s="205" t="s">
        <v>746</v>
      </c>
      <c r="D335" s="1001">
        <v>22242.100451997827</v>
      </c>
    </row>
    <row r="336" spans="1:4" ht="16.5" thickTop="1" thickBot="1">
      <c r="A336" s="200" t="s">
        <v>748</v>
      </c>
      <c r="B336" s="200" t="s">
        <v>377</v>
      </c>
      <c r="C336" s="205" t="s">
        <v>749</v>
      </c>
      <c r="D336" s="1001">
        <v>4170.9921881905066</v>
      </c>
    </row>
    <row r="337" spans="1:4" ht="16.5" thickTop="1" thickBot="1">
      <c r="A337" s="200" t="s">
        <v>753</v>
      </c>
      <c r="B337" s="200" t="s">
        <v>92</v>
      </c>
      <c r="C337" s="205" t="s">
        <v>754</v>
      </c>
      <c r="D337" s="1001">
        <v>309094.58644006506</v>
      </c>
    </row>
    <row r="338" spans="1:4" ht="16.5" thickTop="1" thickBot="1">
      <c r="A338" s="200" t="s">
        <v>751</v>
      </c>
      <c r="B338" s="200" t="s">
        <v>92</v>
      </c>
      <c r="C338" s="205" t="s">
        <v>752</v>
      </c>
      <c r="D338" s="1001">
        <v>8203.2023142288908</v>
      </c>
    </row>
    <row r="339" spans="1:4" ht="31.5" thickTop="1" thickBot="1">
      <c r="A339" s="200" t="s">
        <v>750</v>
      </c>
      <c r="B339" s="200" t="s">
        <v>144</v>
      </c>
      <c r="C339" s="205" t="s">
        <v>2019</v>
      </c>
      <c r="D339" s="1001">
        <v>232389.45290182604</v>
      </c>
    </row>
    <row r="340" spans="1:4" ht="31.5" thickTop="1" thickBot="1">
      <c r="A340" s="200" t="s">
        <v>686</v>
      </c>
      <c r="B340" s="200" t="s">
        <v>92</v>
      </c>
      <c r="C340" s="205" t="s">
        <v>2015</v>
      </c>
      <c r="D340" s="1001">
        <v>1456225.1508354482</v>
      </c>
    </row>
    <row r="341" spans="1:4" ht="31.5" thickTop="1" thickBot="1">
      <c r="A341" s="200" t="s">
        <v>755</v>
      </c>
      <c r="B341" s="200" t="s">
        <v>92</v>
      </c>
      <c r="C341" s="205" t="s">
        <v>756</v>
      </c>
      <c r="D341" s="1001">
        <v>1214024.2170743861</v>
      </c>
    </row>
    <row r="342" spans="1:4" ht="31.5" thickTop="1" thickBot="1">
      <c r="A342" s="200" t="s">
        <v>687</v>
      </c>
      <c r="B342" s="200" t="s">
        <v>92</v>
      </c>
      <c r="C342" s="205" t="s">
        <v>2016</v>
      </c>
      <c r="D342" s="1001">
        <v>916632.09994339768</v>
      </c>
    </row>
    <row r="343" spans="1:4" ht="31.5" thickTop="1" thickBot="1">
      <c r="A343" s="200" t="s">
        <v>757</v>
      </c>
      <c r="B343" s="200" t="s">
        <v>92</v>
      </c>
      <c r="C343" s="205" t="s">
        <v>758</v>
      </c>
      <c r="D343" s="1001">
        <v>744497.45967366279</v>
      </c>
    </row>
    <row r="344" spans="1:4" ht="31.5" thickTop="1" thickBot="1">
      <c r="A344" s="200" t="s">
        <v>802</v>
      </c>
      <c r="B344" s="200" t="s">
        <v>388</v>
      </c>
      <c r="C344" s="205" t="s">
        <v>803</v>
      </c>
      <c r="D344" s="1001">
        <v>74702.311954444449</v>
      </c>
    </row>
    <row r="345" spans="1:4" ht="31.5" thickTop="1" thickBot="1">
      <c r="A345" s="200" t="s">
        <v>759</v>
      </c>
      <c r="B345" s="200" t="s">
        <v>377</v>
      </c>
      <c r="C345" s="205" t="s">
        <v>760</v>
      </c>
      <c r="D345" s="1001">
        <v>50009.411159473551</v>
      </c>
    </row>
    <row r="346" spans="1:4" ht="31.5" thickTop="1" thickBot="1">
      <c r="A346" s="200" t="s">
        <v>761</v>
      </c>
      <c r="B346" s="200" t="s">
        <v>144</v>
      </c>
      <c r="C346" s="205" t="s">
        <v>762</v>
      </c>
      <c r="D346" s="1001">
        <v>47729.273766666673</v>
      </c>
    </row>
    <row r="347" spans="1:4" ht="31.5" thickTop="1" thickBot="1">
      <c r="A347" s="200" t="s">
        <v>768</v>
      </c>
      <c r="B347" s="200" t="s">
        <v>92</v>
      </c>
      <c r="C347" s="205" t="s">
        <v>2023</v>
      </c>
      <c r="D347" s="1001">
        <v>57645.872255333343</v>
      </c>
    </row>
    <row r="348" spans="1:4" ht="16.5" thickTop="1" thickBot="1">
      <c r="A348" s="200" t="s">
        <v>773</v>
      </c>
      <c r="B348" s="200" t="s">
        <v>144</v>
      </c>
      <c r="C348" s="205" t="s">
        <v>2024</v>
      </c>
      <c r="D348" s="1001">
        <v>10866.500899999999</v>
      </c>
    </row>
    <row r="349" spans="1:4" ht="31.5" thickTop="1" thickBot="1">
      <c r="A349" s="200" t="s">
        <v>763</v>
      </c>
      <c r="B349" s="200" t="s">
        <v>144</v>
      </c>
      <c r="C349" s="205" t="s">
        <v>764</v>
      </c>
      <c r="D349" s="1001">
        <v>4641.5587777978653</v>
      </c>
    </row>
    <row r="350" spans="1:4" ht="31.5" thickTop="1" thickBot="1">
      <c r="A350" s="200" t="s">
        <v>765</v>
      </c>
      <c r="B350" s="200" t="s">
        <v>144</v>
      </c>
      <c r="C350" s="205" t="s">
        <v>2020</v>
      </c>
      <c r="D350" s="1001">
        <v>12615.155555555555</v>
      </c>
    </row>
    <row r="351" spans="1:4" ht="16.5" thickTop="1" thickBot="1">
      <c r="A351" s="200" t="s">
        <v>801</v>
      </c>
      <c r="B351" s="200" t="s">
        <v>144</v>
      </c>
      <c r="C351" s="205" t="s">
        <v>2026</v>
      </c>
      <c r="D351" s="1001">
        <v>159241.76776666666</v>
      </c>
    </row>
    <row r="352" spans="1:4" ht="16.5" thickTop="1" thickBot="1">
      <c r="A352" s="200" t="s">
        <v>769</v>
      </c>
      <c r="B352" s="200" t="s">
        <v>144</v>
      </c>
      <c r="C352" s="205" t="s">
        <v>770</v>
      </c>
      <c r="D352" s="1001">
        <v>242516.77342975949</v>
      </c>
    </row>
    <row r="353" spans="1:4" ht="16.5" thickTop="1" thickBot="1">
      <c r="A353" s="200" t="s">
        <v>771</v>
      </c>
      <c r="B353" s="200" t="s">
        <v>144</v>
      </c>
      <c r="C353" s="205" t="s">
        <v>772</v>
      </c>
      <c r="D353" s="1001">
        <v>618245.24540227803</v>
      </c>
    </row>
    <row r="354" spans="1:4" ht="31.5" thickTop="1" thickBot="1">
      <c r="A354" s="200" t="s">
        <v>767</v>
      </c>
      <c r="B354" s="200" t="s">
        <v>144</v>
      </c>
      <c r="C354" s="205" t="s">
        <v>2022</v>
      </c>
      <c r="D354" s="1001">
        <v>14828.066967998551</v>
      </c>
    </row>
    <row r="355" spans="1:4" ht="16.5" thickTop="1" thickBot="1">
      <c r="A355" s="200" t="s">
        <v>766</v>
      </c>
      <c r="B355" s="200" t="s">
        <v>144</v>
      </c>
      <c r="C355" s="205" t="s">
        <v>2021</v>
      </c>
      <c r="D355" s="1001">
        <v>3365.5194444444446</v>
      </c>
    </row>
    <row r="356" spans="1:4" ht="16.5" thickTop="1" thickBot="1">
      <c r="A356" s="200" t="s">
        <v>778</v>
      </c>
      <c r="B356" s="200" t="s">
        <v>144</v>
      </c>
      <c r="C356" s="205" t="s">
        <v>779</v>
      </c>
      <c r="D356" s="1001">
        <v>28539.13688122305</v>
      </c>
    </row>
    <row r="357" spans="1:4" ht="31.5" thickTop="1" thickBot="1">
      <c r="A357" s="200" t="s">
        <v>774</v>
      </c>
      <c r="B357" s="200" t="s">
        <v>144</v>
      </c>
      <c r="C357" s="205" t="s">
        <v>775</v>
      </c>
      <c r="D357" s="1001">
        <v>261513.04173684111</v>
      </c>
    </row>
    <row r="358" spans="1:4" ht="31.5" thickTop="1" thickBot="1">
      <c r="A358" s="200" t="s">
        <v>776</v>
      </c>
      <c r="B358" s="200" t="s">
        <v>144</v>
      </c>
      <c r="C358" s="205" t="s">
        <v>777</v>
      </c>
      <c r="D358" s="1001">
        <v>273470.10721937293</v>
      </c>
    </row>
    <row r="359" spans="1:4" ht="16.5" thickTop="1" thickBot="1">
      <c r="A359" s="200" t="s">
        <v>780</v>
      </c>
      <c r="B359" s="200" t="s">
        <v>144</v>
      </c>
      <c r="C359" s="205" t="s">
        <v>781</v>
      </c>
      <c r="D359" s="1001">
        <v>97036.597641368062</v>
      </c>
    </row>
    <row r="360" spans="1:4" ht="16.5" thickTop="1" thickBot="1">
      <c r="A360" s="200" t="s">
        <v>782</v>
      </c>
      <c r="B360" s="200" t="s">
        <v>144</v>
      </c>
      <c r="C360" s="205" t="s">
        <v>783</v>
      </c>
      <c r="D360" s="1001">
        <v>122546.57183299745</v>
      </c>
    </row>
    <row r="361" spans="1:4" ht="16.5" thickTop="1" thickBot="1">
      <c r="A361" s="200" t="s">
        <v>784</v>
      </c>
      <c r="B361" s="200" t="s">
        <v>144</v>
      </c>
      <c r="C361" s="205" t="s">
        <v>785</v>
      </c>
      <c r="D361" s="1001">
        <v>120646.2887417149</v>
      </c>
    </row>
    <row r="362" spans="1:4" ht="16.5" thickTop="1" thickBot="1">
      <c r="A362" s="200" t="s">
        <v>786</v>
      </c>
      <c r="B362" s="200" t="s">
        <v>144</v>
      </c>
      <c r="C362" s="205" t="s">
        <v>787</v>
      </c>
      <c r="D362" s="1001">
        <v>164362.0082427242</v>
      </c>
    </row>
    <row r="363" spans="1:4" ht="31.5" thickTop="1" thickBot="1">
      <c r="A363" s="200" t="s">
        <v>788</v>
      </c>
      <c r="B363" s="200" t="s">
        <v>144</v>
      </c>
      <c r="C363" s="205" t="s">
        <v>789</v>
      </c>
      <c r="D363" s="1001">
        <v>135463.88913777636</v>
      </c>
    </row>
    <row r="364" spans="1:4" ht="31.5" thickTop="1" thickBot="1">
      <c r="A364" s="200" t="s">
        <v>804</v>
      </c>
      <c r="B364" s="200" t="s">
        <v>144</v>
      </c>
      <c r="C364" s="205" t="s">
        <v>805</v>
      </c>
      <c r="D364" s="1001">
        <v>108493.54477846227</v>
      </c>
    </row>
    <row r="365" spans="1:4" ht="16.5" thickTop="1" thickBot="1">
      <c r="A365" s="200" t="s">
        <v>790</v>
      </c>
      <c r="B365" s="200" t="s">
        <v>144</v>
      </c>
      <c r="C365" s="205" t="s">
        <v>791</v>
      </c>
      <c r="D365" s="1001">
        <v>58733.299848591967</v>
      </c>
    </row>
    <row r="366" spans="1:4" ht="16.5" thickTop="1" thickBot="1">
      <c r="A366" s="200" t="s">
        <v>792</v>
      </c>
      <c r="B366" s="200" t="s">
        <v>144</v>
      </c>
      <c r="C366" s="205" t="s">
        <v>2025</v>
      </c>
      <c r="D366" s="1001">
        <v>48268.034027915892</v>
      </c>
    </row>
    <row r="367" spans="1:4" ht="31.5" thickTop="1" thickBot="1">
      <c r="A367" s="200" t="s">
        <v>793</v>
      </c>
      <c r="B367" s="200" t="s">
        <v>92</v>
      </c>
      <c r="C367" s="205" t="s">
        <v>794</v>
      </c>
      <c r="D367" s="1001">
        <v>29651.466666666664</v>
      </c>
    </row>
    <row r="368" spans="1:4" ht="16.5" thickTop="1" thickBot="1">
      <c r="A368" s="200" t="s">
        <v>797</v>
      </c>
      <c r="B368" s="200" t="s">
        <v>92</v>
      </c>
      <c r="C368" s="205" t="s">
        <v>798</v>
      </c>
      <c r="D368" s="1001">
        <v>3250.0233333333331</v>
      </c>
    </row>
    <row r="369" spans="1:4" ht="31.5" thickTop="1" thickBot="1">
      <c r="A369" s="200" t="s">
        <v>795</v>
      </c>
      <c r="B369" s="200" t="s">
        <v>92</v>
      </c>
      <c r="C369" s="205" t="s">
        <v>796</v>
      </c>
      <c r="D369" s="1001">
        <v>783.45166666666671</v>
      </c>
    </row>
    <row r="370" spans="1:4" ht="16.5" thickTop="1" thickBot="1">
      <c r="A370" s="200" t="s">
        <v>799</v>
      </c>
      <c r="B370" s="200" t="s">
        <v>92</v>
      </c>
      <c r="C370" s="205" t="s">
        <v>800</v>
      </c>
      <c r="D370" s="1001">
        <v>47722.188977333331</v>
      </c>
    </row>
    <row r="371" spans="1:4" ht="16.5" thickTop="1" thickBot="1">
      <c r="A371" s="200" t="s">
        <v>808</v>
      </c>
      <c r="B371" s="200" t="s">
        <v>92</v>
      </c>
      <c r="C371" s="205" t="s">
        <v>2027</v>
      </c>
      <c r="D371" s="1001">
        <v>28624.515412046108</v>
      </c>
    </row>
    <row r="372" spans="1:4" ht="16.5" thickTop="1" thickBot="1">
      <c r="A372" s="200" t="s">
        <v>806</v>
      </c>
      <c r="B372" s="200" t="s">
        <v>377</v>
      </c>
      <c r="C372" s="205" t="s">
        <v>807</v>
      </c>
      <c r="D372" s="1001">
        <v>4663.3647586331572</v>
      </c>
    </row>
    <row r="373" spans="1:4" ht="16.5" thickTop="1" thickBot="1">
      <c r="A373" s="200"/>
      <c r="B373" s="200"/>
      <c r="C373" s="205"/>
      <c r="D373" s="657"/>
    </row>
    <row r="374" spans="1:4" ht="16.5" thickTop="1" thickBot="1">
      <c r="D374" s="657"/>
    </row>
    <row r="375"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386"/>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G15" sqref="G15"/>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4" ht="99.75" customHeight="1" thickTop="1" thickBot="1">
      <c r="A1" s="681" t="s">
        <v>1934</v>
      </c>
      <c r="B1" s="682"/>
      <c r="C1" s="682"/>
      <c r="D1" s="683"/>
    </row>
    <row r="2" spans="1:4" ht="16.5" thickTop="1" thickBot="1">
      <c r="A2" s="680" t="s">
        <v>1493</v>
      </c>
      <c r="B2" s="680"/>
      <c r="C2" s="680"/>
      <c r="D2" s="680"/>
    </row>
    <row r="3" spans="1:4" ht="16.5" thickTop="1" thickBot="1">
      <c r="A3" s="684"/>
      <c r="B3" s="684"/>
      <c r="C3" s="684"/>
      <c r="D3" s="684"/>
    </row>
    <row r="4" spans="1:4" ht="16.5" thickTop="1" thickBot="1">
      <c r="A4" s="685"/>
      <c r="B4" s="685"/>
      <c r="C4" s="685"/>
      <c r="D4" s="685"/>
    </row>
    <row r="5" spans="1:4" ht="30" customHeight="1" thickTop="1" thickBot="1">
      <c r="A5" s="207"/>
      <c r="B5" s="106"/>
      <c r="C5" s="107"/>
      <c r="D5" s="195"/>
    </row>
    <row r="6" spans="1:4" ht="30" customHeight="1" thickTop="1" thickBot="1">
      <c r="A6" s="208" t="s">
        <v>1350</v>
      </c>
      <c r="B6" s="106" t="s">
        <v>339</v>
      </c>
      <c r="C6" s="108" t="s">
        <v>2132</v>
      </c>
      <c r="D6" s="1004">
        <v>1290.4533333333334</v>
      </c>
    </row>
    <row r="7" spans="1:4" ht="30" customHeight="1" thickTop="1" thickBot="1">
      <c r="A7" s="208" t="s">
        <v>1436</v>
      </c>
      <c r="B7" s="106" t="s">
        <v>339</v>
      </c>
      <c r="C7" s="108" t="s">
        <v>2131</v>
      </c>
      <c r="D7" s="1004">
        <v>1468.3883333333333</v>
      </c>
    </row>
    <row r="8" spans="1:4" ht="30" customHeight="1" thickTop="1" thickBot="1">
      <c r="A8" s="208" t="s">
        <v>1448</v>
      </c>
      <c r="B8" s="106" t="s">
        <v>339</v>
      </c>
      <c r="C8" s="108" t="s">
        <v>2133</v>
      </c>
      <c r="D8" s="1004">
        <v>1468.3883333333333</v>
      </c>
    </row>
    <row r="9" spans="1:4" ht="30" customHeight="1" thickTop="1" thickBot="1">
      <c r="A9" s="208" t="s">
        <v>1309</v>
      </c>
      <c r="B9" s="106" t="s">
        <v>1307</v>
      </c>
      <c r="C9" s="108" t="s">
        <v>1310</v>
      </c>
      <c r="D9" s="1004">
        <v>1306.6866666666667</v>
      </c>
    </row>
    <row r="10" spans="1:4" ht="30" customHeight="1" thickTop="1" thickBot="1">
      <c r="A10" s="208" t="s">
        <v>1472</v>
      </c>
      <c r="B10" s="106" t="s">
        <v>339</v>
      </c>
      <c r="C10" s="108" t="s">
        <v>1473</v>
      </c>
      <c r="D10" s="1004">
        <v>1290.3464444444444</v>
      </c>
    </row>
    <row r="11" spans="1:4" ht="30" customHeight="1" thickTop="1" thickBot="1">
      <c r="A11" s="208" t="s">
        <v>1413</v>
      </c>
      <c r="B11" s="106" t="s">
        <v>339</v>
      </c>
      <c r="C11" s="108" t="s">
        <v>1414</v>
      </c>
      <c r="D11" s="1004">
        <v>1314.6866666666667</v>
      </c>
    </row>
    <row r="12" spans="1:4" ht="30" customHeight="1" thickTop="1" thickBot="1">
      <c r="A12" s="208" t="s">
        <v>1415</v>
      </c>
      <c r="B12" s="106" t="s">
        <v>339</v>
      </c>
      <c r="C12" s="108" t="s">
        <v>1416</v>
      </c>
      <c r="D12" s="1004">
        <v>1314.6866666666667</v>
      </c>
    </row>
    <row r="13" spans="1:4" ht="30" customHeight="1" thickTop="1" thickBot="1">
      <c r="A13" s="208" t="s">
        <v>1417</v>
      </c>
      <c r="B13" s="106" t="s">
        <v>339</v>
      </c>
      <c r="C13" s="108" t="s">
        <v>1418</v>
      </c>
      <c r="D13" s="1004">
        <v>1314.6863333333333</v>
      </c>
    </row>
    <row r="14" spans="1:4" ht="30" customHeight="1" thickTop="1" thickBot="1">
      <c r="A14" s="208" t="s">
        <v>1419</v>
      </c>
      <c r="B14" s="106" t="s">
        <v>339</v>
      </c>
      <c r="C14" s="108" t="s">
        <v>1420</v>
      </c>
      <c r="D14" s="1004">
        <v>1314.6866666666667</v>
      </c>
    </row>
    <row r="15" spans="1:4" ht="30" customHeight="1" thickTop="1" thickBot="1">
      <c r="A15" s="208" t="s">
        <v>1401</v>
      </c>
      <c r="B15" s="106" t="s">
        <v>339</v>
      </c>
      <c r="C15" s="108" t="s">
        <v>1944</v>
      </c>
      <c r="D15" s="1004">
        <v>1314.6866666666667</v>
      </c>
    </row>
    <row r="16" spans="1:4" ht="30" customHeight="1" thickTop="1" thickBot="1">
      <c r="A16" s="208" t="s">
        <v>1311</v>
      </c>
      <c r="B16" s="106" t="s">
        <v>339</v>
      </c>
      <c r="C16" s="108" t="s">
        <v>1312</v>
      </c>
      <c r="D16" s="1004">
        <v>1260.68</v>
      </c>
    </row>
    <row r="17" spans="1:7" ht="30" customHeight="1" thickTop="1" thickBot="1">
      <c r="A17" s="208" t="s">
        <v>1313</v>
      </c>
      <c r="B17" s="106" t="s">
        <v>339</v>
      </c>
      <c r="C17" s="108" t="s">
        <v>1314</v>
      </c>
      <c r="D17" s="1004">
        <v>1260.68</v>
      </c>
    </row>
    <row r="18" spans="1:7" ht="30" customHeight="1" thickTop="1" thickBot="1">
      <c r="A18" s="208" t="s">
        <v>1315</v>
      </c>
      <c r="B18" s="106" t="s">
        <v>339</v>
      </c>
      <c r="C18" s="108" t="s">
        <v>1316</v>
      </c>
      <c r="D18" s="1004">
        <v>1258.68</v>
      </c>
    </row>
    <row r="19" spans="1:7" ht="30" customHeight="1" thickTop="1" thickBot="1">
      <c r="A19" s="208" t="s">
        <v>1319</v>
      </c>
      <c r="B19" s="106" t="s">
        <v>339</v>
      </c>
      <c r="C19" s="108" t="s">
        <v>1320</v>
      </c>
      <c r="D19" s="1004">
        <v>1314.6866666666667</v>
      </c>
    </row>
    <row r="20" spans="1:7" ht="30" customHeight="1" thickTop="1" thickBot="1">
      <c r="A20" s="208" t="s">
        <v>1491</v>
      </c>
      <c r="B20" s="106" t="s">
        <v>339</v>
      </c>
      <c r="C20" s="108" t="s">
        <v>1953</v>
      </c>
      <c r="D20" s="1004">
        <v>964.31582974751655</v>
      </c>
    </row>
    <row r="21" spans="1:7" ht="30" customHeight="1" thickTop="1" thickBot="1">
      <c r="A21" s="208" t="s">
        <v>1323</v>
      </c>
      <c r="B21" s="106" t="s">
        <v>339</v>
      </c>
      <c r="C21" s="108" t="s">
        <v>1324</v>
      </c>
      <c r="D21" s="1004">
        <v>964.31582974751655</v>
      </c>
    </row>
    <row r="22" spans="1:7" ht="30" customHeight="1" thickTop="1" thickBot="1">
      <c r="A22" s="208" t="s">
        <v>1474</v>
      </c>
      <c r="B22" s="106" t="s">
        <v>339</v>
      </c>
      <c r="C22" s="108" t="s">
        <v>1475</v>
      </c>
      <c r="D22" s="1004">
        <v>964.31582974751655</v>
      </c>
    </row>
    <row r="23" spans="1:7" ht="30" customHeight="1" thickTop="1" thickBot="1">
      <c r="A23" s="208" t="s">
        <v>1331</v>
      </c>
      <c r="B23" s="106" t="s">
        <v>339</v>
      </c>
      <c r="C23" s="108" t="s">
        <v>1332</v>
      </c>
      <c r="D23" s="1004">
        <v>1336.8500000000001</v>
      </c>
    </row>
    <row r="24" spans="1:7" ht="30" customHeight="1" thickTop="1" thickBot="1">
      <c r="A24" s="208" t="s">
        <v>1353</v>
      </c>
      <c r="B24" s="106" t="s">
        <v>339</v>
      </c>
      <c r="C24" s="108" t="s">
        <v>1354</v>
      </c>
      <c r="D24" s="1004">
        <v>1306.3533333333332</v>
      </c>
    </row>
    <row r="25" spans="1:7" ht="30" customHeight="1" thickTop="1" thickBot="1">
      <c r="A25" s="208" t="s">
        <v>1325</v>
      </c>
      <c r="B25" s="106" t="s">
        <v>339</v>
      </c>
      <c r="C25" s="108" t="s">
        <v>1326</v>
      </c>
      <c r="D25" s="1004">
        <v>1306.3533333333332</v>
      </c>
      <c r="G25">
        <f>+E25*F25</f>
        <v>0</v>
      </c>
    </row>
    <row r="26" spans="1:7" ht="30" customHeight="1" thickTop="1" thickBot="1">
      <c r="A26" s="208" t="s">
        <v>1330</v>
      </c>
      <c r="B26" s="106" t="s">
        <v>339</v>
      </c>
      <c r="C26" s="108" t="s">
        <v>1326</v>
      </c>
      <c r="D26" s="1004">
        <v>1306.3533333333332</v>
      </c>
    </row>
    <row r="27" spans="1:7" ht="30" customHeight="1" thickTop="1" thickBot="1">
      <c r="A27" s="208" t="s">
        <v>1387</v>
      </c>
      <c r="B27" s="106" t="s">
        <v>339</v>
      </c>
      <c r="C27" s="108" t="s">
        <v>1388</v>
      </c>
      <c r="D27" s="1004">
        <v>1306.3533333333332</v>
      </c>
    </row>
    <row r="28" spans="1:7" ht="30" customHeight="1" thickTop="1" thickBot="1">
      <c r="A28" s="208" t="s">
        <v>1333</v>
      </c>
      <c r="B28" s="106" t="s">
        <v>339</v>
      </c>
      <c r="C28" s="108" t="s">
        <v>1334</v>
      </c>
      <c r="D28" s="1004">
        <v>1298.02</v>
      </c>
    </row>
    <row r="29" spans="1:7" ht="30" customHeight="1" thickTop="1" thickBot="1">
      <c r="A29" s="208" t="s">
        <v>1338</v>
      </c>
      <c r="B29" s="106" t="s">
        <v>339</v>
      </c>
      <c r="C29" s="108" t="s">
        <v>1339</v>
      </c>
      <c r="D29" s="1004">
        <v>1314.6866666666667</v>
      </c>
    </row>
    <row r="30" spans="1:7" ht="30" customHeight="1" thickTop="1" thickBot="1">
      <c r="A30" s="208" t="s">
        <v>1336</v>
      </c>
      <c r="B30" s="106" t="s">
        <v>339</v>
      </c>
      <c r="C30" s="108" t="s">
        <v>1337</v>
      </c>
      <c r="D30" s="1004">
        <v>964.31582974751655</v>
      </c>
    </row>
    <row r="31" spans="1:7" ht="30" customHeight="1" thickTop="1" thickBot="1">
      <c r="A31" s="208" t="s">
        <v>1351</v>
      </c>
      <c r="B31" s="106" t="s">
        <v>339</v>
      </c>
      <c r="C31" s="108" t="s">
        <v>1352</v>
      </c>
      <c r="D31" s="1004">
        <v>1306.3533333333332</v>
      </c>
    </row>
    <row r="32" spans="1:7" ht="30" customHeight="1" thickTop="1" thickBot="1">
      <c r="A32" s="208" t="s">
        <v>1340</v>
      </c>
      <c r="B32" s="106" t="s">
        <v>339</v>
      </c>
      <c r="C32" s="108" t="s">
        <v>1341</v>
      </c>
      <c r="D32" s="1004">
        <v>1289.6866666666667</v>
      </c>
    </row>
    <row r="33" spans="1:4" ht="30" customHeight="1" thickTop="1" thickBot="1">
      <c r="A33" s="208" t="s">
        <v>1356</v>
      </c>
      <c r="B33" s="106" t="s">
        <v>339</v>
      </c>
      <c r="C33" s="108" t="s">
        <v>1341</v>
      </c>
      <c r="D33" s="1004">
        <v>1289.6866666666667</v>
      </c>
    </row>
    <row r="34" spans="1:4" ht="30" customHeight="1" thickTop="1" thickBot="1">
      <c r="A34" s="208" t="s">
        <v>1357</v>
      </c>
      <c r="B34" s="106" t="s">
        <v>339</v>
      </c>
      <c r="C34" s="108" t="s">
        <v>1358</v>
      </c>
      <c r="D34" s="1004">
        <v>1319.9483333333335</v>
      </c>
    </row>
    <row r="35" spans="1:4" ht="30" customHeight="1" thickTop="1" thickBot="1">
      <c r="A35" s="208" t="s">
        <v>1407</v>
      </c>
      <c r="B35" s="106" t="s">
        <v>339</v>
      </c>
      <c r="C35" s="108" t="s">
        <v>1948</v>
      </c>
      <c r="D35" s="1004">
        <v>1314.6866666666667</v>
      </c>
    </row>
    <row r="36" spans="1:4" ht="30" customHeight="1" thickTop="1" thickBot="1">
      <c r="A36" s="208" t="s">
        <v>1488</v>
      </c>
      <c r="B36" s="106" t="s">
        <v>339</v>
      </c>
      <c r="C36" s="108" t="s">
        <v>1489</v>
      </c>
      <c r="D36" s="1004">
        <v>1298.02</v>
      </c>
    </row>
    <row r="37" spans="1:4" ht="30" customHeight="1" thickTop="1" thickBot="1">
      <c r="A37" s="208" t="s">
        <v>1469</v>
      </c>
      <c r="B37" s="106" t="s">
        <v>339</v>
      </c>
      <c r="C37" s="108" t="s">
        <v>1470</v>
      </c>
      <c r="D37" s="1004">
        <v>1298.02</v>
      </c>
    </row>
    <row r="38" spans="1:4" ht="30" customHeight="1" thickTop="1" thickBot="1">
      <c r="A38" s="208" t="s">
        <v>1348</v>
      </c>
      <c r="B38" s="106" t="s">
        <v>339</v>
      </c>
      <c r="C38" s="108" t="s">
        <v>1349</v>
      </c>
      <c r="D38" s="1004">
        <v>1298.02</v>
      </c>
    </row>
    <row r="39" spans="1:4" ht="30" customHeight="1" thickTop="1" thickBot="1">
      <c r="A39" s="208" t="s">
        <v>1305</v>
      </c>
      <c r="B39" s="106" t="s">
        <v>1307</v>
      </c>
      <c r="C39" s="108" t="s">
        <v>1364</v>
      </c>
      <c r="D39" s="1004">
        <v>1289.6866666666667</v>
      </c>
    </row>
    <row r="40" spans="1:4" ht="30" customHeight="1" thickTop="1" thickBot="1">
      <c r="A40" s="208" t="s">
        <v>1345</v>
      </c>
      <c r="B40" s="106" t="s">
        <v>339</v>
      </c>
      <c r="C40" s="108" t="s">
        <v>1346</v>
      </c>
      <c r="D40" s="1004">
        <v>1298.02</v>
      </c>
    </row>
    <row r="41" spans="1:4" ht="30" customHeight="1" thickTop="1" thickBot="1">
      <c r="A41" s="208" t="s">
        <v>1343</v>
      </c>
      <c r="B41" s="106" t="s">
        <v>339</v>
      </c>
      <c r="C41" s="108" t="s">
        <v>1344</v>
      </c>
      <c r="D41" s="1004">
        <v>1306.3533333333332</v>
      </c>
    </row>
    <row r="42" spans="1:4" ht="30" customHeight="1" thickTop="1" thickBot="1">
      <c r="A42" s="208" t="s">
        <v>1476</v>
      </c>
      <c r="B42" s="106" t="s">
        <v>339</v>
      </c>
      <c r="C42" s="108" t="s">
        <v>1344</v>
      </c>
      <c r="D42" s="1004">
        <v>1314.6866666666667</v>
      </c>
    </row>
    <row r="43" spans="1:4" ht="30" customHeight="1" thickTop="1" thickBot="1">
      <c r="A43" s="208" t="s">
        <v>1317</v>
      </c>
      <c r="B43" s="106" t="s">
        <v>339</v>
      </c>
      <c r="C43" s="108" t="s">
        <v>1318</v>
      </c>
      <c r="D43" s="1004">
        <v>1509.5116666666665</v>
      </c>
    </row>
    <row r="44" spans="1:4" ht="30" customHeight="1" thickTop="1" thickBot="1">
      <c r="A44" s="208" t="s">
        <v>1471</v>
      </c>
      <c r="B44" s="106" t="s">
        <v>339</v>
      </c>
      <c r="C44" s="108" t="s">
        <v>1318</v>
      </c>
      <c r="D44" s="1004">
        <v>1526.1783333333333</v>
      </c>
    </row>
    <row r="45" spans="1:4" ht="30" customHeight="1" thickTop="1" thickBot="1">
      <c r="A45" s="208" t="s">
        <v>1362</v>
      </c>
      <c r="B45" s="106" t="s">
        <v>339</v>
      </c>
      <c r="C45" s="108" t="s">
        <v>1363</v>
      </c>
      <c r="D45" s="1004">
        <v>1306.3533333333332</v>
      </c>
    </row>
    <row r="46" spans="1:4" ht="30" customHeight="1" thickTop="1" thickBot="1">
      <c r="A46" s="208" t="s">
        <v>1371</v>
      </c>
      <c r="B46" s="106" t="s">
        <v>339</v>
      </c>
      <c r="C46" s="108" t="s">
        <v>1372</v>
      </c>
      <c r="D46" s="1004">
        <v>1306.3533333333332</v>
      </c>
    </row>
    <row r="47" spans="1:4" ht="30" customHeight="1" thickTop="1" thickBot="1">
      <c r="A47" s="208" t="s">
        <v>1375</v>
      </c>
      <c r="B47" s="106" t="s">
        <v>339</v>
      </c>
      <c r="C47" s="108" t="s">
        <v>1376</v>
      </c>
      <c r="D47" s="1004">
        <v>1306.3533333333332</v>
      </c>
    </row>
    <row r="48" spans="1:4" ht="30" customHeight="1" thickTop="1" thickBot="1">
      <c r="A48" s="208" t="s">
        <v>1367</v>
      </c>
      <c r="B48" s="106" t="s">
        <v>1307</v>
      </c>
      <c r="C48" s="108" t="s">
        <v>1368</v>
      </c>
      <c r="D48" s="1004">
        <v>1306.3533333333332</v>
      </c>
    </row>
    <row r="49" spans="1:4" ht="30" customHeight="1" thickTop="1" thickBot="1">
      <c r="A49" s="208" t="s">
        <v>1365</v>
      </c>
      <c r="B49" s="106" t="s">
        <v>339</v>
      </c>
      <c r="C49" s="108" t="s">
        <v>1366</v>
      </c>
      <c r="D49" s="1004">
        <v>1306.3533333333332</v>
      </c>
    </row>
    <row r="50" spans="1:4" ht="30" customHeight="1" thickTop="1" thickBot="1">
      <c r="A50" s="208" t="s">
        <v>1369</v>
      </c>
      <c r="B50" s="106" t="s">
        <v>339</v>
      </c>
      <c r="C50" s="108" t="s">
        <v>1370</v>
      </c>
      <c r="D50" s="1004">
        <v>1306.3533333333332</v>
      </c>
    </row>
    <row r="51" spans="1:4" ht="30" customHeight="1" thickTop="1" thickBot="1">
      <c r="A51" s="208" t="s">
        <v>1398</v>
      </c>
      <c r="B51" s="106" t="s">
        <v>1390</v>
      </c>
      <c r="C51" s="108" t="s">
        <v>1399</v>
      </c>
      <c r="D51" s="1004">
        <v>1306.3533333333332</v>
      </c>
    </row>
    <row r="52" spans="1:4" ht="30" customHeight="1" thickTop="1" thickBot="1">
      <c r="A52" s="208" t="s">
        <v>1400</v>
      </c>
      <c r="B52" s="106" t="s">
        <v>1390</v>
      </c>
      <c r="C52" s="108" t="s">
        <v>1399</v>
      </c>
      <c r="D52" s="1004">
        <v>1306.3533333333332</v>
      </c>
    </row>
    <row r="53" spans="1:4" ht="30" customHeight="1" thickTop="1" thickBot="1">
      <c r="A53" s="208" t="s">
        <v>1373</v>
      </c>
      <c r="B53" s="106" t="s">
        <v>339</v>
      </c>
      <c r="C53" s="108" t="s">
        <v>1374</v>
      </c>
      <c r="D53" s="1004">
        <v>1306.3533333333332</v>
      </c>
    </row>
    <row r="54" spans="1:4" ht="30" customHeight="1" thickTop="1" thickBot="1">
      <c r="A54" s="208" t="s">
        <v>1377</v>
      </c>
      <c r="B54" s="106" t="s">
        <v>339</v>
      </c>
      <c r="C54" s="108" t="s">
        <v>1378</v>
      </c>
      <c r="D54" s="1004">
        <v>1497.2349999999999</v>
      </c>
    </row>
    <row r="55" spans="1:4" ht="30" customHeight="1" thickTop="1" thickBot="1">
      <c r="A55" s="208" t="s">
        <v>1462</v>
      </c>
      <c r="B55" s="106" t="s">
        <v>339</v>
      </c>
      <c r="C55" s="108" t="s">
        <v>2135</v>
      </c>
      <c r="D55" s="1004">
        <v>1526.1783333333333</v>
      </c>
    </row>
    <row r="56" spans="1:4" ht="30" customHeight="1" thickTop="1" thickBot="1">
      <c r="A56" s="208" t="s">
        <v>1463</v>
      </c>
      <c r="B56" s="106" t="s">
        <v>339</v>
      </c>
      <c r="C56" s="108" t="s">
        <v>2136</v>
      </c>
      <c r="D56" s="1004">
        <v>1526.1783333333333</v>
      </c>
    </row>
    <row r="57" spans="1:4" ht="30" customHeight="1" thickTop="1" thickBot="1">
      <c r="A57" s="208" t="s">
        <v>1464</v>
      </c>
      <c r="B57" s="106" t="s">
        <v>339</v>
      </c>
      <c r="C57" s="108" t="s">
        <v>2137</v>
      </c>
      <c r="D57" s="1004">
        <v>1526.1783333333333</v>
      </c>
    </row>
    <row r="58" spans="1:4" ht="30" customHeight="1" thickTop="1" thickBot="1">
      <c r="A58" s="208" t="s">
        <v>1441</v>
      </c>
      <c r="B58" s="106" t="s">
        <v>339</v>
      </c>
      <c r="C58" s="108" t="s">
        <v>1951</v>
      </c>
      <c r="D58" s="1004">
        <v>1526.1783333333333</v>
      </c>
    </row>
    <row r="59" spans="1:4" ht="30" customHeight="1" thickTop="1" thickBot="1">
      <c r="A59" s="208" t="s">
        <v>1379</v>
      </c>
      <c r="B59" s="106" t="s">
        <v>339</v>
      </c>
      <c r="C59" s="108" t="s">
        <v>1380</v>
      </c>
      <c r="D59" s="1004">
        <v>964.31582974751655</v>
      </c>
    </row>
    <row r="60" spans="1:4" ht="30" customHeight="1" thickTop="1" thickBot="1">
      <c r="A60" s="208" t="s">
        <v>1460</v>
      </c>
      <c r="B60" s="106" t="s">
        <v>339</v>
      </c>
      <c r="C60" s="108" t="s">
        <v>1461</v>
      </c>
      <c r="D60" s="1004">
        <v>1665.0116666666665</v>
      </c>
    </row>
    <row r="61" spans="1:4" ht="30" customHeight="1" thickTop="1" thickBot="1">
      <c r="A61" s="208" t="s">
        <v>1446</v>
      </c>
      <c r="B61" s="106" t="s">
        <v>339</v>
      </c>
      <c r="C61" s="108" t="s">
        <v>1447</v>
      </c>
      <c r="D61" s="1004">
        <v>1665.0116666666665</v>
      </c>
    </row>
    <row r="62" spans="1:4" ht="30" customHeight="1" thickTop="1" thickBot="1">
      <c r="A62" s="208" t="s">
        <v>1453</v>
      </c>
      <c r="B62" s="106" t="s">
        <v>339</v>
      </c>
      <c r="C62" s="108" t="s">
        <v>1454</v>
      </c>
      <c r="D62" s="1004">
        <v>1665.0116666666665</v>
      </c>
    </row>
    <row r="63" spans="1:4" ht="30" customHeight="1" thickTop="1" thickBot="1">
      <c r="A63" s="208" t="s">
        <v>1457</v>
      </c>
      <c r="B63" s="106" t="s">
        <v>339</v>
      </c>
      <c r="C63" s="108" t="s">
        <v>1458</v>
      </c>
      <c r="D63" s="1004">
        <v>1526.1783333333333</v>
      </c>
    </row>
    <row r="64" spans="1:4" ht="30" customHeight="1" thickTop="1" thickBot="1">
      <c r="A64" s="208" t="s">
        <v>1444</v>
      </c>
      <c r="B64" s="106" t="s">
        <v>339</v>
      </c>
      <c r="C64" s="108" t="s">
        <v>1445</v>
      </c>
      <c r="D64" s="1004">
        <v>1526.1783333333333</v>
      </c>
    </row>
    <row r="65" spans="1:4" ht="30" customHeight="1" thickTop="1" thickBot="1">
      <c r="A65" s="208" t="s">
        <v>1381</v>
      </c>
      <c r="B65" s="106" t="s">
        <v>339</v>
      </c>
      <c r="C65" s="108" t="s">
        <v>1382</v>
      </c>
      <c r="D65" s="1004">
        <v>1526.1783333333333</v>
      </c>
    </row>
    <row r="66" spans="1:4" ht="30" customHeight="1" thickTop="1" thickBot="1">
      <c r="A66" s="208" t="s">
        <v>1451</v>
      </c>
      <c r="B66" s="106" t="s">
        <v>339</v>
      </c>
      <c r="C66" s="108" t="s">
        <v>1452</v>
      </c>
      <c r="D66" s="1004">
        <v>1526.1783333333333</v>
      </c>
    </row>
    <row r="67" spans="1:4" ht="30" customHeight="1" thickTop="1" thickBot="1">
      <c r="A67" s="208" t="s">
        <v>1455</v>
      </c>
      <c r="B67" s="106" t="s">
        <v>339</v>
      </c>
      <c r="C67" s="108" t="s">
        <v>1456</v>
      </c>
      <c r="D67" s="1004">
        <v>1526.1783333333333</v>
      </c>
    </row>
    <row r="68" spans="1:4" ht="30" customHeight="1" thickTop="1" thickBot="1">
      <c r="A68" s="208" t="s">
        <v>1427</v>
      </c>
      <c r="B68" s="106" t="s">
        <v>339</v>
      </c>
      <c r="C68" s="108" t="s">
        <v>1428</v>
      </c>
      <c r="D68" s="1004">
        <v>1559.5116666666665</v>
      </c>
    </row>
    <row r="69" spans="1:4" ht="30" customHeight="1" thickTop="1" thickBot="1">
      <c r="A69" s="208" t="s">
        <v>1467</v>
      </c>
      <c r="B69" s="106" t="s">
        <v>339</v>
      </c>
      <c r="C69" s="108" t="s">
        <v>2139</v>
      </c>
      <c r="D69" s="1004">
        <v>1526.1783333333333</v>
      </c>
    </row>
    <row r="70" spans="1:4" ht="30" customHeight="1" thickTop="1" thickBot="1">
      <c r="A70" s="208" t="s">
        <v>1468</v>
      </c>
      <c r="B70" s="106" t="s">
        <v>339</v>
      </c>
      <c r="C70" s="108" t="s">
        <v>2140</v>
      </c>
      <c r="D70" s="1004">
        <v>1526.1783333333333</v>
      </c>
    </row>
    <row r="71" spans="1:4" ht="30" customHeight="1" thickTop="1" thickBot="1">
      <c r="A71" s="208" t="s">
        <v>1465</v>
      </c>
      <c r="B71" s="106" t="s">
        <v>339</v>
      </c>
      <c r="C71" s="108" t="s">
        <v>2141</v>
      </c>
      <c r="D71" s="1004">
        <v>1526.1783333333333</v>
      </c>
    </row>
    <row r="72" spans="1:4" ht="30" customHeight="1" thickTop="1" thickBot="1">
      <c r="A72" s="208" t="s">
        <v>1466</v>
      </c>
      <c r="B72" s="106" t="s">
        <v>339</v>
      </c>
      <c r="C72" s="108" t="s">
        <v>2142</v>
      </c>
      <c r="D72" s="1004">
        <v>1526.1783333333333</v>
      </c>
    </row>
    <row r="73" spans="1:4" ht="30" customHeight="1" thickTop="1" thickBot="1">
      <c r="A73" s="208" t="s">
        <v>1434</v>
      </c>
      <c r="B73" s="106" t="s">
        <v>339</v>
      </c>
      <c r="C73" s="108" t="s">
        <v>1435</v>
      </c>
      <c r="D73" s="1004">
        <v>1526.1783333333333</v>
      </c>
    </row>
    <row r="74" spans="1:4" ht="30" customHeight="1" thickTop="1" thickBot="1">
      <c r="A74" s="208" t="s">
        <v>1433</v>
      </c>
      <c r="B74" s="106" t="s">
        <v>339</v>
      </c>
      <c r="C74" s="108" t="s">
        <v>1950</v>
      </c>
      <c r="D74" s="1004">
        <v>1526.1783333333333</v>
      </c>
    </row>
    <row r="75" spans="1:4" ht="30" customHeight="1" thickTop="1" thickBot="1">
      <c r="A75" s="208" t="s">
        <v>1431</v>
      </c>
      <c r="B75" s="106" t="s">
        <v>339</v>
      </c>
      <c r="C75" s="108" t="s">
        <v>1432</v>
      </c>
      <c r="D75" s="1004">
        <v>1526.1783333333333</v>
      </c>
    </row>
    <row r="76" spans="1:4" ht="30" customHeight="1" thickTop="1" thickBot="1">
      <c r="A76" s="208" t="s">
        <v>1459</v>
      </c>
      <c r="B76" s="106" t="s">
        <v>339</v>
      </c>
      <c r="C76" s="108" t="s">
        <v>2134</v>
      </c>
      <c r="D76" s="1004">
        <v>1526.1783333333333</v>
      </c>
    </row>
    <row r="77" spans="1:4" ht="30" customHeight="1" thickTop="1" thickBot="1">
      <c r="A77" s="208" t="s">
        <v>1437</v>
      </c>
      <c r="B77" s="106" t="s">
        <v>339</v>
      </c>
      <c r="C77" s="108" t="s">
        <v>1438</v>
      </c>
      <c r="D77" s="1004">
        <v>1526.1783333333333</v>
      </c>
    </row>
    <row r="78" spans="1:4" ht="30" customHeight="1" thickTop="1" thickBot="1">
      <c r="A78" s="208" t="s">
        <v>1439</v>
      </c>
      <c r="B78" s="106" t="s">
        <v>339</v>
      </c>
      <c r="C78" s="108" t="s">
        <v>1440</v>
      </c>
      <c r="D78" s="1004">
        <v>1526.1783333333333</v>
      </c>
    </row>
    <row r="79" spans="1:4" ht="30" customHeight="1" thickTop="1" thickBot="1">
      <c r="A79" s="208" t="s">
        <v>1442</v>
      </c>
      <c r="B79" s="106" t="s">
        <v>339</v>
      </c>
      <c r="C79" s="108" t="s">
        <v>1443</v>
      </c>
      <c r="D79" s="1004">
        <v>1526.1783333333333</v>
      </c>
    </row>
    <row r="80" spans="1:4" ht="30" customHeight="1" thickTop="1" thickBot="1">
      <c r="A80" s="208" t="s">
        <v>1421</v>
      </c>
      <c r="B80" s="106" t="s">
        <v>339</v>
      </c>
      <c r="C80" s="108" t="s">
        <v>1422</v>
      </c>
      <c r="D80" s="1004">
        <v>1526.1783333333333</v>
      </c>
    </row>
    <row r="81" spans="1:4" ht="30" customHeight="1" thickTop="1" thickBot="1">
      <c r="A81" s="208" t="s">
        <v>1425</v>
      </c>
      <c r="B81" s="106" t="s">
        <v>339</v>
      </c>
      <c r="C81" s="108" t="s">
        <v>1426</v>
      </c>
      <c r="D81" s="1004">
        <v>1526.1783333333333</v>
      </c>
    </row>
    <row r="82" spans="1:4" ht="30" customHeight="1" thickTop="1" thickBot="1">
      <c r="A82" s="208" t="s">
        <v>1429</v>
      </c>
      <c r="B82" s="106" t="s">
        <v>339</v>
      </c>
      <c r="C82" s="108" t="s">
        <v>1430</v>
      </c>
      <c r="D82" s="1004">
        <v>1526.1783333333333</v>
      </c>
    </row>
    <row r="83" spans="1:4" ht="30" customHeight="1" thickTop="1" thickBot="1">
      <c r="A83" s="208" t="s">
        <v>1423</v>
      </c>
      <c r="B83" s="106" t="s">
        <v>339</v>
      </c>
      <c r="C83" s="108" t="s">
        <v>1424</v>
      </c>
      <c r="D83" s="1004">
        <v>1526.1783333333333</v>
      </c>
    </row>
    <row r="84" spans="1:4" ht="30" customHeight="1" thickTop="1" thickBot="1">
      <c r="A84" s="208" t="s">
        <v>1389</v>
      </c>
      <c r="B84" s="106" t="s">
        <v>339</v>
      </c>
      <c r="C84" s="108" t="s">
        <v>1391</v>
      </c>
      <c r="D84" s="1004">
        <v>1268.6866666666667</v>
      </c>
    </row>
    <row r="85" spans="1:4" ht="30" customHeight="1" thickTop="1" thickBot="1">
      <c r="A85" s="208" t="s">
        <v>1392</v>
      </c>
      <c r="B85" s="106" t="s">
        <v>339</v>
      </c>
      <c r="C85" s="108" t="s">
        <v>1943</v>
      </c>
      <c r="D85" s="1004">
        <v>1334.52</v>
      </c>
    </row>
    <row r="86" spans="1:4" ht="30" customHeight="1" thickTop="1" thickBot="1">
      <c r="A86" s="208" t="s">
        <v>1393</v>
      </c>
      <c r="B86" s="106" t="s">
        <v>1390</v>
      </c>
      <c r="C86" s="108" t="s">
        <v>1394</v>
      </c>
      <c r="D86" s="1004">
        <v>1227.8500000000001</v>
      </c>
    </row>
    <row r="87" spans="1:4" ht="30" customHeight="1" thickTop="1" thickBot="1">
      <c r="A87" s="208" t="s">
        <v>1395</v>
      </c>
      <c r="B87" s="106" t="s">
        <v>339</v>
      </c>
      <c r="C87" s="108" t="s">
        <v>1396</v>
      </c>
      <c r="D87" s="1004">
        <v>1334.52</v>
      </c>
    </row>
    <row r="88" spans="1:4" ht="30" customHeight="1" thickTop="1" thickBot="1">
      <c r="A88" s="208" t="s">
        <v>1397</v>
      </c>
      <c r="B88" s="106" t="s">
        <v>339</v>
      </c>
      <c r="C88" s="108" t="s">
        <v>1396</v>
      </c>
      <c r="D88" s="1004">
        <v>1334.52</v>
      </c>
    </row>
    <row r="89" spans="1:4" ht="30" customHeight="1" thickTop="1" thickBot="1">
      <c r="A89" s="208" t="s">
        <v>1327</v>
      </c>
      <c r="B89" s="106" t="s">
        <v>339</v>
      </c>
      <c r="C89" s="108" t="s">
        <v>1936</v>
      </c>
      <c r="D89" s="1004">
        <v>974.62854800753951</v>
      </c>
    </row>
    <row r="90" spans="1:4" ht="30" customHeight="1" thickTop="1" thickBot="1">
      <c r="A90" s="208" t="s">
        <v>1449</v>
      </c>
      <c r="B90" s="106" t="s">
        <v>339</v>
      </c>
      <c r="C90" s="108" t="s">
        <v>1450</v>
      </c>
      <c r="D90" s="1004">
        <v>1345.0818317200296</v>
      </c>
    </row>
    <row r="91" spans="1:4" ht="30" customHeight="1" thickTop="1" thickBot="1">
      <c r="A91" s="208" t="s">
        <v>1328</v>
      </c>
      <c r="B91" s="106" t="s">
        <v>339</v>
      </c>
      <c r="C91" s="108" t="s">
        <v>1329</v>
      </c>
      <c r="D91" s="1004">
        <v>1275.02</v>
      </c>
    </row>
    <row r="92" spans="1:4" ht="30" customHeight="1" thickTop="1" thickBot="1">
      <c r="A92" s="208" t="s">
        <v>1361</v>
      </c>
      <c r="B92" s="106" t="s">
        <v>339</v>
      </c>
      <c r="C92" s="108" t="s">
        <v>1942</v>
      </c>
      <c r="D92" s="1004">
        <v>974.62854800753951</v>
      </c>
    </row>
    <row r="93" spans="1:4" ht="30" customHeight="1" thickTop="1" thickBot="1">
      <c r="A93" s="208" t="s">
        <v>1492</v>
      </c>
      <c r="B93" s="106" t="s">
        <v>1490</v>
      </c>
      <c r="C93" s="108" t="s">
        <v>1954</v>
      </c>
      <c r="D93" s="1004">
        <v>55.402897099882331</v>
      </c>
    </row>
    <row r="94" spans="1:4" ht="30" customHeight="1" thickTop="1" thickBot="1">
      <c r="A94" s="208" t="s">
        <v>1483</v>
      </c>
      <c r="B94" s="106" t="s">
        <v>92</v>
      </c>
      <c r="C94" s="108" t="s">
        <v>1952</v>
      </c>
      <c r="D94" s="1004">
        <v>303162.30934212188</v>
      </c>
    </row>
    <row r="95" spans="1:4" ht="30" customHeight="1" thickTop="1" thickBot="1">
      <c r="A95" s="208" t="s">
        <v>1306</v>
      </c>
      <c r="B95" s="106" t="s">
        <v>1307</v>
      </c>
      <c r="C95" s="108" t="s">
        <v>1308</v>
      </c>
      <c r="D95" s="1004">
        <v>0.30238081239327508</v>
      </c>
    </row>
    <row r="96" spans="1:4" ht="30" customHeight="1" thickTop="1" thickBot="1">
      <c r="A96" s="208" t="s">
        <v>1715</v>
      </c>
      <c r="B96" s="106" t="s">
        <v>339</v>
      </c>
      <c r="C96" s="108" t="s">
        <v>1935</v>
      </c>
      <c r="D96" s="1004">
        <v>1160.4307321355982</v>
      </c>
    </row>
    <row r="97" spans="1:4" ht="30" customHeight="1" thickTop="1" thickBot="1">
      <c r="A97" s="208" t="s">
        <v>1496</v>
      </c>
      <c r="B97" s="106" t="s">
        <v>339</v>
      </c>
      <c r="C97" s="108" t="s">
        <v>1495</v>
      </c>
      <c r="D97" s="1004">
        <v>1125.1395797661439</v>
      </c>
    </row>
    <row r="98" spans="1:4" ht="30" customHeight="1" thickTop="1" thickBot="1">
      <c r="A98" s="208" t="s">
        <v>1321</v>
      </c>
      <c r="B98" s="106" t="s">
        <v>92</v>
      </c>
      <c r="C98" s="108" t="s">
        <v>1322</v>
      </c>
      <c r="D98" s="1004">
        <v>22332.956945980757</v>
      </c>
    </row>
    <row r="99" spans="1:4" ht="30" customHeight="1" thickTop="1" thickBot="1">
      <c r="A99" s="208" t="s">
        <v>1335</v>
      </c>
      <c r="B99" s="106" t="s">
        <v>339</v>
      </c>
      <c r="C99" s="108" t="s">
        <v>1937</v>
      </c>
      <c r="D99" s="1004">
        <v>1054.0329524964011</v>
      </c>
    </row>
    <row r="100" spans="1:4" ht="30" customHeight="1" thickTop="1" thickBot="1">
      <c r="A100" s="208" t="s">
        <v>1404</v>
      </c>
      <c r="B100" s="106" t="s">
        <v>1390</v>
      </c>
      <c r="C100" s="108" t="s">
        <v>1947</v>
      </c>
      <c r="D100" s="1004">
        <v>1077.7362726974266</v>
      </c>
    </row>
    <row r="101" spans="1:4" ht="30" customHeight="1" thickTop="1" thickBot="1">
      <c r="A101" s="208" t="s">
        <v>1477</v>
      </c>
      <c r="B101" s="106" t="s">
        <v>339</v>
      </c>
      <c r="C101" s="108" t="s">
        <v>1478</v>
      </c>
      <c r="D101" s="1004">
        <v>3669.8062915246951</v>
      </c>
    </row>
    <row r="102" spans="1:4" ht="30" customHeight="1" thickTop="1" thickBot="1">
      <c r="A102" s="208" t="s">
        <v>1479</v>
      </c>
      <c r="B102" s="106" t="s">
        <v>141</v>
      </c>
      <c r="C102" s="108" t="s">
        <v>1480</v>
      </c>
      <c r="D102" s="1004">
        <v>130713.48241912267</v>
      </c>
    </row>
    <row r="103" spans="1:4" ht="30" customHeight="1" thickTop="1" thickBot="1">
      <c r="A103" s="208" t="s">
        <v>1411</v>
      </c>
      <c r="B103" s="106" t="s">
        <v>344</v>
      </c>
      <c r="C103" s="108" t="s">
        <v>1412</v>
      </c>
      <c r="D103" s="1004">
        <v>0.4562062472635931</v>
      </c>
    </row>
    <row r="104" spans="1:4" ht="30" customHeight="1" thickTop="1" thickBot="1">
      <c r="A104" s="208" t="s">
        <v>1409</v>
      </c>
      <c r="B104" s="106" t="s">
        <v>344</v>
      </c>
      <c r="C104" s="108" t="s">
        <v>1410</v>
      </c>
      <c r="D104" s="1004">
        <v>0.30238081239327508</v>
      </c>
    </row>
    <row r="105" spans="1:4" ht="30" customHeight="1" thickTop="1" thickBot="1">
      <c r="A105" s="208" t="s">
        <v>1359</v>
      </c>
      <c r="B105" s="106" t="s">
        <v>339</v>
      </c>
      <c r="C105" s="108" t="s">
        <v>1360</v>
      </c>
      <c r="D105" s="1004">
        <v>1345.0818317200296</v>
      </c>
    </row>
    <row r="106" spans="1:4" ht="30" customHeight="1" thickTop="1" thickBot="1">
      <c r="A106" s="208" t="s">
        <v>1486</v>
      </c>
      <c r="B106" s="106" t="s">
        <v>92</v>
      </c>
      <c r="C106" s="108" t="s">
        <v>1487</v>
      </c>
      <c r="D106" s="1004">
        <v>125104.97973962674</v>
      </c>
    </row>
    <row r="107" spans="1:4" ht="30" customHeight="1" thickTop="1" thickBot="1">
      <c r="A107" s="208" t="s">
        <v>1385</v>
      </c>
      <c r="B107" s="106" t="s">
        <v>339</v>
      </c>
      <c r="C107" s="108" t="s">
        <v>1386</v>
      </c>
      <c r="D107" s="1004">
        <v>1247.0390360380836</v>
      </c>
    </row>
    <row r="108" spans="1:4" ht="30" customHeight="1" thickTop="1" thickBot="1">
      <c r="A108" s="208" t="s">
        <v>1347</v>
      </c>
      <c r="B108" s="106" t="s">
        <v>339</v>
      </c>
      <c r="C108" s="108" t="s">
        <v>1939</v>
      </c>
      <c r="D108" s="1004">
        <v>1010.5410533626285</v>
      </c>
    </row>
    <row r="109" spans="1:4" ht="30" customHeight="1" thickTop="1" thickBot="1">
      <c r="A109" s="208" t="s">
        <v>1342</v>
      </c>
      <c r="B109" s="106" t="s">
        <v>339</v>
      </c>
      <c r="C109" s="108" t="s">
        <v>1938</v>
      </c>
      <c r="D109" s="1004">
        <v>1010.5410533626285</v>
      </c>
    </row>
    <row r="110" spans="1:4" ht="30" customHeight="1" thickTop="1" thickBot="1">
      <c r="A110" s="208" t="s">
        <v>1481</v>
      </c>
      <c r="B110" s="106" t="s">
        <v>339</v>
      </c>
      <c r="C110" s="108" t="s">
        <v>1482</v>
      </c>
      <c r="D110" s="1004">
        <v>1010.5410533626285</v>
      </c>
    </row>
    <row r="111" spans="1:4" ht="30" customHeight="1" thickTop="1" thickBot="1">
      <c r="A111" s="208" t="s">
        <v>1402</v>
      </c>
      <c r="B111" s="106" t="s">
        <v>1390</v>
      </c>
      <c r="C111" s="108" t="s">
        <v>1945</v>
      </c>
      <c r="D111" s="1004">
        <v>814.65401297070207</v>
      </c>
    </row>
    <row r="112" spans="1:4" ht="30" customHeight="1" thickTop="1" thickBot="1">
      <c r="A112" s="208" t="s">
        <v>1403</v>
      </c>
      <c r="B112" s="106" t="s">
        <v>344</v>
      </c>
      <c r="C112" s="108" t="s">
        <v>1946</v>
      </c>
      <c r="D112" s="1004">
        <v>2.0431826751872024</v>
      </c>
    </row>
    <row r="113" spans="1:6" ht="30" customHeight="1" thickTop="1" thickBot="1">
      <c r="A113" s="208" t="s">
        <v>1408</v>
      </c>
      <c r="B113" s="106" t="s">
        <v>1390</v>
      </c>
      <c r="C113" s="108" t="s">
        <v>1949</v>
      </c>
      <c r="D113" s="1004">
        <v>626.53738641816301</v>
      </c>
    </row>
    <row r="114" spans="1:6" ht="30" customHeight="1" thickTop="1" thickBot="1">
      <c r="A114" s="208" t="s">
        <v>1484</v>
      </c>
      <c r="B114" s="106" t="s">
        <v>92</v>
      </c>
      <c r="C114" s="108" t="s">
        <v>1485</v>
      </c>
      <c r="D114" s="1004">
        <v>1081784.1759580271</v>
      </c>
    </row>
    <row r="115" spans="1:6" ht="30" customHeight="1" thickTop="1" thickBot="1">
      <c r="A115" s="208" t="s">
        <v>1405</v>
      </c>
      <c r="B115" s="106" t="s">
        <v>92</v>
      </c>
      <c r="C115" s="108" t="s">
        <v>1406</v>
      </c>
      <c r="D115" s="1004">
        <v>1010.5410533626285</v>
      </c>
    </row>
    <row r="116" spans="1:6" ht="30" customHeight="1" thickTop="1" thickBot="1">
      <c r="A116" s="208" t="s">
        <v>1355</v>
      </c>
      <c r="B116" s="106" t="s">
        <v>339</v>
      </c>
      <c r="C116" s="108" t="s">
        <v>1941</v>
      </c>
      <c r="D116" s="1004">
        <v>14.100282009213123</v>
      </c>
    </row>
    <row r="117" spans="1:6" ht="30" customHeight="1" thickTop="1" thickBot="1">
      <c r="A117" s="208" t="s">
        <v>1383</v>
      </c>
      <c r="B117" s="106" t="s">
        <v>92</v>
      </c>
      <c r="C117" s="108" t="s">
        <v>1384</v>
      </c>
      <c r="D117" s="1004">
        <v>508676.04113114631</v>
      </c>
    </row>
    <row r="118" spans="1:6" ht="15.75" thickTop="1">
      <c r="E118" s="224"/>
      <c r="F118" s="224"/>
    </row>
    <row r="119" spans="1:6">
      <c r="E119" s="224"/>
      <c r="F119" s="224"/>
    </row>
    <row r="120" spans="1:6">
      <c r="E120" s="224"/>
      <c r="F120" s="224"/>
    </row>
    <row r="121" spans="1:6">
      <c r="E121" s="224"/>
      <c r="F121" s="224"/>
    </row>
    <row r="122" spans="1:6">
      <c r="E122" s="224"/>
      <c r="F122" s="224"/>
    </row>
    <row r="123" spans="1:6">
      <c r="E123" s="224"/>
      <c r="F123" s="224"/>
    </row>
    <row r="124" spans="1:6">
      <c r="E124" s="224"/>
      <c r="F124" s="224"/>
    </row>
    <row r="125" spans="1:6">
      <c r="E125" s="224"/>
      <c r="F125" s="224"/>
    </row>
    <row r="126" spans="1:6">
      <c r="E126" s="224"/>
      <c r="F126" s="224"/>
    </row>
    <row r="127" spans="1:6">
      <c r="E127" s="224"/>
      <c r="F127" s="224"/>
    </row>
    <row r="128" spans="1:6">
      <c r="E128" s="224"/>
      <c r="F128" s="224"/>
    </row>
    <row r="129" spans="5:6">
      <c r="E129" s="224"/>
      <c r="F129" s="224"/>
    </row>
    <row r="130" spans="5:6">
      <c r="E130" s="224"/>
      <c r="F130" s="224"/>
    </row>
    <row r="131" spans="5:6">
      <c r="E131" s="224"/>
      <c r="F131" s="224"/>
    </row>
    <row r="132" spans="5:6">
      <c r="E132" s="224"/>
      <c r="F132" s="224"/>
    </row>
    <row r="133" spans="5:6">
      <c r="E133" s="224"/>
      <c r="F133" s="224"/>
    </row>
    <row r="134" spans="5:6">
      <c r="E134" s="224"/>
      <c r="F134" s="224"/>
    </row>
    <row r="135" spans="5:6">
      <c r="E135" s="224"/>
      <c r="F135" s="224"/>
    </row>
    <row r="136" spans="5:6">
      <c r="E136" s="224"/>
      <c r="F136" s="224"/>
    </row>
    <row r="137" spans="5:6">
      <c r="E137" s="224"/>
      <c r="F137" s="224"/>
    </row>
    <row r="138" spans="5:6">
      <c r="E138" s="224"/>
      <c r="F138" s="224"/>
    </row>
    <row r="139" spans="5:6">
      <c r="E139" s="224"/>
      <c r="F139" s="224"/>
    </row>
    <row r="140" spans="5:6">
      <c r="E140" s="224"/>
      <c r="F140" s="224"/>
    </row>
    <row r="141" spans="5:6">
      <c r="E141" s="224"/>
      <c r="F141" s="224"/>
    </row>
    <row r="142" spans="5:6">
      <c r="E142" s="224"/>
      <c r="F142" s="224"/>
    </row>
    <row r="143" spans="5:6">
      <c r="E143" s="224"/>
      <c r="F143" s="224"/>
    </row>
    <row r="144" spans="5:6">
      <c r="E144" s="224"/>
      <c r="F144" s="224"/>
    </row>
    <row r="145" spans="5:6">
      <c r="E145" s="224"/>
      <c r="F145" s="224"/>
    </row>
    <row r="146" spans="5:6">
      <c r="E146" s="224"/>
      <c r="F146" s="224"/>
    </row>
    <row r="147" spans="5:6">
      <c r="E147" s="224"/>
      <c r="F147" s="224"/>
    </row>
    <row r="148" spans="5:6">
      <c r="E148" s="224"/>
      <c r="F148" s="224"/>
    </row>
    <row r="149" spans="5:6">
      <c r="E149" s="224"/>
      <c r="F149" s="224"/>
    </row>
    <row r="150" spans="5:6">
      <c r="E150" s="224"/>
      <c r="F150" s="224"/>
    </row>
    <row r="151" spans="5:6">
      <c r="E151" s="224"/>
      <c r="F151" s="224"/>
    </row>
    <row r="152" spans="5:6">
      <c r="E152" s="224"/>
      <c r="F152" s="224"/>
    </row>
    <row r="153" spans="5:6">
      <c r="E153" s="224"/>
      <c r="F153" s="224"/>
    </row>
    <row r="154" spans="5:6">
      <c r="E154" s="224"/>
      <c r="F154" s="224"/>
    </row>
    <row r="155" spans="5:6">
      <c r="E155" s="224"/>
      <c r="F155" s="224"/>
    </row>
    <row r="156" spans="5:6">
      <c r="E156" s="224"/>
      <c r="F156" s="224"/>
    </row>
    <row r="157" spans="5:6">
      <c r="E157" s="224"/>
      <c r="F157" s="224"/>
    </row>
    <row r="158" spans="5:6">
      <c r="E158" s="224"/>
      <c r="F158" s="224"/>
    </row>
    <row r="159" spans="5:6">
      <c r="E159" s="224"/>
      <c r="F159" s="224"/>
    </row>
    <row r="160" spans="5:6">
      <c r="E160" s="224"/>
      <c r="F160" s="224"/>
    </row>
    <row r="161" spans="5:6">
      <c r="E161" s="224"/>
      <c r="F161" s="224"/>
    </row>
    <row r="162" spans="5:6">
      <c r="E162" s="224"/>
      <c r="F162" s="224"/>
    </row>
    <row r="163" spans="5:6">
      <c r="E163" s="224"/>
      <c r="F163" s="224"/>
    </row>
    <row r="164" spans="5:6">
      <c r="E164" s="224"/>
      <c r="F164" s="224"/>
    </row>
    <row r="165" spans="5:6">
      <c r="E165" s="224"/>
      <c r="F165" s="224"/>
    </row>
    <row r="166" spans="5:6">
      <c r="E166" s="224"/>
      <c r="F166" s="224"/>
    </row>
    <row r="167" spans="5:6">
      <c r="E167" s="224"/>
      <c r="F167" s="224"/>
    </row>
    <row r="168" spans="5:6">
      <c r="E168" s="224"/>
      <c r="F168" s="224"/>
    </row>
    <row r="169" spans="5:6">
      <c r="E169" s="224"/>
      <c r="F169" s="224"/>
    </row>
    <row r="170" spans="5:6">
      <c r="E170" s="224"/>
      <c r="F170" s="224"/>
    </row>
    <row r="171" spans="5:6">
      <c r="E171" s="224"/>
      <c r="F171" s="224"/>
    </row>
    <row r="172" spans="5:6">
      <c r="E172" s="224"/>
      <c r="F172" s="224"/>
    </row>
    <row r="173" spans="5:6">
      <c r="E173" s="224"/>
      <c r="F173" s="224"/>
    </row>
    <row r="174" spans="5:6">
      <c r="E174" s="224"/>
      <c r="F174" s="224"/>
    </row>
    <row r="175" spans="5:6">
      <c r="E175" s="224"/>
      <c r="F175" s="224"/>
    </row>
    <row r="176" spans="5:6">
      <c r="E176" s="224"/>
      <c r="F176" s="224"/>
    </row>
    <row r="177" spans="5:6">
      <c r="E177" s="224"/>
      <c r="F177" s="224"/>
    </row>
    <row r="178" spans="5:6">
      <c r="E178" s="224"/>
      <c r="F178" s="224"/>
    </row>
    <row r="179" spans="5:6">
      <c r="E179" s="224"/>
      <c r="F179" s="224"/>
    </row>
    <row r="180" spans="5:6">
      <c r="E180" s="224"/>
      <c r="F180" s="224"/>
    </row>
    <row r="181" spans="5:6">
      <c r="E181" s="224"/>
      <c r="F181" s="224"/>
    </row>
    <row r="182" spans="5:6">
      <c r="E182" s="224"/>
      <c r="F182" s="224"/>
    </row>
    <row r="183" spans="5:6">
      <c r="E183" s="224"/>
      <c r="F183" s="224"/>
    </row>
    <row r="184" spans="5:6">
      <c r="E184" s="224"/>
      <c r="F184" s="224"/>
    </row>
    <row r="185" spans="5:6">
      <c r="E185" s="224"/>
      <c r="F185" s="224"/>
    </row>
    <row r="186" spans="5:6">
      <c r="E186" s="224"/>
      <c r="F186" s="224"/>
    </row>
    <row r="187" spans="5:6">
      <c r="E187" s="224"/>
      <c r="F187" s="224"/>
    </row>
    <row r="188" spans="5:6">
      <c r="E188" s="224"/>
      <c r="F188" s="224"/>
    </row>
    <row r="189" spans="5:6">
      <c r="E189" s="224"/>
      <c r="F189" s="224"/>
    </row>
    <row r="190" spans="5:6">
      <c r="E190" s="224"/>
      <c r="F190" s="224"/>
    </row>
    <row r="191" spans="5:6">
      <c r="E191" s="224"/>
      <c r="F191" s="224"/>
    </row>
    <row r="192" spans="5:6">
      <c r="E192" s="224"/>
      <c r="F192" s="224"/>
    </row>
    <row r="193" spans="5:6">
      <c r="E193" s="224"/>
      <c r="F193" s="224"/>
    </row>
    <row r="194" spans="5:6">
      <c r="E194" s="224"/>
      <c r="F194" s="224"/>
    </row>
    <row r="195" spans="5:6">
      <c r="E195" s="224"/>
      <c r="F195" s="224"/>
    </row>
    <row r="196" spans="5:6">
      <c r="E196" s="224"/>
      <c r="F196" s="224"/>
    </row>
    <row r="197" spans="5:6">
      <c r="E197" s="224"/>
      <c r="F197" s="224"/>
    </row>
    <row r="198" spans="5:6">
      <c r="E198" s="224"/>
      <c r="F198" s="224"/>
    </row>
    <row r="199" spans="5:6">
      <c r="E199" s="224"/>
      <c r="F199" s="224"/>
    </row>
    <row r="200" spans="5:6">
      <c r="E200" s="224"/>
      <c r="F200" s="224"/>
    </row>
    <row r="201" spans="5:6">
      <c r="E201" s="224"/>
      <c r="F201" s="224"/>
    </row>
    <row r="202" spans="5:6">
      <c r="E202" s="224"/>
      <c r="F202" s="224"/>
    </row>
    <row r="203" spans="5:6">
      <c r="E203" s="224"/>
      <c r="F203" s="224"/>
    </row>
    <row r="204" spans="5:6">
      <c r="E204" s="224"/>
      <c r="F204" s="224"/>
    </row>
    <row r="205" spans="5:6">
      <c r="E205" s="224"/>
      <c r="F205" s="224"/>
    </row>
    <row r="206" spans="5:6">
      <c r="E206" s="224"/>
      <c r="F206" s="224"/>
    </row>
    <row r="207" spans="5:6">
      <c r="E207" s="224"/>
      <c r="F207" s="224"/>
    </row>
    <row r="208" spans="5:6">
      <c r="E208" s="224"/>
      <c r="F208" s="224"/>
    </row>
    <row r="209" spans="5:6">
      <c r="E209" s="224"/>
      <c r="F209" s="224"/>
    </row>
    <row r="210" spans="5:6">
      <c r="E210" s="224"/>
      <c r="F210" s="224"/>
    </row>
    <row r="211" spans="5:6">
      <c r="E211" s="224"/>
      <c r="F211" s="224"/>
    </row>
    <row r="212" spans="5:6">
      <c r="E212" s="224"/>
      <c r="F212" s="224"/>
    </row>
    <row r="213" spans="5:6">
      <c r="E213" s="224"/>
      <c r="F213" s="224"/>
    </row>
    <row r="214" spans="5:6">
      <c r="E214" s="224"/>
      <c r="F214" s="224"/>
    </row>
    <row r="215" spans="5:6">
      <c r="E215" s="224"/>
      <c r="F215" s="224"/>
    </row>
    <row r="216" spans="5:6">
      <c r="E216" s="224"/>
      <c r="F216" s="224"/>
    </row>
    <row r="217" spans="5:6">
      <c r="E217" s="224"/>
      <c r="F217" s="224"/>
    </row>
    <row r="218" spans="5:6">
      <c r="E218" s="224"/>
      <c r="F218" s="224"/>
    </row>
    <row r="219" spans="5:6">
      <c r="E219" s="224"/>
      <c r="F219" s="224"/>
    </row>
    <row r="220" spans="5:6">
      <c r="E220" s="224"/>
      <c r="F220" s="224"/>
    </row>
    <row r="221" spans="5:6">
      <c r="E221" s="224"/>
      <c r="F221" s="224"/>
    </row>
    <row r="222" spans="5:6">
      <c r="E222" s="224"/>
      <c r="F222" s="224"/>
    </row>
    <row r="223" spans="5:6">
      <c r="E223" s="224"/>
      <c r="F223" s="224"/>
    </row>
    <row r="224" spans="5:6">
      <c r="E224" s="224"/>
      <c r="F224" s="224"/>
    </row>
    <row r="225" spans="5:6">
      <c r="E225" s="224"/>
      <c r="F225" s="224"/>
    </row>
    <row r="226" spans="5:6">
      <c r="E226" s="224"/>
      <c r="F226" s="224"/>
    </row>
    <row r="227" spans="5:6">
      <c r="E227" s="224"/>
      <c r="F227" s="224"/>
    </row>
    <row r="228" spans="5:6">
      <c r="E228" s="224"/>
      <c r="F228" s="224"/>
    </row>
    <row r="229" spans="5:6">
      <c r="E229" s="224"/>
      <c r="F229" s="224"/>
    </row>
    <row r="230" spans="5:6">
      <c r="E230" s="224"/>
      <c r="F230" s="224"/>
    </row>
    <row r="231" spans="5:6">
      <c r="E231" s="224"/>
      <c r="F231" s="224"/>
    </row>
    <row r="232" spans="5:6">
      <c r="E232" s="224"/>
      <c r="F232" s="224"/>
    </row>
    <row r="233" spans="5:6">
      <c r="E233" s="224"/>
      <c r="F233" s="224"/>
    </row>
    <row r="234" spans="5:6">
      <c r="E234" s="224"/>
      <c r="F234" s="224"/>
    </row>
    <row r="235" spans="5:6">
      <c r="E235" s="224"/>
      <c r="F235" s="224"/>
    </row>
    <row r="236" spans="5:6">
      <c r="E236" s="224"/>
      <c r="F236" s="224"/>
    </row>
    <row r="237" spans="5:6">
      <c r="E237" s="224"/>
      <c r="F237" s="224"/>
    </row>
    <row r="238" spans="5:6">
      <c r="E238" s="224"/>
      <c r="F238" s="224"/>
    </row>
    <row r="239" spans="5:6">
      <c r="E239" s="224"/>
      <c r="F239" s="224"/>
    </row>
    <row r="240" spans="5:6">
      <c r="E240" s="224"/>
      <c r="F240" s="224"/>
    </row>
    <row r="241" spans="5:6">
      <c r="E241" s="224"/>
      <c r="F241" s="224"/>
    </row>
    <row r="242" spans="5:6">
      <c r="E242" s="224"/>
      <c r="F242" s="224"/>
    </row>
    <row r="243" spans="5:6">
      <c r="E243" s="224"/>
      <c r="F243" s="224"/>
    </row>
    <row r="244" spans="5:6">
      <c r="E244" s="224"/>
      <c r="F244" s="224"/>
    </row>
    <row r="245" spans="5:6">
      <c r="E245" s="224"/>
      <c r="F245" s="224"/>
    </row>
    <row r="246" spans="5:6">
      <c r="E246" s="224"/>
      <c r="F246" s="224"/>
    </row>
    <row r="247" spans="5:6">
      <c r="E247" s="224"/>
      <c r="F247" s="224"/>
    </row>
    <row r="248" spans="5:6">
      <c r="E248" s="224"/>
      <c r="F248" s="224"/>
    </row>
    <row r="249" spans="5:6">
      <c r="E249" s="224"/>
      <c r="F249" s="224"/>
    </row>
    <row r="250" spans="5:6">
      <c r="E250" s="224"/>
      <c r="F250" s="224"/>
    </row>
    <row r="251" spans="5:6">
      <c r="E251" s="224"/>
      <c r="F251" s="224"/>
    </row>
    <row r="252" spans="5:6">
      <c r="E252" s="224"/>
      <c r="F252" s="224"/>
    </row>
    <row r="253" spans="5:6">
      <c r="E253" s="224"/>
      <c r="F253" s="224"/>
    </row>
    <row r="254" spans="5:6">
      <c r="E254" s="224"/>
      <c r="F254" s="224"/>
    </row>
    <row r="255" spans="5:6">
      <c r="E255" s="224"/>
      <c r="F255" s="224"/>
    </row>
    <row r="256" spans="5:6">
      <c r="E256" s="224"/>
      <c r="F256" s="224"/>
    </row>
    <row r="257" spans="5:6">
      <c r="E257" s="224"/>
      <c r="F257" s="224"/>
    </row>
    <row r="258" spans="5:6">
      <c r="E258" s="224"/>
      <c r="F258" s="224"/>
    </row>
    <row r="259" spans="5:6">
      <c r="E259" s="224"/>
      <c r="F259" s="224"/>
    </row>
    <row r="260" spans="5:6">
      <c r="E260" s="224"/>
      <c r="F260" s="224"/>
    </row>
    <row r="261" spans="5:6">
      <c r="E261" s="224"/>
      <c r="F261" s="224"/>
    </row>
    <row r="262" spans="5:6">
      <c r="E262" s="224"/>
      <c r="F262" s="224"/>
    </row>
    <row r="263" spans="5:6">
      <c r="E263" s="224"/>
      <c r="F263" s="224"/>
    </row>
    <row r="264" spans="5:6">
      <c r="E264" s="224"/>
      <c r="F264" s="224"/>
    </row>
    <row r="265" spans="5:6">
      <c r="E265" s="224"/>
      <c r="F265" s="224"/>
    </row>
    <row r="266" spans="5:6">
      <c r="E266" s="224"/>
      <c r="F266" s="224"/>
    </row>
    <row r="267" spans="5:6">
      <c r="E267" s="224"/>
      <c r="F267" s="224"/>
    </row>
    <row r="268" spans="5:6">
      <c r="E268" s="224"/>
      <c r="F268" s="224"/>
    </row>
    <row r="269" spans="5:6">
      <c r="E269" s="224"/>
      <c r="F269" s="224"/>
    </row>
    <row r="270" spans="5:6">
      <c r="E270" s="224"/>
      <c r="F270" s="224"/>
    </row>
    <row r="271" spans="5:6">
      <c r="E271" s="224"/>
      <c r="F271" s="224"/>
    </row>
    <row r="272" spans="5:6">
      <c r="E272" s="224"/>
      <c r="F272" s="224"/>
    </row>
    <row r="273" spans="5:6">
      <c r="E273" s="224"/>
      <c r="F273" s="224"/>
    </row>
    <row r="274" spans="5:6">
      <c r="E274" s="224"/>
      <c r="F274" s="224"/>
    </row>
    <row r="275" spans="5:6">
      <c r="E275" s="224"/>
      <c r="F275" s="224"/>
    </row>
    <row r="276" spans="5:6">
      <c r="E276" s="224"/>
      <c r="F276" s="224"/>
    </row>
    <row r="277" spans="5:6">
      <c r="E277" s="224"/>
      <c r="F277" s="224"/>
    </row>
    <row r="278" spans="5:6">
      <c r="E278" s="224"/>
      <c r="F278" s="224"/>
    </row>
    <row r="279" spans="5:6">
      <c r="E279" s="224"/>
      <c r="F279" s="224"/>
    </row>
    <row r="280" spans="5:6">
      <c r="E280" s="224"/>
      <c r="F280" s="224"/>
    </row>
    <row r="281" spans="5:6">
      <c r="E281" s="224"/>
      <c r="F281" s="224"/>
    </row>
    <row r="282" spans="5:6">
      <c r="E282" s="224"/>
      <c r="F282" s="224"/>
    </row>
    <row r="283" spans="5:6">
      <c r="E283" s="224"/>
      <c r="F283" s="224"/>
    </row>
    <row r="284" spans="5:6">
      <c r="E284" s="224"/>
      <c r="F284" s="224"/>
    </row>
    <row r="285" spans="5:6">
      <c r="E285" s="224"/>
      <c r="F285" s="224"/>
    </row>
    <row r="286" spans="5:6">
      <c r="E286" s="224"/>
      <c r="F286" s="224"/>
    </row>
    <row r="287" spans="5:6">
      <c r="E287" s="224"/>
      <c r="F287" s="224"/>
    </row>
    <row r="288" spans="5:6">
      <c r="E288" s="224"/>
      <c r="F288" s="224"/>
    </row>
    <row r="289" spans="5:6">
      <c r="E289" s="224"/>
      <c r="F289" s="224"/>
    </row>
    <row r="290" spans="5:6">
      <c r="E290" s="224"/>
      <c r="F290" s="224"/>
    </row>
    <row r="291" spans="5:6">
      <c r="E291" s="224"/>
      <c r="F291" s="224"/>
    </row>
    <row r="292" spans="5:6">
      <c r="E292" s="224"/>
      <c r="F292" s="224"/>
    </row>
    <row r="293" spans="5:6">
      <c r="E293" s="224"/>
      <c r="F293" s="224"/>
    </row>
    <row r="294" spans="5:6">
      <c r="E294" s="224"/>
      <c r="F294" s="224"/>
    </row>
    <row r="295" spans="5:6">
      <c r="E295" s="224"/>
      <c r="F295" s="224"/>
    </row>
    <row r="296" spans="5:6">
      <c r="E296" s="224"/>
      <c r="F296" s="224"/>
    </row>
    <row r="297" spans="5:6">
      <c r="E297" s="224"/>
      <c r="F297" s="224"/>
    </row>
    <row r="298" spans="5:6">
      <c r="E298" s="224"/>
      <c r="F298" s="224"/>
    </row>
    <row r="299" spans="5:6">
      <c r="E299" s="224"/>
      <c r="F299" s="224"/>
    </row>
    <row r="300" spans="5:6">
      <c r="E300" s="224"/>
      <c r="F300" s="224"/>
    </row>
    <row r="301" spans="5:6">
      <c r="E301" s="224"/>
      <c r="F301" s="224"/>
    </row>
    <row r="302" spans="5:6">
      <c r="E302" s="224"/>
      <c r="F302" s="224"/>
    </row>
    <row r="303" spans="5:6">
      <c r="E303" s="224"/>
      <c r="F303" s="224"/>
    </row>
    <row r="304" spans="5:6">
      <c r="E304" s="224"/>
      <c r="F304" s="224"/>
    </row>
    <row r="305" spans="5:6">
      <c r="E305" s="224"/>
      <c r="F305" s="224"/>
    </row>
    <row r="306" spans="5:6">
      <c r="E306" s="224"/>
      <c r="F306" s="224"/>
    </row>
    <row r="307" spans="5:6">
      <c r="E307" s="224"/>
      <c r="F307" s="224"/>
    </row>
    <row r="308" spans="5:6">
      <c r="E308" s="224"/>
      <c r="F308" s="224"/>
    </row>
    <row r="309" spans="5:6">
      <c r="E309" s="224"/>
      <c r="F309" s="224"/>
    </row>
    <row r="310" spans="5:6">
      <c r="E310" s="224"/>
      <c r="F310" s="224"/>
    </row>
    <row r="311" spans="5:6">
      <c r="E311" s="224"/>
      <c r="F311" s="224"/>
    </row>
    <row r="312" spans="5:6">
      <c r="E312" s="224"/>
      <c r="F312" s="224"/>
    </row>
    <row r="313" spans="5:6">
      <c r="E313" s="224"/>
      <c r="F313" s="224"/>
    </row>
    <row r="314" spans="5:6">
      <c r="E314" s="224"/>
      <c r="F314" s="224"/>
    </row>
    <row r="315" spans="5:6">
      <c r="E315" s="224"/>
      <c r="F315" s="224"/>
    </row>
    <row r="316" spans="5:6">
      <c r="E316" s="224"/>
      <c r="F316" s="224"/>
    </row>
    <row r="317" spans="5:6">
      <c r="E317" s="224"/>
      <c r="F317" s="224"/>
    </row>
    <row r="318" spans="5:6">
      <c r="E318" s="224"/>
      <c r="F318" s="224"/>
    </row>
    <row r="319" spans="5:6">
      <c r="E319" s="224"/>
      <c r="F319" s="224"/>
    </row>
    <row r="320" spans="5:6">
      <c r="E320" s="224"/>
      <c r="F320" s="224"/>
    </row>
    <row r="321" spans="5:6">
      <c r="E321" s="224"/>
      <c r="F321" s="224"/>
    </row>
    <row r="322" spans="5:6">
      <c r="E322" s="224"/>
      <c r="F322" s="224"/>
    </row>
    <row r="323" spans="5:6">
      <c r="E323" s="224"/>
      <c r="F323" s="224"/>
    </row>
    <row r="324" spans="5:6">
      <c r="E324" s="224"/>
      <c r="F324" s="224"/>
    </row>
    <row r="325" spans="5:6">
      <c r="E325" s="224"/>
      <c r="F325" s="224"/>
    </row>
    <row r="326" spans="5:6">
      <c r="E326" s="224"/>
      <c r="F326" s="224"/>
    </row>
    <row r="327" spans="5:6">
      <c r="E327" s="224"/>
      <c r="F327" s="224"/>
    </row>
    <row r="328" spans="5:6">
      <c r="E328" s="224"/>
      <c r="F328" s="224"/>
    </row>
    <row r="329" spans="5:6">
      <c r="E329" s="224"/>
      <c r="F329" s="224"/>
    </row>
    <row r="330" spans="5:6">
      <c r="E330" s="224"/>
      <c r="F330" s="224"/>
    </row>
    <row r="331" spans="5:6">
      <c r="E331" s="224"/>
      <c r="F331" s="224"/>
    </row>
    <row r="332" spans="5:6">
      <c r="E332" s="224"/>
      <c r="F332" s="224"/>
    </row>
    <row r="333" spans="5:6">
      <c r="E333" s="224"/>
      <c r="F333" s="224"/>
    </row>
    <row r="334" spans="5:6">
      <c r="E334" s="224"/>
      <c r="F334" s="224"/>
    </row>
    <row r="335" spans="5:6">
      <c r="E335" s="224"/>
      <c r="F335" s="224"/>
    </row>
    <row r="336" spans="5:6">
      <c r="E336" s="224"/>
      <c r="F336" s="224"/>
    </row>
    <row r="337" spans="5:6">
      <c r="E337" s="224"/>
      <c r="F337" s="224"/>
    </row>
    <row r="338" spans="5:6">
      <c r="E338" s="224"/>
      <c r="F338" s="224"/>
    </row>
    <row r="339" spans="5:6">
      <c r="E339" s="224"/>
      <c r="F339" s="224"/>
    </row>
    <row r="340" spans="5:6">
      <c r="E340" s="224"/>
      <c r="F340" s="224"/>
    </row>
    <row r="341" spans="5:6">
      <c r="E341" s="224"/>
      <c r="F341" s="224"/>
    </row>
    <row r="342" spans="5:6">
      <c r="E342" s="224"/>
      <c r="F342" s="224"/>
    </row>
    <row r="343" spans="5:6">
      <c r="E343" s="224"/>
      <c r="F343" s="224"/>
    </row>
    <row r="344" spans="5:6">
      <c r="E344" s="224"/>
      <c r="F344" s="224"/>
    </row>
    <row r="345" spans="5:6">
      <c r="E345" s="224"/>
      <c r="F345" s="224"/>
    </row>
    <row r="346" spans="5:6">
      <c r="E346" s="224"/>
      <c r="F346" s="224"/>
    </row>
    <row r="347" spans="5:6">
      <c r="E347" s="224"/>
      <c r="F347" s="224"/>
    </row>
    <row r="348" spans="5:6">
      <c r="E348" s="224"/>
      <c r="F348" s="224"/>
    </row>
    <row r="349" spans="5:6">
      <c r="E349" s="224"/>
      <c r="F349" s="224"/>
    </row>
    <row r="350" spans="5:6">
      <c r="E350" s="224"/>
      <c r="F350" s="224"/>
    </row>
    <row r="351" spans="5:6">
      <c r="E351" s="224"/>
      <c r="F351" s="224"/>
    </row>
    <row r="352" spans="5:6">
      <c r="E352" s="224"/>
      <c r="F352" s="224"/>
    </row>
    <row r="353" spans="5:6">
      <c r="E353" s="224"/>
      <c r="F353" s="224"/>
    </row>
    <row r="354" spans="5:6">
      <c r="E354" s="224"/>
      <c r="F354" s="224"/>
    </row>
    <row r="355" spans="5:6">
      <c r="E355" s="224"/>
      <c r="F355" s="224"/>
    </row>
    <row r="356" spans="5:6">
      <c r="E356" s="224"/>
      <c r="F356" s="224"/>
    </row>
    <row r="357" spans="5:6">
      <c r="E357" s="224"/>
      <c r="F357" s="224"/>
    </row>
    <row r="358" spans="5:6">
      <c r="E358" s="224"/>
      <c r="F358" s="224"/>
    </row>
    <row r="359" spans="5:6">
      <c r="E359" s="224"/>
      <c r="F359" s="224"/>
    </row>
    <row r="360" spans="5:6">
      <c r="E360" s="224"/>
      <c r="F360" s="224"/>
    </row>
    <row r="361" spans="5:6">
      <c r="E361" s="224"/>
      <c r="F361" s="224"/>
    </row>
    <row r="362" spans="5:6">
      <c r="E362" s="224"/>
      <c r="F362" s="224"/>
    </row>
    <row r="363" spans="5:6">
      <c r="E363" s="224"/>
      <c r="F363" s="224"/>
    </row>
    <row r="364" spans="5:6">
      <c r="E364" s="224"/>
      <c r="F364" s="224"/>
    </row>
    <row r="365" spans="5:6">
      <c r="E365" s="224"/>
      <c r="F365" s="224"/>
    </row>
    <row r="366" spans="5:6">
      <c r="E366" s="224"/>
      <c r="F366" s="224"/>
    </row>
    <row r="367" spans="5:6">
      <c r="E367" s="224"/>
      <c r="F367" s="224"/>
    </row>
    <row r="368" spans="5:6">
      <c r="E368" s="224"/>
      <c r="F368" s="224"/>
    </row>
    <row r="369" spans="5:6">
      <c r="E369" s="224"/>
      <c r="F369" s="224"/>
    </row>
    <row r="370" spans="5:6">
      <c r="E370" s="224"/>
      <c r="F370" s="224"/>
    </row>
    <row r="371" spans="5:6">
      <c r="E371" s="224"/>
      <c r="F371" s="224"/>
    </row>
    <row r="372" spans="5:6">
      <c r="E372" s="224"/>
      <c r="F372" s="224"/>
    </row>
    <row r="373" spans="5:6">
      <c r="E373" s="224"/>
      <c r="F373" s="224"/>
    </row>
    <row r="374" spans="5:6">
      <c r="E374" s="224"/>
      <c r="F374" s="224"/>
    </row>
    <row r="375" spans="5:6">
      <c r="E375" s="224"/>
      <c r="F375" s="224"/>
    </row>
    <row r="376" spans="5:6">
      <c r="E376" s="224"/>
      <c r="F376" s="224"/>
    </row>
    <row r="377" spans="5:6">
      <c r="E377" s="224"/>
      <c r="F377" s="224"/>
    </row>
    <row r="378" spans="5:6">
      <c r="E378" s="224"/>
      <c r="F378" s="224"/>
    </row>
    <row r="379" spans="5:6">
      <c r="E379" s="224"/>
      <c r="F379" s="224"/>
    </row>
    <row r="380" spans="5:6">
      <c r="E380" s="224"/>
      <c r="F380" s="224"/>
    </row>
    <row r="381" spans="5:6">
      <c r="E381" s="224"/>
      <c r="F381" s="224"/>
    </row>
    <row r="382" spans="5:6">
      <c r="E382" s="224"/>
      <c r="F382" s="224"/>
    </row>
    <row r="383" spans="5:6">
      <c r="E383" s="224"/>
      <c r="F383" s="224"/>
    </row>
    <row r="384" spans="5:6">
      <c r="E384" s="224"/>
      <c r="F384" s="224"/>
    </row>
    <row r="385" spans="5:6">
      <c r="E385" s="224"/>
      <c r="F385" s="224"/>
    </row>
    <row r="386" spans="5:6">
      <c r="E386" s="224"/>
      <c r="F386" s="224"/>
    </row>
  </sheetData>
  <sortState xmlns:xlrd2="http://schemas.microsoft.com/office/spreadsheetml/2017/richdata2" ref="A6:D258">
    <sortCondition ref="C6:C258"/>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690"/>
      <c r="B1" s="693"/>
      <c r="C1" s="694"/>
      <c r="D1" s="694"/>
      <c r="E1" s="694"/>
      <c r="F1" s="694"/>
      <c r="G1" s="694"/>
      <c r="H1" s="694"/>
      <c r="I1" s="695"/>
      <c r="J1" s="702" t="s">
        <v>1017</v>
      </c>
      <c r="K1" s="709" t="s">
        <v>2304</v>
      </c>
      <c r="L1" s="710"/>
      <c r="M1" s="711"/>
    </row>
    <row r="2" spans="1:13" s="498" customFormat="1">
      <c r="A2" s="691"/>
      <c r="B2" s="715" t="s">
        <v>1018</v>
      </c>
      <c r="C2" s="716"/>
      <c r="D2" s="716"/>
      <c r="E2" s="716"/>
      <c r="F2" s="716"/>
      <c r="G2" s="716"/>
      <c r="H2" s="716"/>
      <c r="I2" s="717"/>
      <c r="J2" s="703"/>
      <c r="K2" s="712"/>
      <c r="L2" s="713"/>
      <c r="M2" s="714"/>
    </row>
    <row r="3" spans="1:13" s="498" customFormat="1">
      <c r="A3" s="691"/>
      <c r="B3" s="696" t="s">
        <v>2305</v>
      </c>
      <c r="C3" s="697"/>
      <c r="D3" s="697"/>
      <c r="E3" s="697"/>
      <c r="F3" s="697"/>
      <c r="G3" s="697"/>
      <c r="H3" s="697"/>
      <c r="I3" s="698"/>
      <c r="J3" s="707" t="s">
        <v>1019</v>
      </c>
      <c r="K3" s="719">
        <v>1</v>
      </c>
      <c r="L3" s="720"/>
      <c r="M3" s="721"/>
    </row>
    <row r="4" spans="1:13" s="498" customFormat="1">
      <c r="A4" s="691"/>
      <c r="B4" s="696" t="s">
        <v>2306</v>
      </c>
      <c r="C4" s="697"/>
      <c r="D4" s="697"/>
      <c r="E4" s="697"/>
      <c r="F4" s="697"/>
      <c r="G4" s="697"/>
      <c r="H4" s="697"/>
      <c r="I4" s="698"/>
      <c r="J4" s="718"/>
      <c r="K4" s="722"/>
      <c r="L4" s="723"/>
      <c r="M4" s="724"/>
    </row>
    <row r="5" spans="1:13" s="498" customFormat="1">
      <c r="A5" s="691"/>
      <c r="B5" s="704" t="s">
        <v>2307</v>
      </c>
      <c r="C5" s="705"/>
      <c r="D5" s="705"/>
      <c r="E5" s="705"/>
      <c r="F5" s="705"/>
      <c r="G5" s="705"/>
      <c r="H5" s="705"/>
      <c r="I5" s="706"/>
      <c r="J5" s="707" t="s">
        <v>1020</v>
      </c>
      <c r="K5" s="725"/>
      <c r="L5" s="725" t="s">
        <v>1021</v>
      </c>
      <c r="M5" s="727"/>
    </row>
    <row r="6" spans="1:13" s="498" customFormat="1" ht="13.5" customHeight="1" thickBot="1">
      <c r="A6" s="692"/>
      <c r="B6" s="699"/>
      <c r="C6" s="700"/>
      <c r="D6" s="700"/>
      <c r="E6" s="700"/>
      <c r="F6" s="700"/>
      <c r="G6" s="700"/>
      <c r="H6" s="700"/>
      <c r="I6" s="701"/>
      <c r="J6" s="708"/>
      <c r="K6" s="726"/>
      <c r="L6" s="726"/>
      <c r="M6" s="728"/>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687" t="s">
        <v>2311</v>
      </c>
      <c r="B10" s="688"/>
      <c r="C10" s="688"/>
      <c r="D10" s="688"/>
      <c r="E10" s="517" t="s">
        <v>2312</v>
      </c>
      <c r="F10" s="518"/>
      <c r="H10" s="689" t="s">
        <v>2313</v>
      </c>
      <c r="I10" s="689"/>
      <c r="J10" s="519" t="s">
        <v>2312</v>
      </c>
      <c r="K10" s="520"/>
      <c r="L10" s="520"/>
      <c r="M10" s="521"/>
    </row>
    <row r="11" spans="1:13" s="498" customFormat="1" ht="24" customHeight="1">
      <c r="A11" s="522" t="s">
        <v>1023</v>
      </c>
      <c r="B11" s="523"/>
      <c r="C11" s="686"/>
      <c r="D11" s="686"/>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29"/>
      <c r="L12" s="729"/>
      <c r="M12" s="730"/>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1" t="s">
        <v>2308</v>
      </c>
      <c r="F25" s="731"/>
      <c r="G25" s="731"/>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32" t="s">
        <v>1026</v>
      </c>
      <c r="B27" s="733"/>
      <c r="C27" s="733"/>
      <c r="D27" s="733"/>
      <c r="E27" s="733"/>
      <c r="F27" s="733"/>
      <c r="G27" s="733"/>
      <c r="H27" s="733"/>
      <c r="I27" s="733"/>
      <c r="J27" s="733"/>
      <c r="K27" s="733"/>
      <c r="L27" s="733"/>
      <c r="M27" s="734"/>
    </row>
    <row r="28" spans="1:13" ht="13.5" thickBot="1">
      <c r="A28" s="564"/>
      <c r="B28" s="565"/>
      <c r="C28" s="565"/>
      <c r="D28" s="565"/>
      <c r="E28" s="565"/>
      <c r="F28" s="565"/>
      <c r="G28" s="565"/>
      <c r="H28" s="565"/>
      <c r="I28" s="565"/>
      <c r="J28" s="565"/>
      <c r="K28" s="565"/>
      <c r="L28" s="565"/>
      <c r="M28" s="566"/>
    </row>
    <row r="29" spans="1:13" ht="25.5">
      <c r="A29" s="567" t="s">
        <v>1027</v>
      </c>
      <c r="B29" s="735" t="s">
        <v>1028</v>
      </c>
      <c r="C29" s="736"/>
      <c r="D29" s="736"/>
      <c r="E29" s="736"/>
      <c r="F29" s="736"/>
      <c r="G29" s="736"/>
      <c r="H29" s="736"/>
      <c r="I29" s="737"/>
      <c r="J29" s="568" t="s">
        <v>2321</v>
      </c>
      <c r="K29" s="738" t="s">
        <v>1029</v>
      </c>
      <c r="L29" s="739"/>
      <c r="M29" s="567" t="s">
        <v>1030</v>
      </c>
    </row>
    <row r="30" spans="1:13" ht="13.5" thickBot="1">
      <c r="A30" s="569"/>
      <c r="B30" s="570"/>
      <c r="C30" s="571"/>
      <c r="D30" s="571"/>
      <c r="E30" s="571"/>
      <c r="F30" s="571"/>
      <c r="G30" s="571"/>
      <c r="H30" s="571"/>
      <c r="I30" s="571"/>
      <c r="J30" s="572"/>
      <c r="K30" s="740"/>
      <c r="L30" s="741"/>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2" t="s">
        <v>1028</v>
      </c>
      <c r="B34" s="743"/>
      <c r="C34" s="743"/>
      <c r="D34" s="743"/>
      <c r="E34" s="743"/>
      <c r="F34" s="743"/>
      <c r="G34" s="744"/>
      <c r="H34" s="745" t="s">
        <v>1032</v>
      </c>
      <c r="I34" s="746"/>
      <c r="J34" s="580" t="s">
        <v>1033</v>
      </c>
      <c r="K34" s="747" t="s">
        <v>1034</v>
      </c>
      <c r="L34" s="744"/>
      <c r="M34" s="581" t="s">
        <v>1035</v>
      </c>
    </row>
    <row r="35" spans="1:13" s="582" customFormat="1" ht="12">
      <c r="A35" s="748"/>
      <c r="B35" s="749"/>
      <c r="C35" s="749"/>
      <c r="D35" s="749"/>
      <c r="E35" s="749"/>
      <c r="F35" s="749"/>
      <c r="G35" s="750"/>
      <c r="H35" s="751"/>
      <c r="I35" s="752"/>
      <c r="J35" s="583"/>
      <c r="K35" s="753"/>
      <c r="L35" s="750"/>
      <c r="M35" s="584"/>
    </row>
    <row r="36" spans="1:13" s="582" customFormat="1" thickBot="1">
      <c r="A36" s="754"/>
      <c r="B36" s="755"/>
      <c r="C36" s="755"/>
      <c r="D36" s="755"/>
      <c r="E36" s="755"/>
      <c r="F36" s="755"/>
      <c r="G36" s="756"/>
      <c r="H36" s="757"/>
      <c r="I36" s="758"/>
      <c r="J36" s="585"/>
      <c r="K36" s="759"/>
      <c r="L36" s="756"/>
      <c r="M36" s="586"/>
    </row>
    <row r="37" spans="1:13" s="582" customFormat="1" thickBot="1">
      <c r="A37" s="760" t="s">
        <v>1037</v>
      </c>
      <c r="B37" s="761"/>
      <c r="C37" s="761"/>
      <c r="D37" s="761"/>
      <c r="E37" s="761"/>
      <c r="F37" s="761"/>
      <c r="G37" s="761"/>
      <c r="H37" s="761"/>
      <c r="I37" s="761"/>
      <c r="J37" s="761"/>
      <c r="K37" s="761"/>
      <c r="L37" s="762"/>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2" t="s">
        <v>1028</v>
      </c>
      <c r="B41" s="743"/>
      <c r="C41" s="743"/>
      <c r="D41" s="743"/>
      <c r="E41" s="743"/>
      <c r="F41" s="743"/>
      <c r="G41" s="743"/>
      <c r="H41" s="744"/>
      <c r="I41" s="596" t="s">
        <v>1029</v>
      </c>
      <c r="J41" s="580" t="s">
        <v>1030</v>
      </c>
      <c r="K41" s="747" t="s">
        <v>1039</v>
      </c>
      <c r="L41" s="744"/>
      <c r="M41" s="581" t="s">
        <v>1035</v>
      </c>
    </row>
    <row r="42" spans="1:13" s="582" customFormat="1" ht="12">
      <c r="A42" s="763"/>
      <c r="B42" s="764"/>
      <c r="C42" s="764"/>
      <c r="D42" s="764"/>
      <c r="E42" s="764"/>
      <c r="F42" s="764"/>
      <c r="G42" s="764"/>
      <c r="H42" s="752"/>
      <c r="I42" s="597"/>
      <c r="J42" s="583"/>
      <c r="K42" s="753"/>
      <c r="L42" s="750"/>
      <c r="M42" s="584"/>
    </row>
    <row r="43" spans="1:13" s="582" customFormat="1" thickBot="1">
      <c r="A43" s="765"/>
      <c r="B43" s="766"/>
      <c r="C43" s="766"/>
      <c r="D43" s="766"/>
      <c r="E43" s="766"/>
      <c r="F43" s="766"/>
      <c r="G43" s="766"/>
      <c r="H43" s="758"/>
      <c r="I43" s="598"/>
      <c r="J43" s="599"/>
      <c r="K43" s="759"/>
      <c r="L43" s="756"/>
      <c r="M43" s="600"/>
    </row>
    <row r="44" spans="1:13" s="582" customFormat="1" thickBot="1">
      <c r="A44" s="760" t="s">
        <v>1037</v>
      </c>
      <c r="B44" s="761"/>
      <c r="C44" s="761"/>
      <c r="D44" s="761"/>
      <c r="E44" s="761"/>
      <c r="F44" s="761"/>
      <c r="G44" s="761"/>
      <c r="H44" s="761"/>
      <c r="I44" s="761"/>
      <c r="J44" s="761"/>
      <c r="K44" s="761"/>
      <c r="L44" s="762"/>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7" t="s">
        <v>1041</v>
      </c>
      <c r="B48" s="768"/>
      <c r="C48" s="768"/>
      <c r="D48" s="768"/>
      <c r="E48" s="769"/>
      <c r="F48" s="603"/>
      <c r="G48" s="604" t="s">
        <v>1029</v>
      </c>
      <c r="H48" s="605" t="s">
        <v>1042</v>
      </c>
      <c r="I48" s="606" t="s">
        <v>2339</v>
      </c>
      <c r="J48" s="605" t="s">
        <v>2340</v>
      </c>
      <c r="K48" s="770" t="s">
        <v>1045</v>
      </c>
      <c r="L48" s="769"/>
      <c r="M48" s="607" t="s">
        <v>1035</v>
      </c>
    </row>
    <row r="49" spans="1:13" s="582" customFormat="1" ht="12">
      <c r="A49" s="608"/>
      <c r="B49" s="609"/>
      <c r="C49" s="609"/>
      <c r="D49" s="609"/>
      <c r="E49" s="609"/>
      <c r="F49" s="609"/>
      <c r="G49" s="610"/>
      <c r="H49" s="583"/>
      <c r="I49" s="597"/>
      <c r="J49" s="583"/>
      <c r="K49" s="753"/>
      <c r="L49" s="750"/>
      <c r="M49" s="584"/>
    </row>
    <row r="50" spans="1:13" s="582" customFormat="1" thickBot="1">
      <c r="A50" s="611"/>
      <c r="B50" s="612"/>
      <c r="C50" s="612"/>
      <c r="D50" s="612"/>
      <c r="E50" s="612"/>
      <c r="F50" s="612"/>
      <c r="G50" s="613"/>
      <c r="H50" s="585"/>
      <c r="I50" s="595"/>
      <c r="J50" s="585"/>
      <c r="K50" s="759"/>
      <c r="L50" s="756"/>
      <c r="M50" s="586"/>
    </row>
    <row r="51" spans="1:13" s="582" customFormat="1" thickBot="1">
      <c r="A51" s="771" t="s">
        <v>1037</v>
      </c>
      <c r="B51" s="772"/>
      <c r="C51" s="772"/>
      <c r="D51" s="772"/>
      <c r="E51" s="772"/>
      <c r="F51" s="772"/>
      <c r="G51" s="772"/>
      <c r="H51" s="772"/>
      <c r="I51" s="772"/>
      <c r="J51" s="772"/>
      <c r="K51" s="772"/>
      <c r="L51" s="773"/>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7" t="s">
        <v>1028</v>
      </c>
      <c r="B55" s="768"/>
      <c r="C55" s="768"/>
      <c r="D55" s="768"/>
      <c r="E55" s="768"/>
      <c r="F55" s="768"/>
      <c r="G55" s="769"/>
      <c r="H55" s="604" t="s">
        <v>1048</v>
      </c>
      <c r="I55" s="606" t="s">
        <v>1049</v>
      </c>
      <c r="J55" s="605" t="s">
        <v>1050</v>
      </c>
      <c r="K55" s="774" t="s">
        <v>1034</v>
      </c>
      <c r="L55" s="775"/>
      <c r="M55" s="615" t="s">
        <v>1035</v>
      </c>
    </row>
    <row r="56" spans="1:13" s="582" customFormat="1" ht="12">
      <c r="A56" s="763"/>
      <c r="B56" s="764"/>
      <c r="C56" s="764"/>
      <c r="D56" s="764"/>
      <c r="E56" s="764"/>
      <c r="F56" s="764"/>
      <c r="G56" s="764"/>
      <c r="H56" s="583"/>
      <c r="I56" s="597"/>
      <c r="J56" s="583"/>
      <c r="K56" s="753"/>
      <c r="L56" s="750"/>
      <c r="M56" s="584"/>
    </row>
    <row r="57" spans="1:13" s="582" customFormat="1" thickBot="1">
      <c r="A57" s="765"/>
      <c r="B57" s="766"/>
      <c r="C57" s="766"/>
      <c r="D57" s="766"/>
      <c r="E57" s="766"/>
      <c r="F57" s="766"/>
      <c r="G57" s="766"/>
      <c r="H57" s="585"/>
      <c r="I57" s="595"/>
      <c r="J57" s="585"/>
      <c r="K57" s="759"/>
      <c r="L57" s="756"/>
      <c r="M57" s="586"/>
    </row>
    <row r="58" spans="1:13" s="582" customFormat="1" thickBot="1">
      <c r="A58" s="760" t="s">
        <v>1037</v>
      </c>
      <c r="B58" s="761"/>
      <c r="C58" s="761"/>
      <c r="D58" s="761"/>
      <c r="E58" s="761"/>
      <c r="F58" s="761"/>
      <c r="G58" s="761"/>
      <c r="H58" s="761"/>
      <c r="I58" s="761"/>
      <c r="J58" s="761"/>
      <c r="K58" s="761"/>
      <c r="L58" s="762"/>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60" t="s">
        <v>1051</v>
      </c>
      <c r="B60" s="761"/>
      <c r="C60" s="761"/>
      <c r="D60" s="761"/>
      <c r="E60" s="761"/>
      <c r="F60" s="761"/>
      <c r="G60" s="761"/>
      <c r="H60" s="761"/>
      <c r="I60" s="761"/>
      <c r="J60" s="761"/>
      <c r="K60" s="761"/>
      <c r="L60" s="762"/>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2" t="s">
        <v>1028</v>
      </c>
      <c r="B64" s="743"/>
      <c r="C64" s="743"/>
      <c r="D64" s="743"/>
      <c r="E64" s="743"/>
      <c r="F64" s="743"/>
      <c r="G64" s="743"/>
      <c r="H64" s="616"/>
      <c r="I64" s="617"/>
      <c r="J64" s="618" t="s">
        <v>1054</v>
      </c>
      <c r="K64" s="776" t="s">
        <v>1055</v>
      </c>
      <c r="L64" s="777"/>
      <c r="M64" s="619"/>
    </row>
    <row r="65" spans="1:13" s="582" customFormat="1" ht="12">
      <c r="A65" s="763" t="s">
        <v>2341</v>
      </c>
      <c r="B65" s="764"/>
      <c r="C65" s="764"/>
      <c r="D65" s="764"/>
      <c r="E65" s="764"/>
      <c r="F65" s="764"/>
      <c r="G65" s="764"/>
      <c r="H65" s="620"/>
      <c r="I65" s="621"/>
      <c r="J65" s="622"/>
      <c r="K65" s="788"/>
      <c r="L65" s="789"/>
      <c r="M65" s="623"/>
    </row>
    <row r="66" spans="1:13" s="582" customFormat="1" ht="12">
      <c r="A66" s="624" t="s">
        <v>1057</v>
      </c>
      <c r="B66" s="625"/>
      <c r="C66" s="625"/>
      <c r="D66" s="625"/>
      <c r="E66" s="625"/>
      <c r="F66" s="625"/>
      <c r="G66" s="625"/>
      <c r="H66" s="620"/>
      <c r="I66" s="621"/>
      <c r="J66" s="622"/>
      <c r="K66" s="788"/>
      <c r="L66" s="789"/>
      <c r="M66" s="623"/>
    </row>
    <row r="67" spans="1:13" s="582" customFormat="1" thickBot="1">
      <c r="A67" s="611" t="s">
        <v>1058</v>
      </c>
      <c r="B67" s="612"/>
      <c r="C67" s="612"/>
      <c r="D67" s="612"/>
      <c r="E67" s="612"/>
      <c r="F67" s="612"/>
      <c r="G67" s="612"/>
      <c r="H67" s="626"/>
      <c r="I67" s="627"/>
      <c r="J67" s="622"/>
      <c r="K67" s="790"/>
      <c r="L67" s="791"/>
      <c r="M67" s="623"/>
    </row>
    <row r="68" spans="1:13" s="582" customFormat="1" thickBot="1">
      <c r="A68" s="760" t="s">
        <v>1037</v>
      </c>
      <c r="B68" s="761"/>
      <c r="C68" s="761"/>
      <c r="D68" s="761"/>
      <c r="E68" s="761"/>
      <c r="F68" s="761"/>
      <c r="G68" s="761"/>
      <c r="H68" s="761"/>
      <c r="I68" s="761"/>
      <c r="J68" s="761"/>
      <c r="K68" s="761"/>
      <c r="L68" s="762"/>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60" t="s">
        <v>2342</v>
      </c>
      <c r="B70" s="761"/>
      <c r="C70" s="761"/>
      <c r="D70" s="761"/>
      <c r="E70" s="761"/>
      <c r="F70" s="761"/>
      <c r="G70" s="761"/>
      <c r="H70" s="761"/>
      <c r="I70" s="761"/>
      <c r="J70" s="761"/>
      <c r="K70" s="761"/>
      <c r="L70" s="762"/>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78" t="s">
        <v>2324</v>
      </c>
      <c r="B87" s="779"/>
      <c r="C87" s="779"/>
      <c r="D87" s="779"/>
      <c r="E87" s="779"/>
      <c r="F87" s="779"/>
      <c r="G87" s="779"/>
      <c r="H87" s="779"/>
      <c r="I87" s="779"/>
      <c r="J87" s="779"/>
      <c r="K87" s="779"/>
      <c r="L87" s="779"/>
      <c r="M87" s="780"/>
    </row>
    <row r="88" spans="1:13" ht="17.25" customHeight="1">
      <c r="A88" s="778"/>
      <c r="B88" s="779"/>
      <c r="C88" s="779"/>
      <c r="D88" s="779"/>
      <c r="E88" s="779"/>
      <c r="F88" s="779"/>
      <c r="G88" s="779"/>
      <c r="H88" s="779"/>
      <c r="I88" s="779"/>
      <c r="J88" s="779"/>
      <c r="K88" s="779"/>
      <c r="L88" s="779"/>
      <c r="M88" s="780"/>
    </row>
    <row r="89" spans="1:13" ht="18.75" customHeight="1">
      <c r="A89" s="781" t="s">
        <v>2325</v>
      </c>
      <c r="B89" s="782"/>
      <c r="C89" s="782"/>
      <c r="D89" s="782"/>
      <c r="E89" s="782"/>
      <c r="F89" s="782"/>
      <c r="G89" s="782"/>
      <c r="H89" s="782"/>
      <c r="I89" s="782"/>
      <c r="J89" s="782"/>
      <c r="K89" s="782"/>
      <c r="L89" s="782"/>
      <c r="M89" s="783"/>
    </row>
    <row r="90" spans="1:13" ht="21.75" customHeight="1">
      <c r="A90" s="781"/>
      <c r="B90" s="782"/>
      <c r="C90" s="782"/>
      <c r="D90" s="782"/>
      <c r="E90" s="782"/>
      <c r="F90" s="782"/>
      <c r="G90" s="782"/>
      <c r="H90" s="782"/>
      <c r="I90" s="782"/>
      <c r="J90" s="782"/>
      <c r="K90" s="782"/>
      <c r="L90" s="782"/>
      <c r="M90" s="783"/>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4"/>
      <c r="J100" s="784"/>
      <c r="K100" s="784"/>
      <c r="L100" s="784"/>
      <c r="M100" s="785"/>
    </row>
    <row r="101" spans="1:13" ht="13.5" thickBot="1">
      <c r="A101" s="652" t="s">
        <v>2327</v>
      </c>
      <c r="B101" s="653"/>
      <c r="C101" s="653"/>
      <c r="D101" s="654"/>
      <c r="E101" s="654"/>
      <c r="F101" s="654"/>
      <c r="G101" s="654"/>
      <c r="H101" s="654"/>
      <c r="I101" s="786"/>
      <c r="J101" s="786"/>
      <c r="K101" s="786"/>
      <c r="L101" s="786"/>
      <c r="M101" s="78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75" thickBot="1">
      <c r="B6" s="827"/>
      <c r="C6" s="834"/>
      <c r="D6" s="835"/>
      <c r="E6" s="835"/>
      <c r="F6" s="835"/>
      <c r="G6" s="835"/>
      <c r="H6" s="835"/>
      <c r="I6" s="835"/>
      <c r="J6" s="836"/>
      <c r="K6" s="829"/>
      <c r="L6" s="831"/>
      <c r="M6" s="831"/>
      <c r="N6" s="833"/>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06" t="s">
        <v>2311</v>
      </c>
      <c r="C10" s="807"/>
      <c r="D10" s="807"/>
      <c r="E10" s="807"/>
      <c r="F10" s="367" t="s">
        <v>2312</v>
      </c>
      <c r="G10" s="85"/>
      <c r="H10" s="368"/>
      <c r="I10" s="808" t="s">
        <v>2313</v>
      </c>
      <c r="J10" s="808"/>
      <c r="K10" s="369" t="s">
        <v>2312</v>
      </c>
      <c r="L10" s="365"/>
      <c r="M10" s="365"/>
      <c r="N10" s="366"/>
    </row>
    <row r="11" spans="2:14">
      <c r="B11" s="370" t="s">
        <v>1023</v>
      </c>
      <c r="C11" s="371"/>
      <c r="D11" s="794"/>
      <c r="E11" s="794"/>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09" t="s">
        <v>2328</v>
      </c>
      <c r="G25" s="810"/>
      <c r="H25" s="810"/>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VLOOKUP(A36,EQUIPOS!A6:D161,4,FALSE)</f>
        <v>166125.14388888891</v>
      </c>
      <c r="L36" s="279"/>
      <c r="M36" s="280">
        <v>0.15</v>
      </c>
      <c r="N36" s="281">
        <f>K36/M36</f>
        <v>1107500.9592592595</v>
      </c>
    </row>
    <row r="37" spans="1:14">
      <c r="A37" t="s">
        <v>150</v>
      </c>
      <c r="B37" s="865" t="str">
        <f>VLOOKUP(A37,EQUIPOS!A7:D154,3,FALSE)</f>
        <v>Cargador : Potencia en el volante 125 hp, Clasificación de RPM del motor 2300.</v>
      </c>
      <c r="C37" s="866"/>
      <c r="D37" s="866"/>
      <c r="E37" s="866"/>
      <c r="F37" s="866"/>
      <c r="G37" s="866"/>
      <c r="H37" s="867"/>
      <c r="I37" s="276"/>
      <c r="J37" s="277"/>
      <c r="K37" s="278">
        <f>VLOOKUP(A37,EQUIPOS!A7:D162,4,FALSE)</f>
        <v>127193.40836526183</v>
      </c>
      <c r="L37" s="279"/>
      <c r="M37" s="280">
        <v>0.15</v>
      </c>
      <c r="N37" s="281">
        <f>K37/M37</f>
        <v>847956.05576841219</v>
      </c>
    </row>
    <row r="38" spans="1:14">
      <c r="A38" t="s">
        <v>273</v>
      </c>
      <c r="B38" s="865" t="str">
        <f>VLOOKUP(A38,EQUIPOS!A8:D154,3,FALSE)</f>
        <v>Motosierra, 93.6 cm3 - 7.1 HP, 45-90 cm - 7.9 kg</v>
      </c>
      <c r="C38" s="866"/>
      <c r="D38" s="866"/>
      <c r="E38" s="866"/>
      <c r="F38" s="866"/>
      <c r="G38" s="866"/>
      <c r="H38" s="867"/>
      <c r="I38" s="276"/>
      <c r="J38" s="277"/>
      <c r="K38" s="278">
        <f>VLOOKUP(A38,EQUIPOS!A8:D163,4,FALSE)</f>
        <v>7510.4679225202226</v>
      </c>
      <c r="L38" s="279"/>
      <c r="M38" s="280">
        <v>0.15</v>
      </c>
      <c r="N38" s="282">
        <f>K38/M38</f>
        <v>50069.786150134816</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8511.2008676833339</v>
      </c>
    </row>
    <row r="43" spans="1:14" ht="15.75" thickBot="1">
      <c r="B43" s="816" t="s">
        <v>1037</v>
      </c>
      <c r="C43" s="817"/>
      <c r="D43" s="817"/>
      <c r="E43" s="817"/>
      <c r="F43" s="817"/>
      <c r="G43" s="817"/>
      <c r="H43" s="817"/>
      <c r="I43" s="817"/>
      <c r="J43" s="817"/>
      <c r="K43" s="817"/>
      <c r="L43" s="817"/>
      <c r="M43" s="818"/>
      <c r="N43" s="105">
        <f>SUM(N36:N42)</f>
        <v>2014038.0020454898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79" t="s">
        <v>1041</v>
      </c>
      <c r="C58" s="880"/>
      <c r="D58" s="880"/>
      <c r="E58" s="880"/>
      <c r="F58" s="880"/>
      <c r="G58" s="881"/>
      <c r="H58" s="79" t="s">
        <v>1029</v>
      </c>
      <c r="I58" s="80" t="s">
        <v>1042</v>
      </c>
      <c r="J58" s="81" t="s">
        <v>1043</v>
      </c>
      <c r="K58" s="79" t="s">
        <v>1044</v>
      </c>
      <c r="L58" s="902" t="s">
        <v>1045</v>
      </c>
      <c r="M58" s="881"/>
      <c r="N58" s="82" t="s">
        <v>1035</v>
      </c>
    </row>
    <row r="59" spans="1:14">
      <c r="A59" t="s">
        <v>1305</v>
      </c>
      <c r="B59" s="52" t="str">
        <f>VLOOKUP(A59,TRANSPORTE!A5:D94,3,FALSE)</f>
        <v>Transporte de material desmontado</v>
      </c>
      <c r="C59" s="326"/>
      <c r="D59" s="326"/>
      <c r="E59" s="326"/>
      <c r="F59" s="326"/>
      <c r="G59" s="326"/>
      <c r="H59" s="320" t="str">
        <f>VLOOKUP(A59,TRANSPORTE!A6:D118,2,FALSE)</f>
        <v>tkm</v>
      </c>
      <c r="I59" s="288">
        <v>35</v>
      </c>
      <c r="J59" s="295">
        <v>1</v>
      </c>
      <c r="K59" s="288">
        <f>I59*J59</f>
        <v>35</v>
      </c>
      <c r="L59" s="903">
        <v>983.54</v>
      </c>
      <c r="M59" s="904"/>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94"/>
      <c r="M64" s="895"/>
      <c r="N64" s="305"/>
    </row>
    <row r="65" spans="1:15" ht="15.75" thickBot="1">
      <c r="B65" s="905" t="s">
        <v>1037</v>
      </c>
      <c r="C65" s="859"/>
      <c r="D65" s="859"/>
      <c r="E65" s="859"/>
      <c r="F65" s="859"/>
      <c r="G65" s="859"/>
      <c r="H65" s="859"/>
      <c r="I65" s="859"/>
      <c r="J65" s="859"/>
      <c r="K65" s="859"/>
      <c r="L65" s="859"/>
      <c r="M65" s="860"/>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54"/>
      <c r="J75" s="54"/>
      <c r="K75" s="54"/>
      <c r="L75" s="894"/>
      <c r="M75" s="895"/>
      <c r="N75" s="305"/>
    </row>
    <row r="76" spans="1:15" ht="15.75" thickBot="1">
      <c r="B76" s="816" t="s">
        <v>1037</v>
      </c>
      <c r="C76" s="817"/>
      <c r="D76" s="817"/>
      <c r="E76" s="817"/>
      <c r="F76" s="817"/>
      <c r="G76" s="817"/>
      <c r="H76" s="817"/>
      <c r="I76" s="859"/>
      <c r="J76" s="859"/>
      <c r="K76" s="859"/>
      <c r="L76" s="859"/>
      <c r="M76" s="860"/>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2218685.9193991562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443737.18387983128</v>
      </c>
      <c r="M83" s="852"/>
      <c r="N83" s="57"/>
    </row>
    <row r="84" spans="1:14">
      <c r="B84" s="95" t="s">
        <v>1057</v>
      </c>
      <c r="C84" s="96"/>
      <c r="D84" s="96"/>
      <c r="E84" s="96"/>
      <c r="F84" s="96"/>
      <c r="G84" s="96"/>
      <c r="H84" s="96"/>
      <c r="I84" s="93"/>
      <c r="J84" s="94"/>
      <c r="K84" s="313">
        <v>0.05</v>
      </c>
      <c r="L84" s="851">
        <f>N78*K84</f>
        <v>110934.29596995782</v>
      </c>
      <c r="M84" s="852"/>
      <c r="N84" s="57"/>
    </row>
    <row r="85" spans="1:14" ht="15.75" thickBot="1">
      <c r="B85" s="97" t="s">
        <v>1058</v>
      </c>
      <c r="C85" s="98"/>
      <c r="D85" s="98"/>
      <c r="E85" s="98"/>
      <c r="F85" s="98"/>
      <c r="G85" s="98"/>
      <c r="H85" s="98"/>
      <c r="I85" s="99"/>
      <c r="J85" s="100"/>
      <c r="K85" s="314">
        <v>0.05</v>
      </c>
      <c r="L85" s="853">
        <f>N78*K85</f>
        <v>110934.29596995782</v>
      </c>
      <c r="M85" s="854"/>
      <c r="N85" s="57"/>
    </row>
    <row r="86" spans="1:14" ht="15.75" thickBot="1">
      <c r="B86" s="816" t="s">
        <v>1037</v>
      </c>
      <c r="C86" s="817"/>
      <c r="D86" s="817"/>
      <c r="E86" s="817"/>
      <c r="F86" s="817"/>
      <c r="G86" s="817"/>
      <c r="H86" s="817"/>
      <c r="I86" s="817"/>
      <c r="J86" s="817"/>
      <c r="K86" s="817"/>
      <c r="L86" s="817"/>
      <c r="M86" s="818"/>
      <c r="N86" s="58">
        <f>L83+L84+L85</f>
        <v>665605.77581974689</v>
      </c>
    </row>
    <row r="87" spans="1:14" ht="15.75" thickBot="1">
      <c r="B87" s="39"/>
      <c r="C87" s="40"/>
      <c r="D87" s="40"/>
      <c r="E87" s="40"/>
      <c r="F87" s="40"/>
      <c r="G87" s="40"/>
      <c r="H87" s="40"/>
      <c r="I87" s="40"/>
      <c r="J87" s="40"/>
      <c r="K87" s="40"/>
      <c r="L87" s="40"/>
      <c r="M87" s="40"/>
      <c r="N87" s="41"/>
    </row>
    <row r="88" spans="1:14" ht="15.75" thickBot="1">
      <c r="A88" t="s">
        <v>2121</v>
      </c>
      <c r="B88" s="816" t="s">
        <v>1059</v>
      </c>
      <c r="C88" s="817"/>
      <c r="D88" s="817"/>
      <c r="E88" s="817"/>
      <c r="F88" s="817"/>
      <c r="G88" s="817"/>
      <c r="H88" s="817"/>
      <c r="I88" s="817"/>
      <c r="J88" s="817"/>
      <c r="K88" s="817"/>
      <c r="L88" s="817"/>
      <c r="M88" s="818"/>
      <c r="N88" s="196">
        <f>N78+N86</f>
        <v>2884291.695218903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4"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75" thickBot="1">
      <c r="B6" s="827"/>
      <c r="C6" s="834"/>
      <c r="D6" s="835"/>
      <c r="E6" s="835"/>
      <c r="F6" s="835"/>
      <c r="G6" s="835"/>
      <c r="H6" s="835"/>
      <c r="I6" s="835"/>
      <c r="J6" s="836"/>
      <c r="K6" s="829"/>
      <c r="L6" s="831"/>
      <c r="M6" s="831"/>
      <c r="N6" s="833"/>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249</v>
      </c>
      <c r="B36" s="865" t="str">
        <f>VLOOKUP(A36,EQUIPOS!A6:D154,3,FALSE)</f>
        <v>Guadañadora, Cilindraje 41.5 cm3, Longitud del mango 1450 mm, Peso 7.4 kg</v>
      </c>
      <c r="C36" s="866"/>
      <c r="D36" s="866"/>
      <c r="E36" s="866"/>
      <c r="F36" s="866"/>
      <c r="G36" s="866"/>
      <c r="H36" s="867"/>
      <c r="I36" s="276"/>
      <c r="J36" s="277"/>
      <c r="K36" s="278">
        <f>VLOOKUP(A36,EQUIPOS!A6:D161,4,FALSE)</f>
        <v>4966.5997552149856</v>
      </c>
      <c r="L36" s="279"/>
      <c r="M36" s="280">
        <v>0.36</v>
      </c>
      <c r="N36" s="281">
        <f>K36/M36</f>
        <v>13796.110431152738</v>
      </c>
    </row>
    <row r="37" spans="1:14">
      <c r="A37" t="s">
        <v>273</v>
      </c>
      <c r="B37" s="865" t="str">
        <f>VLOOKUP(A37,EQUIPOS!A7:D154,3,FALSE)</f>
        <v>Motosierra, 93.6 cm3 - 7.1 HP, 45-90 cm - 7.9 kg</v>
      </c>
      <c r="C37" s="866"/>
      <c r="D37" s="866"/>
      <c r="E37" s="866"/>
      <c r="F37" s="866"/>
      <c r="G37" s="866"/>
      <c r="H37" s="867"/>
      <c r="I37" s="276"/>
      <c r="J37" s="277"/>
      <c r="K37" s="278">
        <f>VLOOKUP(A37,EQUIPOS!A7:D162,4,FALSE)</f>
        <v>7510.4679225202226</v>
      </c>
      <c r="L37" s="279"/>
      <c r="M37" s="280">
        <v>0.10299999999999999</v>
      </c>
      <c r="N37" s="281">
        <f>K37/M37</f>
        <v>72917.16429631284</v>
      </c>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1773.1668474340277</v>
      </c>
    </row>
    <row r="43" spans="1:14" ht="15.75" thickBot="1">
      <c r="B43" s="816" t="s">
        <v>1037</v>
      </c>
      <c r="C43" s="817"/>
      <c r="D43" s="817"/>
      <c r="E43" s="817"/>
      <c r="F43" s="817"/>
      <c r="G43" s="817"/>
      <c r="H43" s="817"/>
      <c r="I43" s="817"/>
      <c r="J43" s="817"/>
      <c r="K43" s="817"/>
      <c r="L43" s="817"/>
      <c r="M43" s="818"/>
      <c r="N43" s="105">
        <f>SUM(N36:N42)</f>
        <v>88486.441574899611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1305</v>
      </c>
      <c r="B59" s="52" t="str">
        <f>VLOOKUP(A59,TRANSPORTE!A5:D94,3,FALSE)</f>
        <v>Transporte de material desmontado</v>
      </c>
      <c r="C59" s="326"/>
      <c r="D59" s="326"/>
      <c r="E59" s="326"/>
      <c r="F59" s="326"/>
      <c r="G59" s="326"/>
      <c r="H59" s="320" t="str">
        <f>VLOOKUP(A59,TRANSPORTE!A6:D118,2,FALSE)</f>
        <v>tkm</v>
      </c>
      <c r="I59" s="288">
        <v>50</v>
      </c>
      <c r="J59" s="295">
        <v>1</v>
      </c>
      <c r="K59" s="288">
        <f>I59*J59</f>
        <v>50</v>
      </c>
      <c r="L59" s="903">
        <f>'900.2'!N78</f>
        <v>1233.3129983787878</v>
      </c>
      <c r="M59" s="904"/>
      <c r="N59" s="296">
        <f>K59*L59</f>
        <v>61665.649918939394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61665.649918939394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185615.42844251954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37123.08568850391</v>
      </c>
      <c r="M83" s="852"/>
      <c r="N83" s="57"/>
    </row>
    <row r="84" spans="1:14">
      <c r="B84" s="95" t="s">
        <v>1057</v>
      </c>
      <c r="C84" s="96"/>
      <c r="D84" s="96"/>
      <c r="E84" s="96"/>
      <c r="F84" s="96"/>
      <c r="G84" s="96"/>
      <c r="H84" s="96"/>
      <c r="I84" s="93"/>
      <c r="J84" s="94"/>
      <c r="K84" s="313">
        <v>0.05</v>
      </c>
      <c r="L84" s="851">
        <f>N78*K84</f>
        <v>9280.7714221259776</v>
      </c>
      <c r="M84" s="852"/>
      <c r="N84" s="57"/>
    </row>
    <row r="85" spans="1:14" ht="15.75" thickBot="1">
      <c r="B85" s="97" t="s">
        <v>1058</v>
      </c>
      <c r="C85" s="98"/>
      <c r="D85" s="98"/>
      <c r="E85" s="98"/>
      <c r="F85" s="98"/>
      <c r="G85" s="98"/>
      <c r="H85" s="98"/>
      <c r="I85" s="99"/>
      <c r="J85" s="100"/>
      <c r="K85" s="314">
        <v>0.05</v>
      </c>
      <c r="L85" s="853">
        <f>N78*K85</f>
        <v>9280.7714221259776</v>
      </c>
      <c r="M85" s="854"/>
      <c r="N85" s="57"/>
    </row>
    <row r="86" spans="1:14" ht="15.75" thickBot="1">
      <c r="B86" s="816" t="s">
        <v>1037</v>
      </c>
      <c r="C86" s="817"/>
      <c r="D86" s="817"/>
      <c r="E86" s="817"/>
      <c r="F86" s="817"/>
      <c r="G86" s="817"/>
      <c r="H86" s="817"/>
      <c r="I86" s="817"/>
      <c r="J86" s="817"/>
      <c r="K86" s="817"/>
      <c r="L86" s="817"/>
      <c r="M86" s="818"/>
      <c r="N86" s="58">
        <f>L83+L84+L85</f>
        <v>55684.628532755873</v>
      </c>
    </row>
    <row r="87" spans="1:14" ht="15.75" thickBot="1">
      <c r="B87" s="39"/>
      <c r="C87" s="40"/>
      <c r="D87" s="40"/>
      <c r="E87" s="40"/>
      <c r="F87" s="40"/>
      <c r="G87" s="40"/>
      <c r="H87" s="40"/>
      <c r="I87" s="40"/>
      <c r="J87" s="40"/>
      <c r="K87" s="40"/>
      <c r="L87" s="40"/>
      <c r="M87" s="40"/>
      <c r="N87" s="41"/>
    </row>
    <row r="88" spans="1:14" ht="15.75" thickBot="1">
      <c r="A88" t="s">
        <v>2121</v>
      </c>
      <c r="B88" s="816" t="s">
        <v>1059</v>
      </c>
      <c r="C88" s="817"/>
      <c r="D88" s="817"/>
      <c r="E88" s="817"/>
      <c r="F88" s="817"/>
      <c r="G88" s="817"/>
      <c r="H88" s="817"/>
      <c r="I88" s="817"/>
      <c r="J88" s="817"/>
      <c r="K88" s="817"/>
      <c r="L88" s="817"/>
      <c r="M88" s="818"/>
      <c r="N88" s="196">
        <f>N78+N86</f>
        <v>241300.05697527539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8.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127193.40836526183</v>
      </c>
      <c r="L36" s="279"/>
      <c r="M36" s="280">
        <v>2.375</v>
      </c>
      <c r="N36" s="281">
        <f>K36/M36</f>
        <v>53555.119311689188</v>
      </c>
    </row>
    <row r="37" spans="1:14">
      <c r="A37" t="s">
        <v>180</v>
      </c>
      <c r="B37" s="865" t="str">
        <f>VLOOKUP(A37,EQUIPOS!A7:D154,3,FALSE)</f>
        <v>Compresor 120 HP, con martillo.</v>
      </c>
      <c r="C37" s="866"/>
      <c r="D37" s="866"/>
      <c r="E37" s="866"/>
      <c r="F37" s="866"/>
      <c r="G37" s="866"/>
      <c r="H37" s="867"/>
      <c r="I37" s="276"/>
      <c r="J37" s="277"/>
      <c r="K37" s="278">
        <f>VLOOKUP(A37,EQUIPOS!A7:D162,4,FALSE)</f>
        <v>77710.953333333324</v>
      </c>
      <c r="L37" s="279"/>
      <c r="M37" s="280">
        <v>2.375</v>
      </c>
      <c r="N37" s="281">
        <f>K37/M37</f>
        <v>32720.401403508768</v>
      </c>
    </row>
    <row r="38" spans="1:14">
      <c r="A38" t="s">
        <v>195</v>
      </c>
      <c r="B38" s="865" t="str">
        <f>VLOOKUP(A38,EQUIPOS!A7:D154,3,FALSE)</f>
        <v xml:space="preserve">Equipo de oxicorte, Capacidad de corte: hasta 6´´ (152mm) </v>
      </c>
      <c r="C38" s="866"/>
      <c r="D38" s="866"/>
      <c r="E38" s="866"/>
      <c r="F38" s="866"/>
      <c r="G38" s="866"/>
      <c r="H38" s="867"/>
      <c r="I38" s="276"/>
      <c r="J38" s="277"/>
      <c r="K38" s="278">
        <f>VLOOKUP(A38,EQUIPOS!A7:D162,4,FALSE)</f>
        <v>9152.1832756304648</v>
      </c>
      <c r="L38" s="279"/>
      <c r="M38" s="280">
        <v>2.375</v>
      </c>
      <c r="N38" s="282">
        <f>K38/M38</f>
        <v>3853.5508528970377</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0.1</v>
      </c>
      <c r="M42" s="878"/>
      <c r="N42" s="111">
        <f>N76*L42</f>
        <v>1343.873821213158</v>
      </c>
    </row>
    <row r="43" spans="1:14" ht="15.75" thickBot="1">
      <c r="B43" s="816" t="s">
        <v>1037</v>
      </c>
      <c r="C43" s="817"/>
      <c r="D43" s="817"/>
      <c r="E43" s="817"/>
      <c r="F43" s="817"/>
      <c r="G43" s="817"/>
      <c r="H43" s="817"/>
      <c r="I43" s="817"/>
      <c r="J43" s="817"/>
      <c r="K43" s="817"/>
      <c r="L43" s="817"/>
      <c r="M43" s="818"/>
      <c r="N43" s="105">
        <f>SUM(N36:N42)</f>
        <v>91472.945389308152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1</v>
      </c>
      <c r="J59" s="295">
        <v>1</v>
      </c>
      <c r="K59" s="288">
        <f>I59*J59</f>
        <v>1</v>
      </c>
      <c r="L59" s="903">
        <f>'900.2'!N78</f>
        <v>1233.3129983787878</v>
      </c>
      <c r="M59" s="904"/>
      <c r="N59" s="296">
        <f>K59*L59</f>
        <v>1233.3129983787878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1233.3129983787878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88">
        <f>N43+N54+N65+N76</f>
        <v>106144.99659981852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21228.999319963707</v>
      </c>
      <c r="M83" s="852"/>
      <c r="N83" s="57"/>
    </row>
    <row r="84" spans="1:14">
      <c r="B84" s="95" t="s">
        <v>1057</v>
      </c>
      <c r="C84" s="96"/>
      <c r="D84" s="96"/>
      <c r="E84" s="96"/>
      <c r="F84" s="96"/>
      <c r="G84" s="96"/>
      <c r="H84" s="96"/>
      <c r="I84" s="93"/>
      <c r="J84" s="94"/>
      <c r="K84" s="313">
        <v>0.05</v>
      </c>
      <c r="L84" s="851">
        <f>N78*K84</f>
        <v>5307.2498299909266</v>
      </c>
      <c r="M84" s="852"/>
      <c r="N84" s="57"/>
    </row>
    <row r="85" spans="1:14" ht="15.75" thickBot="1">
      <c r="B85" s="97" t="s">
        <v>1058</v>
      </c>
      <c r="C85" s="98"/>
      <c r="D85" s="98"/>
      <c r="E85" s="98"/>
      <c r="F85" s="98"/>
      <c r="G85" s="98"/>
      <c r="H85" s="98"/>
      <c r="I85" s="99"/>
      <c r="J85" s="100"/>
      <c r="K85" s="314">
        <v>0.05</v>
      </c>
      <c r="L85" s="853">
        <f>N78*K85</f>
        <v>5307.2498299909266</v>
      </c>
      <c r="M85" s="854"/>
      <c r="N85" s="57"/>
    </row>
    <row r="86" spans="1:14" ht="15.75" thickBot="1">
      <c r="B86" s="816" t="s">
        <v>1037</v>
      </c>
      <c r="C86" s="817"/>
      <c r="D86" s="817"/>
      <c r="E86" s="817"/>
      <c r="F86" s="817"/>
      <c r="G86" s="817"/>
      <c r="H86" s="817"/>
      <c r="I86" s="817"/>
      <c r="J86" s="817"/>
      <c r="K86" s="817"/>
      <c r="L86" s="817"/>
      <c r="M86" s="818"/>
      <c r="N86" s="58">
        <f>L83+L84+L85</f>
        <v>31843.498979945562</v>
      </c>
    </row>
    <row r="87" spans="1:14" ht="15.75" thickBot="1">
      <c r="B87" s="39"/>
      <c r="C87" s="40"/>
      <c r="D87" s="40"/>
      <c r="E87" s="40"/>
      <c r="F87" s="40"/>
      <c r="G87" s="40"/>
      <c r="H87" s="40"/>
      <c r="I87" s="40"/>
      <c r="J87" s="40"/>
      <c r="K87" s="40"/>
      <c r="L87" s="40"/>
      <c r="M87" s="40"/>
      <c r="N87" s="41"/>
    </row>
    <row r="88" spans="1:14" ht="15.75" thickBot="1">
      <c r="A88" t="s">
        <v>2121</v>
      </c>
      <c r="B88" s="816" t="s">
        <v>1059</v>
      </c>
      <c r="C88" s="817"/>
      <c r="D88" s="817"/>
      <c r="E88" s="817"/>
      <c r="F88" s="817"/>
      <c r="G88" s="817"/>
      <c r="H88" s="817"/>
      <c r="I88" s="817"/>
      <c r="J88" s="817"/>
      <c r="K88" s="817"/>
      <c r="L88" s="817"/>
      <c r="M88" s="818"/>
      <c r="N88" s="58">
        <f>N78+N86</f>
        <v>137988.49557976407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c r="B106" s="819"/>
      <c r="C106" s="820"/>
      <c r="D106" s="820"/>
      <c r="E106" s="820"/>
      <c r="F106" s="820"/>
      <c r="G106" s="820"/>
      <c r="H106" s="820"/>
      <c r="I106" s="820"/>
      <c r="J106" s="820"/>
      <c r="K106" s="820"/>
      <c r="L106" s="820"/>
      <c r="M106" s="820"/>
      <c r="N106" s="821"/>
    </row>
    <row r="107" spans="2:14" ht="27.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75" thickBot="1">
      <c r="B6" s="827"/>
      <c r="C6" s="834"/>
      <c r="D6" s="835"/>
      <c r="E6" s="835"/>
      <c r="F6" s="835"/>
      <c r="G6" s="835"/>
      <c r="H6" s="835"/>
      <c r="I6" s="835"/>
      <c r="J6" s="836"/>
      <c r="K6" s="829"/>
      <c r="L6" s="831"/>
      <c r="M6" s="831"/>
      <c r="N6" s="833"/>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161237.58222222221</v>
      </c>
      <c r="L36" s="279"/>
      <c r="M36" s="280">
        <v>2.5</v>
      </c>
      <c r="N36" s="281">
        <f>K36/M36</f>
        <v>64495.032888888883</v>
      </c>
    </row>
    <row r="37" spans="1:14">
      <c r="A37" t="s">
        <v>180</v>
      </c>
      <c r="B37" s="865" t="str">
        <f>VLOOKUP(A37,EQUIPOS!A7:D154,3,FALSE)</f>
        <v>Compresor 120 HP, con martillo.</v>
      </c>
      <c r="C37" s="866"/>
      <c r="D37" s="866"/>
      <c r="E37" s="866"/>
      <c r="F37" s="866"/>
      <c r="G37" s="866"/>
      <c r="H37" s="867"/>
      <c r="I37" s="276"/>
      <c r="J37" s="277"/>
      <c r="K37" s="278">
        <f>VLOOKUP(A37,EQUIPOS!A7:D162,4,FALSE)</f>
        <v>77710.953333333324</v>
      </c>
      <c r="L37" s="279"/>
      <c r="M37" s="280">
        <v>2.5</v>
      </c>
      <c r="N37" s="281">
        <f>K37/M37</f>
        <v>31084.381333333331</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9152.1832756304648</v>
      </c>
      <c r="L38" s="279"/>
      <c r="M38" s="280">
        <v>2.5</v>
      </c>
      <c r="N38" s="281">
        <f>K38/M38</f>
        <v>3660.873310252186</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255.33602603049999</v>
      </c>
    </row>
    <row r="43" spans="1:14" ht="15.75" thickBot="1">
      <c r="B43" s="816" t="s">
        <v>1037</v>
      </c>
      <c r="C43" s="817"/>
      <c r="D43" s="817"/>
      <c r="E43" s="817"/>
      <c r="F43" s="817"/>
      <c r="G43" s="817"/>
      <c r="H43" s="817"/>
      <c r="I43" s="817"/>
      <c r="J43" s="817"/>
      <c r="K43" s="817"/>
      <c r="L43" s="817"/>
      <c r="M43" s="818"/>
      <c r="N43" s="105">
        <f>SUM(N36:N42)</f>
        <v>99495.6235585049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1</v>
      </c>
      <c r="J59" s="295">
        <v>1</v>
      </c>
      <c r="K59" s="288">
        <f>I59*J59</f>
        <v>1</v>
      </c>
      <c r="L59" s="903">
        <f>'900.2'!N78</f>
        <v>1233.3129983787878</v>
      </c>
      <c r="M59" s="904"/>
      <c r="N59" s="296">
        <f>K59*L59</f>
        <v>1233.3129983787878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1233.3129983787878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N70+N71+N72+N73+N74</f>
        <v>12766.801301525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113495.7378584087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22699.14757168174</v>
      </c>
      <c r="M83" s="852"/>
      <c r="N83" s="57"/>
    </row>
    <row r="84" spans="1:14">
      <c r="B84" s="95" t="s">
        <v>1057</v>
      </c>
      <c r="C84" s="96"/>
      <c r="D84" s="96"/>
      <c r="E84" s="96"/>
      <c r="F84" s="96"/>
      <c r="G84" s="96"/>
      <c r="H84" s="96"/>
      <c r="I84" s="93"/>
      <c r="J84" s="94"/>
      <c r="K84" s="313">
        <v>0.05</v>
      </c>
      <c r="L84" s="851">
        <f>N78*K84</f>
        <v>5674.7868929204351</v>
      </c>
      <c r="M84" s="852"/>
      <c r="N84" s="57"/>
    </row>
    <row r="85" spans="1:14" ht="15.75" thickBot="1">
      <c r="B85" s="97" t="s">
        <v>1058</v>
      </c>
      <c r="C85" s="98"/>
      <c r="D85" s="98"/>
      <c r="E85" s="98"/>
      <c r="F85" s="98"/>
      <c r="G85" s="98"/>
      <c r="H85" s="98"/>
      <c r="I85" s="99"/>
      <c r="J85" s="100"/>
      <c r="K85" s="314">
        <v>0.05</v>
      </c>
      <c r="L85" s="853">
        <f>N78*K85</f>
        <v>5674.7868929204351</v>
      </c>
      <c r="M85" s="854"/>
      <c r="N85" s="57"/>
    </row>
    <row r="86" spans="1:14" ht="15.75" thickBot="1">
      <c r="B86" s="816" t="s">
        <v>1037</v>
      </c>
      <c r="C86" s="817"/>
      <c r="D86" s="817"/>
      <c r="E86" s="817"/>
      <c r="F86" s="817"/>
      <c r="G86" s="817"/>
      <c r="H86" s="817"/>
      <c r="I86" s="817"/>
      <c r="J86" s="817"/>
      <c r="K86" s="817"/>
      <c r="L86" s="817"/>
      <c r="M86" s="818"/>
      <c r="N86" s="58">
        <f>L83+L84+L85</f>
        <v>34048.721357522612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147544.4592159313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8.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75" thickBot="1">
      <c r="B6" s="827"/>
      <c r="C6" s="834"/>
      <c r="D6" s="835"/>
      <c r="E6" s="835"/>
      <c r="F6" s="835"/>
      <c r="G6" s="835"/>
      <c r="H6" s="835"/>
      <c r="I6" s="835"/>
      <c r="J6" s="836"/>
      <c r="K6" s="829"/>
      <c r="L6" s="831"/>
      <c r="M6" s="831"/>
      <c r="N6" s="833"/>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127193.40836526183</v>
      </c>
      <c r="L36" s="279"/>
      <c r="M36" s="280">
        <v>9.25</v>
      </c>
      <c r="N36" s="281">
        <f>K36/M36</f>
        <v>13750.638742190467</v>
      </c>
    </row>
    <row r="37" spans="1:14">
      <c r="A37" t="s">
        <v>180</v>
      </c>
      <c r="B37" s="865" t="str">
        <f>VLOOKUP(A37,EQUIPOS!A7:D154,3,FALSE)</f>
        <v>Compresor 120 HP, con martillo.</v>
      </c>
      <c r="C37" s="866"/>
      <c r="D37" s="866"/>
      <c r="E37" s="866"/>
      <c r="F37" s="866"/>
      <c r="G37" s="866"/>
      <c r="H37" s="867"/>
      <c r="I37" s="276"/>
      <c r="J37" s="277"/>
      <c r="K37" s="278">
        <f>VLOOKUP(A37,EQUIPOS!A7:D162,4,FALSE)</f>
        <v>77710.953333333324</v>
      </c>
      <c r="L37" s="279"/>
      <c r="M37" s="280">
        <v>9.25</v>
      </c>
      <c r="N37" s="281">
        <f>K37/M37</f>
        <v>8401.1841441441429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55.207789412000004</v>
      </c>
    </row>
    <row r="43" spans="1:14" ht="15.75" thickBot="1">
      <c r="B43" s="816" t="s">
        <v>1037</v>
      </c>
      <c r="C43" s="817"/>
      <c r="D43" s="817"/>
      <c r="E43" s="817"/>
      <c r="F43" s="817"/>
      <c r="G43" s="817"/>
      <c r="H43" s="817"/>
      <c r="I43" s="817"/>
      <c r="J43" s="817"/>
      <c r="K43" s="817"/>
      <c r="L43" s="817"/>
      <c r="M43" s="818"/>
      <c r="N43" s="105">
        <f>SUM(N36:N42)</f>
        <v>22207.03067574661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1</v>
      </c>
      <c r="J59" s="295">
        <v>1</v>
      </c>
      <c r="K59" s="288">
        <f>I59*J59</f>
        <v>1</v>
      </c>
      <c r="L59" s="903">
        <f>'900.2'!N78</f>
        <v>1233.3129983787878</v>
      </c>
      <c r="M59" s="904"/>
      <c r="N59" s="296">
        <f>K59*L59</f>
        <v>1233.3129983787878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1233.3129983787878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26200.733144725396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5240.14662894508</v>
      </c>
      <c r="M83" s="852"/>
      <c r="N83" s="57"/>
    </row>
    <row r="84" spans="1:14">
      <c r="B84" s="95" t="s">
        <v>1057</v>
      </c>
      <c r="C84" s="96"/>
      <c r="D84" s="96"/>
      <c r="E84" s="96"/>
      <c r="F84" s="96"/>
      <c r="G84" s="96"/>
      <c r="H84" s="96"/>
      <c r="I84" s="93"/>
      <c r="J84" s="94"/>
      <c r="K84" s="313">
        <v>0.05</v>
      </c>
      <c r="L84" s="851">
        <f>N78*K84</f>
        <v>1310.03665723627</v>
      </c>
      <c r="M84" s="852"/>
      <c r="N84" s="57"/>
    </row>
    <row r="85" spans="1:14" ht="15.75" thickBot="1">
      <c r="B85" s="97" t="s">
        <v>1058</v>
      </c>
      <c r="C85" s="98"/>
      <c r="D85" s="98"/>
      <c r="E85" s="98"/>
      <c r="F85" s="98"/>
      <c r="G85" s="98"/>
      <c r="H85" s="98"/>
      <c r="I85" s="99"/>
      <c r="J85" s="100"/>
      <c r="K85" s="314">
        <v>0.05</v>
      </c>
      <c r="L85" s="853">
        <f>N78*K85</f>
        <v>1310.03665723627</v>
      </c>
      <c r="M85" s="854"/>
      <c r="N85" s="57"/>
    </row>
    <row r="86" spans="1:14" ht="15.75" thickBot="1">
      <c r="B86" s="816" t="s">
        <v>1037</v>
      </c>
      <c r="C86" s="817"/>
      <c r="D86" s="817"/>
      <c r="E86" s="817"/>
      <c r="F86" s="817"/>
      <c r="G86" s="817"/>
      <c r="H86" s="817"/>
      <c r="I86" s="817"/>
      <c r="J86" s="817"/>
      <c r="K86" s="817"/>
      <c r="L86" s="817"/>
      <c r="M86" s="818"/>
      <c r="N86" s="58">
        <f>L83+L84+L85</f>
        <v>7860.21994341762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34060.953088143018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180</v>
      </c>
      <c r="B36" s="865" t="str">
        <f>VLOOKUP(A36,EQUIPOS!A6:D154,3,FALSE)</f>
        <v>Compresor 120 HP, con martillo.</v>
      </c>
      <c r="C36" s="866"/>
      <c r="D36" s="866"/>
      <c r="E36" s="866"/>
      <c r="F36" s="866"/>
      <c r="G36" s="866"/>
      <c r="H36" s="867"/>
      <c r="I36" s="276"/>
      <c r="J36" s="277"/>
      <c r="K36" s="278">
        <f>VLOOKUP(A36,EQUIPOS!A6:D161,4,FALSE)</f>
        <v>77710.953333333324</v>
      </c>
      <c r="L36" s="279"/>
      <c r="M36" s="280">
        <v>2.5</v>
      </c>
      <c r="N36" s="281">
        <f>K36/M36</f>
        <v>31084.381333333331</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0.1</v>
      </c>
      <c r="M42" s="878"/>
      <c r="N42" s="111">
        <f>N76*L42</f>
        <v>1021.344104122</v>
      </c>
    </row>
    <row r="43" spans="1:14" ht="15.75" thickBot="1">
      <c r="B43" s="816" t="s">
        <v>1037</v>
      </c>
      <c r="C43" s="817"/>
      <c r="D43" s="817"/>
      <c r="E43" s="817"/>
      <c r="F43" s="817"/>
      <c r="G43" s="817"/>
      <c r="H43" s="817"/>
      <c r="I43" s="817"/>
      <c r="J43" s="817"/>
      <c r="K43" s="817"/>
      <c r="L43" s="817"/>
      <c r="M43" s="818"/>
      <c r="N43" s="105">
        <f>SUM(N36:N42)</f>
        <v>32105.72543745533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1</v>
      </c>
      <c r="J59" s="295">
        <v>1</v>
      </c>
      <c r="K59" s="288">
        <f>I59*J59</f>
        <v>1</v>
      </c>
      <c r="L59" s="903">
        <f>'900.2'!N78</f>
        <v>1233.3129983787878</v>
      </c>
      <c r="M59" s="904"/>
      <c r="N59" s="296">
        <f>K59*L59</f>
        <v>1233.3129983787878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1233.3129983787878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N70+N71+N72+N73+N74</f>
        <v>10213.44104122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43552.479477054119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8710.4958954108242</v>
      </c>
      <c r="M83" s="852"/>
      <c r="N83" s="57"/>
    </row>
    <row r="84" spans="1:14">
      <c r="B84" s="95" t="s">
        <v>1057</v>
      </c>
      <c r="C84" s="96"/>
      <c r="D84" s="96"/>
      <c r="E84" s="96"/>
      <c r="F84" s="96"/>
      <c r="G84" s="96"/>
      <c r="H84" s="96"/>
      <c r="I84" s="93"/>
      <c r="J84" s="94"/>
      <c r="K84" s="313">
        <v>0.05</v>
      </c>
      <c r="L84" s="851">
        <f>N78*K84</f>
        <v>2177.6239738527061</v>
      </c>
      <c r="M84" s="852"/>
      <c r="N84" s="57"/>
    </row>
    <row r="85" spans="1:14" ht="15.75" thickBot="1">
      <c r="B85" s="97" t="s">
        <v>1058</v>
      </c>
      <c r="C85" s="98"/>
      <c r="D85" s="98"/>
      <c r="E85" s="98"/>
      <c r="F85" s="98"/>
      <c r="G85" s="98"/>
      <c r="H85" s="98"/>
      <c r="I85" s="99"/>
      <c r="J85" s="100"/>
      <c r="K85" s="314">
        <v>0.05</v>
      </c>
      <c r="L85" s="853">
        <f>N78*K85</f>
        <v>2177.6239738527061</v>
      </c>
      <c r="M85" s="854"/>
      <c r="N85" s="57"/>
    </row>
    <row r="86" spans="1:14" ht="15.75" thickBot="1">
      <c r="B86" s="816" t="s">
        <v>1037</v>
      </c>
      <c r="C86" s="817"/>
      <c r="D86" s="817"/>
      <c r="E86" s="817"/>
      <c r="F86" s="817"/>
      <c r="G86" s="817"/>
      <c r="H86" s="817"/>
      <c r="I86" s="817"/>
      <c r="J86" s="817"/>
      <c r="K86" s="817"/>
      <c r="L86" s="817"/>
      <c r="M86" s="818"/>
      <c r="N86" s="58">
        <f>L83+L84+L85</f>
        <v>13065.743843116235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56618.223320170357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127193.40836526183</v>
      </c>
      <c r="L36" s="279"/>
      <c r="M36" s="280">
        <v>2.375</v>
      </c>
      <c r="N36" s="281">
        <f>K36/M36</f>
        <v>53555.119311689188</v>
      </c>
    </row>
    <row r="37" spans="1:14">
      <c r="A37" t="s">
        <v>180</v>
      </c>
      <c r="B37" s="865" t="str">
        <f>VLOOKUP(A37,EQUIPOS!A7:D154,3,FALSE)</f>
        <v>Compresor 120 HP, con martillo.</v>
      </c>
      <c r="C37" s="866"/>
      <c r="D37" s="866"/>
      <c r="E37" s="866"/>
      <c r="F37" s="866"/>
      <c r="G37" s="866"/>
      <c r="H37" s="867"/>
      <c r="I37" s="276"/>
      <c r="J37" s="277"/>
      <c r="K37" s="278">
        <f>VLOOKUP(A37,EQUIPOS!A7:D162,4,FALSE)</f>
        <v>77710.953333333324</v>
      </c>
      <c r="L37" s="279"/>
      <c r="M37" s="280">
        <v>2.375</v>
      </c>
      <c r="N37" s="281">
        <f>K37/M37</f>
        <v>32720.401403508768</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9152.1832756304648</v>
      </c>
      <c r="L38" s="279"/>
      <c r="M38" s="280">
        <v>2.375</v>
      </c>
      <c r="N38" s="281">
        <f>K38/M38</f>
        <v>3853.5508528970377</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0.1</v>
      </c>
      <c r="M42" s="878"/>
      <c r="N42" s="111">
        <f>N76*L42</f>
        <v>1343.873821213158</v>
      </c>
    </row>
    <row r="43" spans="1:14" ht="15.75" thickBot="1">
      <c r="B43" s="816" t="s">
        <v>1037</v>
      </c>
      <c r="C43" s="817"/>
      <c r="D43" s="817"/>
      <c r="E43" s="817"/>
      <c r="F43" s="817"/>
      <c r="G43" s="817"/>
      <c r="H43" s="817"/>
      <c r="I43" s="817"/>
      <c r="J43" s="817"/>
      <c r="K43" s="817"/>
      <c r="L43" s="817"/>
      <c r="M43" s="818"/>
      <c r="N43" s="105">
        <f>SUM(N36:N42)</f>
        <v>91472.945389308152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1</v>
      </c>
      <c r="J59" s="295">
        <v>1</v>
      </c>
      <c r="K59" s="288">
        <f>I59*J59</f>
        <v>1</v>
      </c>
      <c r="L59" s="903">
        <f>'900.2'!N78</f>
        <v>1233.3129983787878</v>
      </c>
      <c r="M59" s="904"/>
      <c r="N59" s="296">
        <f>K59*L59</f>
        <v>1233.3129983787878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1233.3129983787878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106144.99659981852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21228.999319963707</v>
      </c>
      <c r="M83" s="852"/>
      <c r="N83" s="57"/>
    </row>
    <row r="84" spans="1:14">
      <c r="B84" s="95" t="s">
        <v>1057</v>
      </c>
      <c r="C84" s="96"/>
      <c r="D84" s="96"/>
      <c r="E84" s="96"/>
      <c r="F84" s="96"/>
      <c r="G84" s="96"/>
      <c r="H84" s="96"/>
      <c r="I84" s="93"/>
      <c r="J84" s="94"/>
      <c r="K84" s="313">
        <v>0.05</v>
      </c>
      <c r="L84" s="851">
        <f>N78*K84</f>
        <v>5307.2498299909266</v>
      </c>
      <c r="M84" s="852"/>
      <c r="N84" s="57"/>
    </row>
    <row r="85" spans="1:14" ht="15.75" thickBot="1">
      <c r="B85" s="97" t="s">
        <v>1058</v>
      </c>
      <c r="C85" s="98"/>
      <c r="D85" s="98"/>
      <c r="E85" s="98"/>
      <c r="F85" s="98"/>
      <c r="G85" s="98"/>
      <c r="H85" s="98"/>
      <c r="I85" s="99"/>
      <c r="J85" s="100"/>
      <c r="K85" s="314">
        <v>0.05</v>
      </c>
      <c r="L85" s="853">
        <f>N78*K85</f>
        <v>5307.2498299909266</v>
      </c>
      <c r="M85" s="854"/>
      <c r="N85" s="57"/>
    </row>
    <row r="86" spans="1:14" ht="15.75" thickBot="1">
      <c r="B86" s="816" t="s">
        <v>1037</v>
      </c>
      <c r="C86" s="817"/>
      <c r="D86" s="817"/>
      <c r="E86" s="817"/>
      <c r="F86" s="817"/>
      <c r="G86" s="817"/>
      <c r="H86" s="817"/>
      <c r="I86" s="817"/>
      <c r="J86" s="817"/>
      <c r="K86" s="817"/>
      <c r="L86" s="817"/>
      <c r="M86" s="818"/>
      <c r="N86" s="58">
        <f>L83+L84+L85</f>
        <v>31843.498979945562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137988.49557976407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161237.58222222221</v>
      </c>
      <c r="L36" s="279"/>
      <c r="M36" s="280">
        <v>2.5</v>
      </c>
      <c r="N36" s="281">
        <f>K36/M36</f>
        <v>64495.032888888883</v>
      </c>
    </row>
    <row r="37" spans="1:14">
      <c r="A37" t="s">
        <v>180</v>
      </c>
      <c r="B37" s="865" t="str">
        <f>VLOOKUP(A37,EQUIPOS!A7:D154,3,FALSE)</f>
        <v>Compresor 120 HP, con martillo.</v>
      </c>
      <c r="C37" s="866"/>
      <c r="D37" s="866"/>
      <c r="E37" s="866"/>
      <c r="F37" s="866"/>
      <c r="G37" s="866"/>
      <c r="H37" s="867"/>
      <c r="I37" s="276"/>
      <c r="J37" s="277"/>
      <c r="K37" s="278">
        <f>VLOOKUP(A37,EQUIPOS!A7:D162,4,FALSE)</f>
        <v>77710.953333333324</v>
      </c>
      <c r="L37" s="279"/>
      <c r="M37" s="280">
        <v>2.5</v>
      </c>
      <c r="N37" s="281">
        <f>K37/M37</f>
        <v>31084.381333333331</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9152.1832756304648</v>
      </c>
      <c r="L38" s="279"/>
      <c r="M38" s="280">
        <v>2.5</v>
      </c>
      <c r="N38" s="281">
        <f>K38/M38</f>
        <v>3660.873310252186</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255.33602603049999</v>
      </c>
    </row>
    <row r="43" spans="1:14" ht="15.75" thickBot="1">
      <c r="B43" s="816" t="s">
        <v>1037</v>
      </c>
      <c r="C43" s="817"/>
      <c r="D43" s="817"/>
      <c r="E43" s="817"/>
      <c r="F43" s="817"/>
      <c r="G43" s="817"/>
      <c r="H43" s="817"/>
      <c r="I43" s="817"/>
      <c r="J43" s="817"/>
      <c r="K43" s="817"/>
      <c r="L43" s="817"/>
      <c r="M43" s="818"/>
      <c r="N43" s="105">
        <f>SUM(N36:N42)</f>
        <v>99495.6235585049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1</v>
      </c>
      <c r="J59" s="295">
        <v>1</v>
      </c>
      <c r="K59" s="288">
        <f>I59*J59</f>
        <v>1</v>
      </c>
      <c r="L59" s="903">
        <f>'900.2'!N78</f>
        <v>1233.3129983787878</v>
      </c>
      <c r="M59" s="904"/>
      <c r="N59" s="296">
        <f>K59*L59</f>
        <v>1233.3129983787878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1233.3129983787878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SUM(N70:N75)</f>
        <v>12766.801301525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113495.7378584087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22699.14757168174</v>
      </c>
      <c r="M83" s="852"/>
      <c r="N83" s="57"/>
    </row>
    <row r="84" spans="1:14">
      <c r="B84" s="95" t="s">
        <v>1057</v>
      </c>
      <c r="C84" s="96"/>
      <c r="D84" s="96"/>
      <c r="E84" s="96"/>
      <c r="F84" s="96"/>
      <c r="G84" s="96"/>
      <c r="H84" s="96"/>
      <c r="I84" s="93"/>
      <c r="J84" s="94"/>
      <c r="K84" s="313">
        <v>0.05</v>
      </c>
      <c r="L84" s="851">
        <f>N78*K84</f>
        <v>5674.7868929204351</v>
      </c>
      <c r="M84" s="852"/>
      <c r="N84" s="57"/>
    </row>
    <row r="85" spans="1:14" ht="15.75" thickBot="1">
      <c r="B85" s="97" t="s">
        <v>1058</v>
      </c>
      <c r="C85" s="98"/>
      <c r="D85" s="98"/>
      <c r="E85" s="98"/>
      <c r="F85" s="98"/>
      <c r="G85" s="98"/>
      <c r="H85" s="98"/>
      <c r="I85" s="99"/>
      <c r="J85" s="100"/>
      <c r="K85" s="314">
        <v>0.05</v>
      </c>
      <c r="L85" s="853">
        <f>N78*K85</f>
        <v>5674.7868929204351</v>
      </c>
      <c r="M85" s="854"/>
      <c r="N85" s="57"/>
    </row>
    <row r="86" spans="1:14" ht="15.75" thickBot="1">
      <c r="B86" s="816" t="s">
        <v>1037</v>
      </c>
      <c r="C86" s="817"/>
      <c r="D86" s="817"/>
      <c r="E86" s="817"/>
      <c r="F86" s="817"/>
      <c r="G86" s="817"/>
      <c r="H86" s="817"/>
      <c r="I86" s="817"/>
      <c r="J86" s="817"/>
      <c r="K86" s="817"/>
      <c r="L86" s="817"/>
      <c r="M86" s="818"/>
      <c r="N86" s="58">
        <f>L83+L84+L85</f>
        <v>34048.721357522612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147544.4592159313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161237.58222222221</v>
      </c>
      <c r="L36" s="279"/>
      <c r="M36" s="280">
        <v>2.5</v>
      </c>
      <c r="N36" s="281">
        <f>K36/M36</f>
        <v>64495.032888888883</v>
      </c>
    </row>
    <row r="37" spans="1:14">
      <c r="A37" t="s">
        <v>180</v>
      </c>
      <c r="B37" s="865" t="str">
        <f>VLOOKUP(A37,EQUIPOS!A7:D154,3,FALSE)</f>
        <v>Compresor 120 HP, con martillo.</v>
      </c>
      <c r="C37" s="866"/>
      <c r="D37" s="866"/>
      <c r="E37" s="866"/>
      <c r="F37" s="866"/>
      <c r="G37" s="866"/>
      <c r="H37" s="867"/>
      <c r="I37" s="276"/>
      <c r="J37" s="277"/>
      <c r="K37" s="278">
        <f>VLOOKUP(A37,EQUIPOS!A7:D162,4,FALSE)</f>
        <v>77710.953333333324</v>
      </c>
      <c r="L37" s="279"/>
      <c r="M37" s="280">
        <v>2.5</v>
      </c>
      <c r="N37" s="281">
        <f>K37/M37</f>
        <v>31084.381333333331</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9152.1832756304648</v>
      </c>
      <c r="L38" s="279"/>
      <c r="M38" s="280">
        <v>2.5</v>
      </c>
      <c r="N38" s="281">
        <f>K38/M38</f>
        <v>3660.873310252186</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204.2688208244</v>
      </c>
    </row>
    <row r="43" spans="1:14" ht="15.75" thickBot="1">
      <c r="B43" s="816" t="s">
        <v>1037</v>
      </c>
      <c r="C43" s="817"/>
      <c r="D43" s="817"/>
      <c r="E43" s="817"/>
      <c r="F43" s="817"/>
      <c r="G43" s="817"/>
      <c r="H43" s="817"/>
      <c r="I43" s="817"/>
      <c r="J43" s="817"/>
      <c r="K43" s="817"/>
      <c r="L43" s="817"/>
      <c r="M43" s="818"/>
      <c r="N43" s="105">
        <f>SUM(N36:N42)</f>
        <v>99444.556353298802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1.4</v>
      </c>
      <c r="J59" s="295">
        <v>1</v>
      </c>
      <c r="K59" s="288">
        <f>I59*J59</f>
        <v>1.4</v>
      </c>
      <c r="L59" s="903">
        <f>'900.2'!N78</f>
        <v>1233.3129983787878</v>
      </c>
      <c r="M59" s="904"/>
      <c r="N59" s="296">
        <f>K59*L59</f>
        <v>1726.6381977303029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1726.6381977303029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10213.44104122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111384.63559224911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22276.927118449821</v>
      </c>
      <c r="M83" s="852"/>
      <c r="N83" s="57"/>
    </row>
    <row r="84" spans="1:14">
      <c r="B84" s="95" t="s">
        <v>1057</v>
      </c>
      <c r="C84" s="96"/>
      <c r="D84" s="96"/>
      <c r="E84" s="96"/>
      <c r="F84" s="96"/>
      <c r="G84" s="96"/>
      <c r="H84" s="96"/>
      <c r="I84" s="93"/>
      <c r="J84" s="94"/>
      <c r="K84" s="313">
        <v>0.05</v>
      </c>
      <c r="L84" s="851">
        <f>N78*K84</f>
        <v>5569.2317796124553</v>
      </c>
      <c r="M84" s="852"/>
      <c r="N84" s="57"/>
    </row>
    <row r="85" spans="1:14" ht="15.75" thickBot="1">
      <c r="B85" s="97" t="s">
        <v>1058</v>
      </c>
      <c r="C85" s="98"/>
      <c r="D85" s="98"/>
      <c r="E85" s="98"/>
      <c r="F85" s="98"/>
      <c r="G85" s="98"/>
      <c r="H85" s="98"/>
      <c r="I85" s="99"/>
      <c r="J85" s="100"/>
      <c r="K85" s="314">
        <v>0.05</v>
      </c>
      <c r="L85" s="853">
        <f>N78*K85</f>
        <v>5569.2317796124553</v>
      </c>
      <c r="M85" s="854"/>
      <c r="N85" s="57"/>
    </row>
    <row r="86" spans="1:14" ht="15.75" thickBot="1">
      <c r="B86" s="816" t="s">
        <v>1037</v>
      </c>
      <c r="C86" s="817"/>
      <c r="D86" s="817"/>
      <c r="E86" s="817"/>
      <c r="F86" s="817"/>
      <c r="G86" s="817"/>
      <c r="H86" s="817"/>
      <c r="I86" s="817"/>
      <c r="J86" s="817"/>
      <c r="K86" s="817"/>
      <c r="L86" s="817"/>
      <c r="M86" s="818"/>
      <c r="N86" s="58">
        <f>L83+L84+L85</f>
        <v>33415.390677674732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144800.02626992384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127193.40836526183</v>
      </c>
      <c r="L36" s="279"/>
      <c r="M36" s="280">
        <v>22</v>
      </c>
      <c r="N36" s="281">
        <f>K36/M36</f>
        <v>5781.5185620573557</v>
      </c>
    </row>
    <row r="37" spans="1:14">
      <c r="A37" t="s">
        <v>180</v>
      </c>
      <c r="B37" s="865" t="str">
        <f>VLOOKUP(A37,EQUIPOS!A7:D154,3,FALSE)</f>
        <v>Compresor 120 HP, con martillo.</v>
      </c>
      <c r="C37" s="866"/>
      <c r="D37" s="866"/>
      <c r="E37" s="866"/>
      <c r="F37" s="866"/>
      <c r="G37" s="866"/>
      <c r="H37" s="867"/>
      <c r="I37" s="276"/>
      <c r="J37" s="277"/>
      <c r="K37" s="278">
        <f>VLOOKUP(A37,EQUIPOS!A7:D162,4,FALSE)</f>
        <v>77710.953333333324</v>
      </c>
      <c r="L37" s="279"/>
      <c r="M37" s="280">
        <v>22</v>
      </c>
      <c r="N37" s="281">
        <f>K37/M37</f>
        <v>3532.3160606060601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23.212366002772729</v>
      </c>
    </row>
    <row r="43" spans="1:14" ht="15.75" thickBot="1">
      <c r="B43" s="816" t="s">
        <v>1037</v>
      </c>
      <c r="C43" s="817"/>
      <c r="D43" s="817"/>
      <c r="E43" s="817"/>
      <c r="F43" s="817"/>
      <c r="G43" s="817"/>
      <c r="H43" s="817"/>
      <c r="I43" s="817"/>
      <c r="J43" s="817"/>
      <c r="K43" s="817"/>
      <c r="L43" s="817"/>
      <c r="M43" s="818"/>
      <c r="N43" s="105">
        <f>SUM(N36:N42)</f>
        <v>9337.0469886661886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0.42</v>
      </c>
      <c r="J59" s="295">
        <v>1</v>
      </c>
      <c r="K59" s="288">
        <f>I59*J59</f>
        <v>0.42</v>
      </c>
      <c r="L59" s="903">
        <f>'900.2'!N78</f>
        <v>1233.3129983787878</v>
      </c>
      <c r="M59" s="904"/>
      <c r="N59" s="296">
        <f>K59*L59</f>
        <v>517.99145931909084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517.99145931909084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1160.6183001386364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11015.656748123916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2203.1313496247835</v>
      </c>
      <c r="M83" s="852"/>
      <c r="N83" s="57"/>
    </row>
    <row r="84" spans="1:14">
      <c r="B84" s="95" t="s">
        <v>1057</v>
      </c>
      <c r="C84" s="96"/>
      <c r="D84" s="96"/>
      <c r="E84" s="96"/>
      <c r="F84" s="96"/>
      <c r="G84" s="96"/>
      <c r="H84" s="96"/>
      <c r="I84" s="93"/>
      <c r="J84" s="94"/>
      <c r="K84" s="313">
        <v>0.05</v>
      </c>
      <c r="L84" s="851">
        <f>N78*K84</f>
        <v>550.78283740619588</v>
      </c>
      <c r="M84" s="852"/>
      <c r="N84" s="57"/>
    </row>
    <row r="85" spans="1:14" ht="15.75" thickBot="1">
      <c r="B85" s="97" t="s">
        <v>1058</v>
      </c>
      <c r="C85" s="98"/>
      <c r="D85" s="98"/>
      <c r="E85" s="98"/>
      <c r="F85" s="98"/>
      <c r="G85" s="98"/>
      <c r="H85" s="98"/>
      <c r="I85" s="99"/>
      <c r="J85" s="100"/>
      <c r="K85" s="314">
        <v>0.05</v>
      </c>
      <c r="L85" s="853">
        <f>N78*K85</f>
        <v>550.78283740619588</v>
      </c>
      <c r="M85" s="854"/>
      <c r="N85" s="57"/>
    </row>
    <row r="86" spans="1:14" ht="15.75" thickBot="1">
      <c r="B86" s="816" t="s">
        <v>1037</v>
      </c>
      <c r="C86" s="817"/>
      <c r="D86" s="817"/>
      <c r="E86" s="817"/>
      <c r="F86" s="817"/>
      <c r="G86" s="817"/>
      <c r="H86" s="817"/>
      <c r="I86" s="817"/>
      <c r="J86" s="817"/>
      <c r="K86" s="817"/>
      <c r="L86" s="817"/>
      <c r="M86" s="818"/>
      <c r="N86" s="58">
        <f>L83+L84+L85</f>
        <v>3304.6970244371755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14320.353772561091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127193.40836526183</v>
      </c>
      <c r="L36" s="279"/>
      <c r="M36" s="280">
        <v>22</v>
      </c>
      <c r="N36" s="281">
        <f>K36/M36</f>
        <v>5781.5185620573557</v>
      </c>
    </row>
    <row r="37" spans="1:14">
      <c r="A37" t="s">
        <v>180</v>
      </c>
      <c r="B37" s="865" t="str">
        <f>VLOOKUP(A37,EQUIPOS!A7:D154,3,FALSE)</f>
        <v>Compresor 120 HP, con martillo.</v>
      </c>
      <c r="C37" s="866"/>
      <c r="D37" s="866"/>
      <c r="E37" s="866"/>
      <c r="F37" s="866"/>
      <c r="G37" s="866"/>
      <c r="H37" s="867"/>
      <c r="I37" s="276"/>
      <c r="J37" s="277"/>
      <c r="K37" s="278">
        <f>VLOOKUP(A37,EQUIPOS!A7:D162,4,FALSE)</f>
        <v>77710.953333333324</v>
      </c>
      <c r="L37" s="279"/>
      <c r="M37" s="280">
        <v>22</v>
      </c>
      <c r="N37" s="281">
        <f>K37/M37</f>
        <v>3532.3160606060601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23.212366002772729</v>
      </c>
    </row>
    <row r="43" spans="1:14" ht="15.75" thickBot="1">
      <c r="B43" s="816" t="s">
        <v>1037</v>
      </c>
      <c r="C43" s="817"/>
      <c r="D43" s="817"/>
      <c r="E43" s="817"/>
      <c r="F43" s="817"/>
      <c r="G43" s="817"/>
      <c r="H43" s="817"/>
      <c r="I43" s="817"/>
      <c r="J43" s="817"/>
      <c r="K43" s="817"/>
      <c r="L43" s="817"/>
      <c r="M43" s="818"/>
      <c r="N43" s="105">
        <f>SUM(N36:N42)</f>
        <v>9337.0469886661886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0.21</v>
      </c>
      <c r="J59" s="295">
        <v>1</v>
      </c>
      <c r="K59" s="288">
        <f>I59*J59</f>
        <v>0.21</v>
      </c>
      <c r="L59" s="903">
        <f>'900.2'!N78</f>
        <v>1233.3129983787878</v>
      </c>
      <c r="M59" s="904"/>
      <c r="N59" s="296">
        <f>K59*L59</f>
        <v>258.99572965954542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51"/>
    </row>
    <row r="65" spans="1:15" ht="15.75" thickBot="1">
      <c r="B65" s="905" t="s">
        <v>1037</v>
      </c>
      <c r="C65" s="859"/>
      <c r="D65" s="859"/>
      <c r="E65" s="859"/>
      <c r="F65" s="859"/>
      <c r="G65" s="859"/>
      <c r="H65" s="859"/>
      <c r="I65" s="859"/>
      <c r="J65" s="859"/>
      <c r="K65" s="859"/>
      <c r="L65" s="859"/>
      <c r="M65" s="860"/>
      <c r="N65" s="110">
        <f>N59+N60+N61+N62+N63</f>
        <v>258.99572965954542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1160.6183001386364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10756.66101846437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2151.3322036928744</v>
      </c>
      <c r="M83" s="852"/>
      <c r="N83" s="57"/>
    </row>
    <row r="84" spans="1:14">
      <c r="B84" s="95" t="s">
        <v>1057</v>
      </c>
      <c r="C84" s="96"/>
      <c r="D84" s="96"/>
      <c r="E84" s="96"/>
      <c r="F84" s="96"/>
      <c r="G84" s="96"/>
      <c r="H84" s="96"/>
      <c r="I84" s="93"/>
      <c r="J84" s="94"/>
      <c r="K84" s="313">
        <v>0.05</v>
      </c>
      <c r="L84" s="851">
        <f>N78*K84</f>
        <v>537.83305092321859</v>
      </c>
      <c r="M84" s="852"/>
      <c r="N84" s="57"/>
    </row>
    <row r="85" spans="1:14" ht="15.75" thickBot="1">
      <c r="B85" s="97" t="s">
        <v>1058</v>
      </c>
      <c r="C85" s="98"/>
      <c r="D85" s="98"/>
      <c r="E85" s="98"/>
      <c r="F85" s="98"/>
      <c r="G85" s="98"/>
      <c r="H85" s="98"/>
      <c r="I85" s="99"/>
      <c r="J85" s="100"/>
      <c r="K85" s="314">
        <v>0.05</v>
      </c>
      <c r="L85" s="853">
        <f>N78*K85</f>
        <v>537.83305092321859</v>
      </c>
      <c r="M85" s="854"/>
      <c r="N85" s="57"/>
    </row>
    <row r="86" spans="1:14" ht="15.75" thickBot="1">
      <c r="B86" s="816" t="s">
        <v>1037</v>
      </c>
      <c r="C86" s="817"/>
      <c r="D86" s="817"/>
      <c r="E86" s="817"/>
      <c r="F86" s="817"/>
      <c r="G86" s="817"/>
      <c r="H86" s="817"/>
      <c r="I86" s="817"/>
      <c r="J86" s="817"/>
      <c r="K86" s="817"/>
      <c r="L86" s="817"/>
      <c r="M86" s="818"/>
      <c r="N86" s="58">
        <f>L83+L84+L85</f>
        <v>3226.9983055393118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13983.659324003682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180</v>
      </c>
      <c r="B36" s="865" t="str">
        <f>VLOOKUP(A36,EQUIPOS!A6:D154,3,FALSE)</f>
        <v>Compresor 120 HP, con martillo.</v>
      </c>
      <c r="C36" s="866"/>
      <c r="D36" s="866"/>
      <c r="E36" s="866"/>
      <c r="F36" s="866"/>
      <c r="G36" s="866"/>
      <c r="H36" s="867"/>
      <c r="I36" s="276"/>
      <c r="J36" s="277"/>
      <c r="K36" s="278">
        <f>VLOOKUP(A36,EQUIPOS!A6:D161,4,FALSE)</f>
        <v>77710.953333333324</v>
      </c>
      <c r="L36" s="279"/>
      <c r="M36" s="280">
        <v>20</v>
      </c>
      <c r="N36" s="281">
        <f>K36/M36</f>
        <v>3885.5476666666664</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0.1</v>
      </c>
      <c r="M42" s="878"/>
      <c r="N42" s="111">
        <f>N76*L42</f>
        <v>63.834006507624999</v>
      </c>
    </row>
    <row r="43" spans="1:14" ht="15.75" thickBot="1">
      <c r="B43" s="816" t="s">
        <v>1037</v>
      </c>
      <c r="C43" s="817"/>
      <c r="D43" s="817"/>
      <c r="E43" s="817"/>
      <c r="F43" s="817"/>
      <c r="G43" s="817"/>
      <c r="H43" s="817"/>
      <c r="I43" s="817"/>
      <c r="J43" s="817"/>
      <c r="K43" s="817"/>
      <c r="L43" s="817"/>
      <c r="M43" s="818"/>
      <c r="N43" s="105">
        <f>SUM(N36:N42)</f>
        <v>3949.3816731742913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VLOOKUP(A59,TRANSPORTE!A6:D118,2,FALSE)</f>
        <v>m3k</v>
      </c>
      <c r="I59" s="288">
        <v>0.08</v>
      </c>
      <c r="J59" s="295">
        <v>1</v>
      </c>
      <c r="K59" s="288">
        <f>I59*J59</f>
        <v>0.08</v>
      </c>
      <c r="L59" s="903">
        <f>'900.2'!N78</f>
        <v>1233.3129983787878</v>
      </c>
      <c r="M59" s="904"/>
      <c r="N59" s="296">
        <f>K59*L59</f>
        <v>98.665039870303033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98.665039870303033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638.34006507624997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4686.3867781208446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937.27735562416899</v>
      </c>
      <c r="M83" s="852"/>
      <c r="N83" s="57"/>
    </row>
    <row r="84" spans="1:14">
      <c r="B84" s="95" t="s">
        <v>1057</v>
      </c>
      <c r="C84" s="96"/>
      <c r="D84" s="96"/>
      <c r="E84" s="96"/>
      <c r="F84" s="96"/>
      <c r="G84" s="96"/>
      <c r="H84" s="96"/>
      <c r="I84" s="93"/>
      <c r="J84" s="94"/>
      <c r="K84" s="313">
        <v>0.05</v>
      </c>
      <c r="L84" s="851">
        <f>N78*K84</f>
        <v>234.31933890604225</v>
      </c>
      <c r="M84" s="852"/>
      <c r="N84" s="57"/>
    </row>
    <row r="85" spans="1:14" ht="15.75" thickBot="1">
      <c r="B85" s="97" t="s">
        <v>1058</v>
      </c>
      <c r="C85" s="98"/>
      <c r="D85" s="98"/>
      <c r="E85" s="98"/>
      <c r="F85" s="98"/>
      <c r="G85" s="98"/>
      <c r="H85" s="98"/>
      <c r="I85" s="99"/>
      <c r="J85" s="100"/>
      <c r="K85" s="314">
        <v>0.05</v>
      </c>
      <c r="L85" s="853">
        <f>N78*K85</f>
        <v>234.31933890604225</v>
      </c>
      <c r="M85" s="854"/>
      <c r="N85" s="57"/>
    </row>
    <row r="86" spans="1:14" ht="15.75" thickBot="1">
      <c r="B86" s="816" t="s">
        <v>1037</v>
      </c>
      <c r="C86" s="817"/>
      <c r="D86" s="817"/>
      <c r="E86" s="817"/>
      <c r="F86" s="817"/>
      <c r="G86" s="817"/>
      <c r="H86" s="817"/>
      <c r="I86" s="817"/>
      <c r="J86" s="817"/>
      <c r="K86" s="817"/>
      <c r="L86" s="817"/>
      <c r="M86" s="818"/>
      <c r="N86" s="58">
        <f>L83+L84+L85</f>
        <v>1405.9160334362534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6092.3028115570978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195</v>
      </c>
      <c r="B36" s="865" t="str">
        <f>VLOOKUP(A36,EQUIPOS!A6:D154,3,FALSE)</f>
        <v xml:space="preserve">Equipo de oxicorte, Capacidad de corte: hasta 6´´ (152mm) </v>
      </c>
      <c r="C36" s="866"/>
      <c r="D36" s="866"/>
      <c r="E36" s="866"/>
      <c r="F36" s="866"/>
      <c r="G36" s="866"/>
      <c r="H36" s="867"/>
      <c r="I36" s="276"/>
      <c r="J36" s="277"/>
      <c r="K36" s="278">
        <f>VLOOKUP(A36,EQUIPOS!A6:D161,4,FALSE)</f>
        <v>9152.1832756304648</v>
      </c>
      <c r="L36" s="279"/>
      <c r="M36" s="280">
        <v>321</v>
      </c>
      <c r="N36" s="281">
        <f>K36/M36</f>
        <v>28.511474378911107</v>
      </c>
    </row>
    <row r="37" spans="1:14">
      <c r="A37" t="s">
        <v>248</v>
      </c>
      <c r="B37" s="865" t="str">
        <f>VLOOKUP(A37,EQUIPOS!A7:D154,3,FALSE)</f>
        <v>Grúa telescópica de 50 Ton.</v>
      </c>
      <c r="C37" s="866"/>
      <c r="D37" s="866"/>
      <c r="E37" s="866"/>
      <c r="F37" s="866"/>
      <c r="G37" s="866"/>
      <c r="H37" s="867"/>
      <c r="I37" s="276"/>
      <c r="J37" s="277"/>
      <c r="K37" s="278">
        <f>VLOOKUP(A37,EQUIPOS!A7:D162,4,FALSE)</f>
        <v>314955.10642826738</v>
      </c>
      <c r="L37" s="279"/>
      <c r="M37" s="280">
        <v>321</v>
      </c>
      <c r="N37" s="281">
        <f>K37/M37</f>
        <v>981.1685558513002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0.1</v>
      </c>
      <c r="M42" s="878"/>
      <c r="N42" s="111">
        <f>N76*L42</f>
        <v>15.908786668566979</v>
      </c>
    </row>
    <row r="43" spans="1:14" ht="15.75" thickBot="1">
      <c r="B43" s="816" t="s">
        <v>1037</v>
      </c>
      <c r="C43" s="817"/>
      <c r="D43" s="817"/>
      <c r="E43" s="817"/>
      <c r="F43" s="817"/>
      <c r="G43" s="817"/>
      <c r="H43" s="817"/>
      <c r="I43" s="817"/>
      <c r="J43" s="817"/>
      <c r="K43" s="817"/>
      <c r="L43" s="817"/>
      <c r="M43" s="818"/>
      <c r="N43" s="105">
        <f>SUM(N36:N42)</f>
        <v>1025.5888168987783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1306</v>
      </c>
      <c r="B59" s="52" t="str">
        <f>VLOOKUP(A59,TRANSPORTE!A5:D117,3,FALSE)</f>
        <v>Transporte de acero</v>
      </c>
      <c r="C59" s="326"/>
      <c r="D59" s="326"/>
      <c r="E59" s="326"/>
      <c r="F59" s="326"/>
      <c r="G59" s="326"/>
      <c r="H59" s="320" t="str">
        <f>VLOOKUP(A59,TRANSPORTE!A6:D118,2,FALSE)</f>
        <v>tkm</v>
      </c>
      <c r="I59" s="288">
        <v>1</v>
      </c>
      <c r="J59" s="295">
        <v>1</v>
      </c>
      <c r="K59" s="288">
        <f>I59*J59</f>
        <v>1</v>
      </c>
      <c r="L59" s="903">
        <f>VLOOKUP(A59,TRANSPORTE!A5:D118,4,FALSE)</f>
        <v>0.30238081239327508</v>
      </c>
      <c r="M59" s="904"/>
      <c r="N59" s="296">
        <f>K59*L59</f>
        <v>0.30238081239327508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0.30238081239327508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159.08786668566978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1184.9790643968413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236.99581287936826</v>
      </c>
      <c r="M83" s="852"/>
      <c r="N83" s="57"/>
    </row>
    <row r="84" spans="1:14">
      <c r="B84" s="95" t="s">
        <v>1057</v>
      </c>
      <c r="C84" s="96"/>
      <c r="D84" s="96"/>
      <c r="E84" s="96"/>
      <c r="F84" s="96"/>
      <c r="G84" s="96"/>
      <c r="H84" s="96"/>
      <c r="I84" s="93"/>
      <c r="J84" s="94"/>
      <c r="K84" s="313">
        <v>0.05</v>
      </c>
      <c r="L84" s="851">
        <f>N78*K84</f>
        <v>59.248953219842065</v>
      </c>
      <c r="M84" s="852"/>
      <c r="N84" s="57"/>
    </row>
    <row r="85" spans="1:14" ht="15.75" thickBot="1">
      <c r="B85" s="97" t="s">
        <v>1058</v>
      </c>
      <c r="C85" s="98"/>
      <c r="D85" s="98"/>
      <c r="E85" s="98"/>
      <c r="F85" s="98"/>
      <c r="G85" s="98"/>
      <c r="H85" s="98"/>
      <c r="I85" s="99"/>
      <c r="J85" s="100"/>
      <c r="K85" s="314">
        <v>0.05</v>
      </c>
      <c r="L85" s="853">
        <f>N78*K85</f>
        <v>59.248953219842065</v>
      </c>
      <c r="M85" s="854"/>
      <c r="N85" s="57"/>
    </row>
    <row r="86" spans="1:14" ht="15.75" thickBot="1">
      <c r="B86" s="816" t="s">
        <v>1037</v>
      </c>
      <c r="C86" s="817"/>
      <c r="D86" s="817"/>
      <c r="E86" s="817"/>
      <c r="F86" s="817"/>
      <c r="G86" s="817"/>
      <c r="H86" s="817"/>
      <c r="I86" s="817"/>
      <c r="J86" s="817"/>
      <c r="K86" s="817"/>
      <c r="L86" s="817"/>
      <c r="M86" s="818"/>
      <c r="N86" s="58">
        <f>L83+L84+L85</f>
        <v>355.49371931905239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1540.4727837158937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273</v>
      </c>
      <c r="B36" s="865" t="str">
        <f>VLOOKUP(A36,EQUIPOS!A6:D154,3,FALSE)</f>
        <v>Motosierra, 93.6 cm3 - 7.1 HP, 45-90 cm - 7.9 kg</v>
      </c>
      <c r="C36" s="866"/>
      <c r="D36" s="866"/>
      <c r="E36" s="866"/>
      <c r="F36" s="866"/>
      <c r="G36" s="866"/>
      <c r="H36" s="867"/>
      <c r="I36" s="276"/>
      <c r="J36" s="277"/>
      <c r="K36" s="278">
        <f>VLOOKUP(A36,EQUIPOS!A6:D161,4,FALSE)</f>
        <v>7510.4679225202226</v>
      </c>
      <c r="L36" s="279"/>
      <c r="M36" s="280">
        <v>3</v>
      </c>
      <c r="N36" s="281">
        <f>K36/M36</f>
        <v>2503.4893075067407</v>
      </c>
    </row>
    <row r="37" spans="1:14">
      <c r="A37" s="214" t="s">
        <v>312</v>
      </c>
      <c r="B37" s="865" t="str">
        <f>VLOOKUP(A37,EQUIPOS!A7:D154,3,FALSE)</f>
        <v>Retroexcavadora sobre oruga, potencia 138 HP, balde de 1,5 m3.</v>
      </c>
      <c r="C37" s="866"/>
      <c r="D37" s="866"/>
      <c r="E37" s="866"/>
      <c r="F37" s="866"/>
      <c r="G37" s="866"/>
      <c r="H37" s="867"/>
      <c r="I37" s="276"/>
      <c r="J37" s="277"/>
      <c r="K37" s="278">
        <f>VLOOKUP(A37,EQUIPOS!A7:D162,4,FALSE)</f>
        <v>161237.58222222221</v>
      </c>
      <c r="L37" s="279"/>
      <c r="M37" s="280">
        <v>3</v>
      </c>
      <c r="N37" s="281">
        <f>K37/M37</f>
        <v>53745.860740740733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638.34006507625008</v>
      </c>
    </row>
    <row r="43" spans="1:14" ht="15.75" thickBot="1">
      <c r="B43" s="816" t="s">
        <v>1037</v>
      </c>
      <c r="C43" s="817"/>
      <c r="D43" s="817"/>
      <c r="E43" s="817"/>
      <c r="F43" s="817"/>
      <c r="G43" s="817"/>
      <c r="H43" s="817"/>
      <c r="I43" s="817"/>
      <c r="J43" s="817"/>
      <c r="K43" s="817"/>
      <c r="L43" s="817"/>
      <c r="M43" s="818"/>
      <c r="N43" s="105">
        <f>SUM(N36:N42)</f>
        <v>56887.690113323719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VLOOKUP(A59,TRANSPORTE!A6:D118,2,FALSE)</f>
        <v>m3k</v>
      </c>
      <c r="I59" s="288">
        <v>6</v>
      </c>
      <c r="J59" s="295">
        <v>1</v>
      </c>
      <c r="K59" s="288">
        <f>I59*J59</f>
        <v>6</v>
      </c>
      <c r="L59" s="903">
        <f>VLOOKUP(A59,TRANSPORTE!A5:D94,4,FALSE)</f>
        <v>1306.3533333333332</v>
      </c>
      <c r="M59" s="904"/>
      <c r="N59" s="296">
        <f>K59*L59</f>
        <v>7838.119999999999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7838.119999999999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12766.801301525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77492.611414848725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15498.522282969745</v>
      </c>
      <c r="M83" s="852"/>
      <c r="N83" s="57"/>
    </row>
    <row r="84" spans="1:14">
      <c r="B84" s="95" t="s">
        <v>1057</v>
      </c>
      <c r="C84" s="96"/>
      <c r="D84" s="96"/>
      <c r="E84" s="96"/>
      <c r="F84" s="96"/>
      <c r="G84" s="96"/>
      <c r="H84" s="96"/>
      <c r="I84" s="93"/>
      <c r="J84" s="94"/>
      <c r="K84" s="313">
        <v>0.05</v>
      </c>
      <c r="L84" s="851">
        <f>N78*K84</f>
        <v>3874.6305707424362</v>
      </c>
      <c r="M84" s="852"/>
      <c r="N84" s="57"/>
    </row>
    <row r="85" spans="1:14" ht="15.75" thickBot="1">
      <c r="B85" s="97" t="s">
        <v>1058</v>
      </c>
      <c r="C85" s="98"/>
      <c r="D85" s="98"/>
      <c r="E85" s="98"/>
      <c r="F85" s="98"/>
      <c r="G85" s="98"/>
      <c r="H85" s="98"/>
      <c r="I85" s="99"/>
      <c r="J85" s="100"/>
      <c r="K85" s="314">
        <v>0.05</v>
      </c>
      <c r="L85" s="853">
        <f>N78*K85</f>
        <v>3874.6305707424362</v>
      </c>
      <c r="M85" s="854"/>
      <c r="N85" s="57"/>
    </row>
    <row r="86" spans="1:14" ht="15.75" thickBot="1">
      <c r="B86" s="816" t="s">
        <v>1037</v>
      </c>
      <c r="C86" s="817"/>
      <c r="D86" s="817"/>
      <c r="E86" s="817"/>
      <c r="F86" s="817"/>
      <c r="G86" s="817"/>
      <c r="H86" s="817"/>
      <c r="I86" s="817"/>
      <c r="J86" s="817"/>
      <c r="K86" s="817"/>
      <c r="L86" s="817"/>
      <c r="M86" s="818"/>
      <c r="N86" s="58">
        <f>L83+L84+L85</f>
        <v>23247.783424454617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100740.39483930334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7.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195</v>
      </c>
      <c r="B36" s="865" t="str">
        <f>VLOOKUP(A36,EQUIPOS!A6:D154,3,FALSE)</f>
        <v xml:space="preserve">Equipo de oxicorte, Capacidad de corte: hasta 6´´ (152mm) </v>
      </c>
      <c r="C36" s="866"/>
      <c r="D36" s="866"/>
      <c r="E36" s="866"/>
      <c r="F36" s="866"/>
      <c r="G36" s="866"/>
      <c r="H36" s="867"/>
      <c r="I36" s="276"/>
      <c r="J36" s="277"/>
      <c r="K36" s="278">
        <f>VLOOKUP(A36,EQUIPOS!A6:D161,4,FALSE)</f>
        <v>9152.1832756304648</v>
      </c>
      <c r="L36" s="279"/>
      <c r="M36" s="280">
        <v>4</v>
      </c>
      <c r="N36" s="281">
        <f>K36/M36</f>
        <v>2288.0458189076162</v>
      </c>
    </row>
    <row r="37" spans="1:14">
      <c r="A37" s="114" t="s">
        <v>248</v>
      </c>
      <c r="B37" s="865" t="str">
        <f>VLOOKUP(A37,EQUIPOS!A7:D154,3,FALSE)</f>
        <v>Grúa telescópica de 50 Ton.</v>
      </c>
      <c r="C37" s="866"/>
      <c r="D37" s="866"/>
      <c r="E37" s="866"/>
      <c r="F37" s="866"/>
      <c r="G37" s="866"/>
      <c r="H37" s="867"/>
      <c r="I37" s="276"/>
      <c r="J37" s="277"/>
      <c r="K37" s="278">
        <f>VLOOKUP(A37,EQUIPOS!A7:D162,4,FALSE)</f>
        <v>314955.10642826738</v>
      </c>
      <c r="L37" s="279"/>
      <c r="M37" s="280">
        <v>4</v>
      </c>
      <c r="N37" s="281">
        <f>K37/M37</f>
        <v>78738.776607066844</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0.1</v>
      </c>
      <c r="M42" s="878"/>
      <c r="N42" s="111">
        <f>N76*L42</f>
        <v>957.5100976143749</v>
      </c>
    </row>
    <row r="43" spans="1:14" ht="15.75" thickBot="1">
      <c r="B43" s="816" t="s">
        <v>1037</v>
      </c>
      <c r="C43" s="817"/>
      <c r="D43" s="817"/>
      <c r="E43" s="817"/>
      <c r="F43" s="817"/>
      <c r="G43" s="817"/>
      <c r="H43" s="817"/>
      <c r="I43" s="817"/>
      <c r="J43" s="817"/>
      <c r="K43" s="817"/>
      <c r="L43" s="817"/>
      <c r="M43" s="818"/>
      <c r="N43" s="105">
        <f>SUM(N36:N42)</f>
        <v>81984.332523588833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VLOOKUP(A59,TRANSPORTE!A6:D118,2,FALSE)</f>
        <v>kgk</v>
      </c>
      <c r="I59" s="288">
        <v>1</v>
      </c>
      <c r="J59" s="295">
        <v>1</v>
      </c>
      <c r="K59" s="288">
        <f>I59*J59</f>
        <v>1</v>
      </c>
      <c r="L59" s="903">
        <f>VLOOKUP(A59,TRANSPORTE!A5:D117,4,FALSE)</f>
        <v>0.30238081239327508</v>
      </c>
      <c r="M59" s="904"/>
      <c r="N59" s="296">
        <f>K59*L59</f>
        <v>0.30238081239327508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0.30238081239327508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SUM(N70:N75)</f>
        <v>9575.100976143749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91559.735880544977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18311.947176108995</v>
      </c>
      <c r="M83" s="852"/>
      <c r="N83" s="57"/>
    </row>
    <row r="84" spans="1:14">
      <c r="B84" s="95" t="s">
        <v>1057</v>
      </c>
      <c r="C84" s="96"/>
      <c r="D84" s="96"/>
      <c r="E84" s="96"/>
      <c r="F84" s="96"/>
      <c r="G84" s="96"/>
      <c r="H84" s="96"/>
      <c r="I84" s="93"/>
      <c r="J84" s="94"/>
      <c r="K84" s="313">
        <v>0.05</v>
      </c>
      <c r="L84" s="851">
        <f>N78*K84</f>
        <v>4577.9867940272488</v>
      </c>
      <c r="M84" s="852"/>
      <c r="N84" s="57"/>
    </row>
    <row r="85" spans="1:14" ht="15.75" thickBot="1">
      <c r="B85" s="97" t="s">
        <v>1058</v>
      </c>
      <c r="C85" s="98"/>
      <c r="D85" s="98"/>
      <c r="E85" s="98"/>
      <c r="F85" s="98"/>
      <c r="G85" s="98"/>
      <c r="H85" s="98"/>
      <c r="I85" s="99"/>
      <c r="J85" s="100"/>
      <c r="K85" s="314">
        <v>0.05</v>
      </c>
      <c r="L85" s="853">
        <f>N78*K85</f>
        <v>4577.9867940272488</v>
      </c>
      <c r="M85" s="854"/>
      <c r="N85" s="57"/>
    </row>
    <row r="86" spans="1:14" ht="15.75" thickBot="1">
      <c r="B86" s="816" t="s">
        <v>1037</v>
      </c>
      <c r="C86" s="817"/>
      <c r="D86" s="817"/>
      <c r="E86" s="817"/>
      <c r="F86" s="817"/>
      <c r="G86" s="817"/>
      <c r="H86" s="817"/>
      <c r="I86" s="817"/>
      <c r="J86" s="817"/>
      <c r="K86" s="817"/>
      <c r="L86" s="817"/>
      <c r="M86" s="818"/>
      <c r="N86" s="58">
        <f>L83+L84+L85</f>
        <v>27467.920764163493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119027.65664470848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307</v>
      </c>
      <c r="B36" s="865" t="str">
        <f>VLOOKUP(A36,EQUIPOS!A6:D154,3,FALSE)</f>
        <v>Retroexcavadora, Potencia en el Volante 78 HP 2200 RPM</v>
      </c>
      <c r="C36" s="866"/>
      <c r="D36" s="866"/>
      <c r="E36" s="866"/>
      <c r="F36" s="866"/>
      <c r="G36" s="866"/>
      <c r="H36" s="867"/>
      <c r="I36" s="276"/>
      <c r="J36" s="277"/>
      <c r="K36" s="278">
        <f>VLOOKUP(A36,EQUIPOS!A6:D161,4,FALSE)</f>
        <v>142042.11555555553</v>
      </c>
      <c r="L36" s="279"/>
      <c r="M36" s="280">
        <v>5</v>
      </c>
      <c r="N36" s="281">
        <f>K36/M36</f>
        <v>28408.423111111108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102.1344104122</v>
      </c>
    </row>
    <row r="43" spans="1:14" ht="15.75" thickBot="1">
      <c r="B43" s="816" t="s">
        <v>1037</v>
      </c>
      <c r="C43" s="817"/>
      <c r="D43" s="817"/>
      <c r="E43" s="817"/>
      <c r="F43" s="817"/>
      <c r="G43" s="817"/>
      <c r="H43" s="817"/>
      <c r="I43" s="817"/>
      <c r="J43" s="817"/>
      <c r="K43" s="817"/>
      <c r="L43" s="817"/>
      <c r="M43" s="818"/>
      <c r="N43" s="105">
        <f>SUM(N36:N42)</f>
        <v>28510.557521523308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VLOOKUP(A59,TRANSPORTE!A6:D118,2,FALSE)</f>
        <v>m3k</v>
      </c>
      <c r="I59" s="288">
        <v>0.70199999999999996</v>
      </c>
      <c r="J59" s="295">
        <v>1</v>
      </c>
      <c r="K59" s="288">
        <f>I59*J59</f>
        <v>0.70199999999999996</v>
      </c>
      <c r="L59" s="903">
        <f>VLOOKUP(A59,TRANSPORTE!A5:D94,4,FALSE)</f>
        <v>1306.3533333333332</v>
      </c>
      <c r="M59" s="904"/>
      <c r="N59" s="296">
        <f>K59*L59</f>
        <v>917.06003999999984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917.06003999999984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5106.7205206099998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34534.338082133305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6906.8676164266617</v>
      </c>
      <c r="M83" s="852"/>
      <c r="N83" s="57"/>
    </row>
    <row r="84" spans="1:14">
      <c r="B84" s="95" t="s">
        <v>1057</v>
      </c>
      <c r="C84" s="96"/>
      <c r="D84" s="96"/>
      <c r="E84" s="96"/>
      <c r="F84" s="96"/>
      <c r="G84" s="96"/>
      <c r="H84" s="96"/>
      <c r="I84" s="93"/>
      <c r="J84" s="94"/>
      <c r="K84" s="313">
        <v>0.05</v>
      </c>
      <c r="L84" s="851">
        <f>N78*K84</f>
        <v>1726.7169041066654</v>
      </c>
      <c r="M84" s="852"/>
      <c r="N84" s="57"/>
    </row>
    <row r="85" spans="1:14" ht="15.75" thickBot="1">
      <c r="B85" s="97" t="s">
        <v>1058</v>
      </c>
      <c r="C85" s="98"/>
      <c r="D85" s="98"/>
      <c r="E85" s="98"/>
      <c r="F85" s="98"/>
      <c r="G85" s="98"/>
      <c r="H85" s="98"/>
      <c r="I85" s="99"/>
      <c r="J85" s="100"/>
      <c r="K85" s="314">
        <v>0.05</v>
      </c>
      <c r="L85" s="853">
        <f>N78*K85</f>
        <v>1726.7169041066654</v>
      </c>
      <c r="M85" s="854"/>
      <c r="N85" s="57"/>
    </row>
    <row r="86" spans="1:14" ht="15.75" thickBot="1">
      <c r="B86" s="816" t="s">
        <v>1037</v>
      </c>
      <c r="C86" s="817"/>
      <c r="D86" s="817"/>
      <c r="E86" s="817"/>
      <c r="F86" s="817"/>
      <c r="G86" s="817"/>
      <c r="H86" s="817"/>
      <c r="I86" s="817"/>
      <c r="J86" s="817"/>
      <c r="K86" s="817"/>
      <c r="L86" s="817"/>
      <c r="M86" s="818"/>
      <c r="N86" s="58">
        <f>L83+L84+L85</f>
        <v>10360.301424639994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44894.639506773296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307</v>
      </c>
      <c r="B36" s="865" t="str">
        <f>VLOOKUP(A36,EQUIPOS!A6:D154,3,FALSE)</f>
        <v>Retroexcavadora, Potencia en el Volante 78 HP 2200 RPM</v>
      </c>
      <c r="C36" s="866"/>
      <c r="D36" s="866"/>
      <c r="E36" s="866"/>
      <c r="F36" s="866"/>
      <c r="G36" s="866"/>
      <c r="H36" s="867"/>
      <c r="I36" s="276"/>
      <c r="J36" s="277"/>
      <c r="K36" s="278">
        <f>VLOOKUP(A36,EQUIPOS!A6:D161,4,FALSE)</f>
        <v>142042.11555555553</v>
      </c>
      <c r="L36" s="279"/>
      <c r="M36" s="280">
        <v>4</v>
      </c>
      <c r="N36" s="281">
        <f>K36/M36</f>
        <v>35510.528888888883</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63.834006507624999</v>
      </c>
    </row>
    <row r="43" spans="1:14" ht="15.75" thickBot="1">
      <c r="B43" s="816" t="s">
        <v>1037</v>
      </c>
      <c r="C43" s="817"/>
      <c r="D43" s="817"/>
      <c r="E43" s="817"/>
      <c r="F43" s="817"/>
      <c r="G43" s="817"/>
      <c r="H43" s="817"/>
      <c r="I43" s="817"/>
      <c r="J43" s="817"/>
      <c r="K43" s="817"/>
      <c r="L43" s="817"/>
      <c r="M43" s="818"/>
      <c r="N43" s="105">
        <f>SUM(N36:N42)</f>
        <v>35574.362895396509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VLOOKUP(A59,TRANSPORTE!A6:D118,2,FALSE)</f>
        <v>m3k</v>
      </c>
      <c r="I59" s="288">
        <v>3.03</v>
      </c>
      <c r="J59" s="295">
        <v>1</v>
      </c>
      <c r="K59" s="288">
        <f>I59*J59</f>
        <v>3.03</v>
      </c>
      <c r="L59" s="903">
        <f>VLOOKUP(A59,TRANSPORTE!A5:D94,4,FALSE)</f>
        <v>1306.3533333333332</v>
      </c>
      <c r="M59" s="904"/>
      <c r="N59" s="296">
        <f>K59*L59</f>
        <v>3958.2505999999994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3958.2505999999994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SUM(N70:N75)</f>
        <v>3191.70032538125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42724.313820777759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8544.8627641555522</v>
      </c>
      <c r="M83" s="852"/>
      <c r="N83" s="57"/>
    </row>
    <row r="84" spans="1:14">
      <c r="B84" s="95" t="s">
        <v>1057</v>
      </c>
      <c r="C84" s="96"/>
      <c r="D84" s="96"/>
      <c r="E84" s="96"/>
      <c r="F84" s="96"/>
      <c r="G84" s="96"/>
      <c r="H84" s="96"/>
      <c r="I84" s="93"/>
      <c r="J84" s="94"/>
      <c r="K84" s="313">
        <v>0.05</v>
      </c>
      <c r="L84" s="851">
        <f>N78*K84</f>
        <v>2136.2156910388881</v>
      </c>
      <c r="M84" s="852"/>
      <c r="N84" s="57"/>
    </row>
    <row r="85" spans="1:14" ht="15.75" thickBot="1">
      <c r="B85" s="97" t="s">
        <v>1058</v>
      </c>
      <c r="C85" s="98"/>
      <c r="D85" s="98"/>
      <c r="E85" s="98"/>
      <c r="F85" s="98"/>
      <c r="G85" s="98"/>
      <c r="H85" s="98"/>
      <c r="I85" s="99"/>
      <c r="J85" s="100"/>
      <c r="K85" s="314">
        <v>0.05</v>
      </c>
      <c r="L85" s="853">
        <f>N78*K85</f>
        <v>2136.2156910388881</v>
      </c>
      <c r="M85" s="854"/>
      <c r="N85" s="57"/>
    </row>
    <row r="86" spans="1:14" ht="15.75" thickBot="1">
      <c r="B86" s="816" t="s">
        <v>1037</v>
      </c>
      <c r="C86" s="817"/>
      <c r="D86" s="817"/>
      <c r="E86" s="817"/>
      <c r="F86" s="817"/>
      <c r="G86" s="817"/>
      <c r="H86" s="817"/>
      <c r="I86" s="817"/>
      <c r="J86" s="817"/>
      <c r="K86" s="817"/>
      <c r="L86" s="817"/>
      <c r="M86" s="818"/>
      <c r="N86" s="58">
        <f>L83+L84+L85</f>
        <v>12817.294146233327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55541.607967011085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c r="B36" s="865"/>
      <c r="C36" s="866"/>
      <c r="D36" s="866"/>
      <c r="E36" s="866"/>
      <c r="F36" s="866"/>
      <c r="G36" s="866"/>
      <c r="H36" s="867"/>
      <c r="I36" s="276"/>
      <c r="J36" s="277"/>
      <c r="K36" s="278"/>
      <c r="L36" s="279"/>
      <c r="M36" s="280"/>
      <c r="N36" s="281"/>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0.1</v>
      </c>
      <c r="M42" s="878"/>
      <c r="N42" s="111">
        <f>N76*L42</f>
        <v>136.17921388293334</v>
      </c>
    </row>
    <row r="43" spans="1:14" ht="15.75" thickBot="1">
      <c r="B43" s="816" t="s">
        <v>1037</v>
      </c>
      <c r="C43" s="817"/>
      <c r="D43" s="817"/>
      <c r="E43" s="817"/>
      <c r="F43" s="817"/>
      <c r="G43" s="817"/>
      <c r="H43" s="817"/>
      <c r="I43" s="817"/>
      <c r="J43" s="817"/>
      <c r="K43" s="817"/>
      <c r="L43" s="817"/>
      <c r="M43" s="818"/>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98"/>
      <c r="C53" s="899"/>
      <c r="D53" s="899"/>
      <c r="E53" s="899"/>
      <c r="F53" s="899"/>
      <c r="G53" s="899"/>
      <c r="H53" s="899"/>
      <c r="I53" s="869"/>
      <c r="J53" s="48"/>
      <c r="K53" s="50"/>
      <c r="L53" s="900"/>
      <c r="M53" s="901"/>
      <c r="N53" s="51"/>
    </row>
    <row r="54" spans="2:14" ht="15.7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1361.7921388293332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299.59427054245333</v>
      </c>
      <c r="M83" s="852"/>
      <c r="N83" s="57"/>
    </row>
    <row r="84" spans="1:14">
      <c r="B84" s="95" t="s">
        <v>1057</v>
      </c>
      <c r="C84" s="96"/>
      <c r="D84" s="96"/>
      <c r="E84" s="96"/>
      <c r="F84" s="96"/>
      <c r="G84" s="96"/>
      <c r="H84" s="96"/>
      <c r="I84" s="93"/>
      <c r="J84" s="94"/>
      <c r="K84" s="313">
        <v>0.05</v>
      </c>
      <c r="L84" s="851">
        <f>N78*K84</f>
        <v>74.898567635613333</v>
      </c>
      <c r="M84" s="852"/>
      <c r="N84" s="57"/>
    </row>
    <row r="85" spans="1:14" ht="15.75" thickBot="1">
      <c r="B85" s="97" t="s">
        <v>1058</v>
      </c>
      <c r="C85" s="98"/>
      <c r="D85" s="98"/>
      <c r="E85" s="98"/>
      <c r="F85" s="98"/>
      <c r="G85" s="98"/>
      <c r="H85" s="98"/>
      <c r="I85" s="99"/>
      <c r="J85" s="100"/>
      <c r="K85" s="314">
        <v>0.05</v>
      </c>
      <c r="L85" s="853">
        <f>N78*K85</f>
        <v>74.898567635613333</v>
      </c>
      <c r="M85" s="854"/>
      <c r="N85" s="57"/>
    </row>
    <row r="86" spans="1:14" ht="15.75" thickBot="1">
      <c r="B86" s="816" t="s">
        <v>1037</v>
      </c>
      <c r="C86" s="817"/>
      <c r="D86" s="817"/>
      <c r="E86" s="817"/>
      <c r="F86" s="817"/>
      <c r="G86" s="817"/>
      <c r="H86" s="817"/>
      <c r="I86" s="817"/>
      <c r="J86" s="817"/>
      <c r="K86" s="817"/>
      <c r="L86" s="817"/>
      <c r="M86" s="818"/>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310</v>
      </c>
      <c r="B36" s="865" t="str">
        <f>VLOOKUP(A36,EQUIPOS!A6:D154,3,FALSE)</f>
        <v>Retroexcavadora A25C</v>
      </c>
      <c r="C36" s="866"/>
      <c r="D36" s="866"/>
      <c r="E36" s="866"/>
      <c r="F36" s="866"/>
      <c r="G36" s="866"/>
      <c r="H36" s="867"/>
      <c r="I36" s="276"/>
      <c r="J36" s="277"/>
      <c r="K36" s="278">
        <f>VLOOKUP(A36,EQUIPOS!A6:D163,4,FALSE)</f>
        <v>112372.39899999999</v>
      </c>
      <c r="L36" s="279"/>
      <c r="M36" s="280">
        <v>3</v>
      </c>
      <c r="N36" s="281">
        <f>K36/M36</f>
        <v>37457.46633333333</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85.112008676833341</v>
      </c>
    </row>
    <row r="43" spans="1:14" ht="15.75" thickBot="1">
      <c r="B43" s="816" t="s">
        <v>1037</v>
      </c>
      <c r="C43" s="817"/>
      <c r="D43" s="817"/>
      <c r="E43" s="817"/>
      <c r="F43" s="817"/>
      <c r="G43" s="817"/>
      <c r="H43" s="817"/>
      <c r="I43" s="817"/>
      <c r="J43" s="817"/>
      <c r="K43" s="817"/>
      <c r="L43" s="817"/>
      <c r="M43" s="818"/>
      <c r="N43" s="105">
        <f>SUM(N36:N42)</f>
        <v>37542.578342010165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3">
        <f>VLOOKUP(A59,TRANSPORTE!A6:D117,4,FALSE)</f>
        <v>974.62854800753951</v>
      </c>
      <c r="M59" s="904"/>
      <c r="N59" s="296">
        <f>K59*L59</f>
        <v>1656.8685316128172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1656.8685316128172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8511.2008676833339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47710.647741306318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9542.1295482612641</v>
      </c>
      <c r="M83" s="852"/>
      <c r="N83" s="57"/>
    </row>
    <row r="84" spans="1:14">
      <c r="B84" s="95" t="s">
        <v>1057</v>
      </c>
      <c r="C84" s="96"/>
      <c r="D84" s="96"/>
      <c r="E84" s="96"/>
      <c r="F84" s="96"/>
      <c r="G84" s="96"/>
      <c r="H84" s="96"/>
      <c r="I84" s="93"/>
      <c r="J84" s="94"/>
      <c r="K84" s="313">
        <v>0.05</v>
      </c>
      <c r="L84" s="851">
        <f>N78*K84</f>
        <v>2385.532387065316</v>
      </c>
      <c r="M84" s="852"/>
      <c r="N84" s="57"/>
    </row>
    <row r="85" spans="1:14" ht="15.75" thickBot="1">
      <c r="B85" s="97" t="s">
        <v>1058</v>
      </c>
      <c r="C85" s="98"/>
      <c r="D85" s="98"/>
      <c r="E85" s="98"/>
      <c r="F85" s="98"/>
      <c r="G85" s="98"/>
      <c r="H85" s="98"/>
      <c r="I85" s="99"/>
      <c r="J85" s="100"/>
      <c r="K85" s="314">
        <v>0.05</v>
      </c>
      <c r="L85" s="853">
        <f>N78*K85</f>
        <v>2385.532387065316</v>
      </c>
      <c r="M85" s="854"/>
      <c r="N85" s="57"/>
    </row>
    <row r="86" spans="1:14" ht="15.75" thickBot="1">
      <c r="B86" s="816" t="s">
        <v>1037</v>
      </c>
      <c r="C86" s="817"/>
      <c r="D86" s="817"/>
      <c r="E86" s="817"/>
      <c r="F86" s="817"/>
      <c r="G86" s="817"/>
      <c r="H86" s="817"/>
      <c r="I86" s="817"/>
      <c r="J86" s="817"/>
      <c r="K86" s="817"/>
      <c r="L86" s="817"/>
      <c r="M86" s="818"/>
      <c r="N86" s="58">
        <f>L83+L84+L85</f>
        <v>14313.194322391895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62023.842063698212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310</v>
      </c>
      <c r="B36" s="865" t="str">
        <f>VLOOKUP(A36,EQUIPOS!A6:D154,3,FALSE)</f>
        <v>Retroexcavadora A25C</v>
      </c>
      <c r="C36" s="866"/>
      <c r="D36" s="866"/>
      <c r="E36" s="866"/>
      <c r="F36" s="866"/>
      <c r="G36" s="866"/>
      <c r="H36" s="867"/>
      <c r="I36" s="276"/>
      <c r="J36" s="277"/>
      <c r="K36" s="278">
        <f>VLOOKUP(A36,EQUIPOS!A6:D163,4,FALSE)</f>
        <v>112372.39899999999</v>
      </c>
      <c r="L36" s="279"/>
      <c r="M36" s="280">
        <v>3</v>
      </c>
      <c r="N36" s="281">
        <f>K36/M36</f>
        <v>37457.46633333333</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85.112008676833341</v>
      </c>
    </row>
    <row r="43" spans="1:14" ht="15.75" thickBot="1">
      <c r="B43" s="816" t="s">
        <v>1037</v>
      </c>
      <c r="C43" s="817"/>
      <c r="D43" s="817"/>
      <c r="E43" s="817"/>
      <c r="F43" s="817"/>
      <c r="G43" s="817"/>
      <c r="H43" s="817"/>
      <c r="I43" s="817"/>
      <c r="J43" s="817"/>
      <c r="K43" s="817"/>
      <c r="L43" s="817"/>
      <c r="M43" s="818"/>
      <c r="N43" s="105">
        <f>SUM(N36:N42)</f>
        <v>37542.578342010165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3">
        <f>VLOOKUP(A59,TRANSPORTE!A6:D117,4,FALSE)</f>
        <v>974.62854800753951</v>
      </c>
      <c r="M59" s="904"/>
      <c r="N59" s="296">
        <f>K59*L59</f>
        <v>1656.8685316128172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1656.8685316128172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8511.2008676833339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47710.647741306318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9542.1295482612641</v>
      </c>
      <c r="M83" s="852"/>
      <c r="N83" s="57"/>
    </row>
    <row r="84" spans="1:14">
      <c r="B84" s="95" t="s">
        <v>1057</v>
      </c>
      <c r="C84" s="96"/>
      <c r="D84" s="96"/>
      <c r="E84" s="96"/>
      <c r="F84" s="96"/>
      <c r="G84" s="96"/>
      <c r="H84" s="96"/>
      <c r="I84" s="93"/>
      <c r="J84" s="94"/>
      <c r="K84" s="313">
        <v>0.05</v>
      </c>
      <c r="L84" s="851">
        <f>N78*K84</f>
        <v>2385.532387065316</v>
      </c>
      <c r="M84" s="852"/>
      <c r="N84" s="57"/>
    </row>
    <row r="85" spans="1:14" ht="15.75" thickBot="1">
      <c r="B85" s="97" t="s">
        <v>1058</v>
      </c>
      <c r="C85" s="98"/>
      <c r="D85" s="98"/>
      <c r="E85" s="98"/>
      <c r="F85" s="98"/>
      <c r="G85" s="98"/>
      <c r="H85" s="98"/>
      <c r="I85" s="99"/>
      <c r="J85" s="100"/>
      <c r="K85" s="314">
        <v>0.05</v>
      </c>
      <c r="L85" s="853">
        <f>N78*K85</f>
        <v>2385.532387065316</v>
      </c>
      <c r="M85" s="854"/>
      <c r="N85" s="57"/>
    </row>
    <row r="86" spans="1:14" ht="15.75" thickBot="1">
      <c r="B86" s="816" t="s">
        <v>1037</v>
      </c>
      <c r="C86" s="817"/>
      <c r="D86" s="817"/>
      <c r="E86" s="817"/>
      <c r="F86" s="817"/>
      <c r="G86" s="817"/>
      <c r="H86" s="817"/>
      <c r="I86" s="817"/>
      <c r="J86" s="817"/>
      <c r="K86" s="817"/>
      <c r="L86" s="817"/>
      <c r="M86" s="818"/>
      <c r="N86" s="58">
        <f>L83+L84+L85</f>
        <v>14313.194322391895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62023.842063698212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161237.58222222221</v>
      </c>
      <c r="L36" s="279"/>
      <c r="M36" s="280">
        <v>45</v>
      </c>
      <c r="N36" s="281">
        <f>K36/M36</f>
        <v>3583.0573827160488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1.4185334779472223</v>
      </c>
    </row>
    <row r="43" spans="1:14" ht="15.75" thickBot="1">
      <c r="B43" s="816" t="s">
        <v>1037</v>
      </c>
      <c r="C43" s="817"/>
      <c r="D43" s="817"/>
      <c r="E43" s="817"/>
      <c r="F43" s="817"/>
      <c r="G43" s="817"/>
      <c r="H43" s="817"/>
      <c r="I43" s="817"/>
      <c r="J43" s="817"/>
      <c r="K43" s="817"/>
      <c r="L43" s="817"/>
      <c r="M43" s="818"/>
      <c r="N43" s="105">
        <f>SUM(N36:N42)</f>
        <v>3584.475916193996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3">
        <f>VLOOKUP(A59,TRANSPORTE!A6:D117,4,FALSE)</f>
        <v>0.30238081239327508</v>
      </c>
      <c r="M59" s="904"/>
      <c r="N59" s="296">
        <f>K59*L59</f>
        <v>10.79499500243992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10.79499500243992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141.85334779472223</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3737.1242589911581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747.42485179823166</v>
      </c>
      <c r="M83" s="852"/>
      <c r="N83" s="57"/>
    </row>
    <row r="84" spans="1:14">
      <c r="B84" s="95" t="s">
        <v>1057</v>
      </c>
      <c r="C84" s="96"/>
      <c r="D84" s="96"/>
      <c r="E84" s="96"/>
      <c r="F84" s="96"/>
      <c r="G84" s="96"/>
      <c r="H84" s="96"/>
      <c r="I84" s="93"/>
      <c r="J84" s="94"/>
      <c r="K84" s="313">
        <v>0.05</v>
      </c>
      <c r="L84" s="851">
        <f>N78*K84</f>
        <v>186.85621294955791</v>
      </c>
      <c r="M84" s="852"/>
      <c r="N84" s="57"/>
    </row>
    <row r="85" spans="1:14" ht="15.75" thickBot="1">
      <c r="B85" s="97" t="s">
        <v>1058</v>
      </c>
      <c r="C85" s="98"/>
      <c r="D85" s="98"/>
      <c r="E85" s="98"/>
      <c r="F85" s="98"/>
      <c r="G85" s="98"/>
      <c r="H85" s="98"/>
      <c r="I85" s="99"/>
      <c r="J85" s="100"/>
      <c r="K85" s="314">
        <v>0.05</v>
      </c>
      <c r="L85" s="853">
        <f>N78*K85</f>
        <v>186.85621294955791</v>
      </c>
      <c r="M85" s="854"/>
      <c r="N85" s="57"/>
    </row>
    <row r="86" spans="1:14" ht="15.75" thickBot="1">
      <c r="B86" s="816" t="s">
        <v>1037</v>
      </c>
      <c r="C86" s="817"/>
      <c r="D86" s="817"/>
      <c r="E86" s="817"/>
      <c r="F86" s="817"/>
      <c r="G86" s="817"/>
      <c r="H86" s="817"/>
      <c r="I86" s="817"/>
      <c r="J86" s="817"/>
      <c r="K86" s="817"/>
      <c r="L86" s="817"/>
      <c r="M86" s="818"/>
      <c r="N86" s="58">
        <f>L83+L84+L85</f>
        <v>1121.1372776973474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4858.2615366885057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c r="B36" s="865"/>
      <c r="C36" s="866"/>
      <c r="D36" s="866"/>
      <c r="E36" s="866"/>
      <c r="F36" s="866"/>
      <c r="G36" s="866"/>
      <c r="H36" s="867"/>
      <c r="I36" s="276"/>
      <c r="J36" s="277"/>
      <c r="K36" s="278"/>
      <c r="L36" s="279"/>
      <c r="M36" s="280"/>
      <c r="N36" s="281"/>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0.1</v>
      </c>
      <c r="M42" s="878"/>
      <c r="N42" s="111">
        <f>N76*L42</f>
        <v>56.741339117888892</v>
      </c>
    </row>
    <row r="43" spans="1:14" ht="15.75" thickBot="1">
      <c r="B43" s="816" t="s">
        <v>1037</v>
      </c>
      <c r="C43" s="817"/>
      <c r="D43" s="817"/>
      <c r="E43" s="817"/>
      <c r="F43" s="817"/>
      <c r="G43" s="817"/>
      <c r="H43" s="817"/>
      <c r="I43" s="817"/>
      <c r="J43" s="817"/>
      <c r="K43" s="817"/>
      <c r="L43" s="817"/>
      <c r="M43" s="818"/>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3">
        <f>VLOOKUP(A59,TRANSPORTE!A6:D117,4,FALSE)</f>
        <v>0.30238081239327508</v>
      </c>
      <c r="M59" s="904"/>
      <c r="N59" s="296">
        <f>K59*L59</f>
        <v>3.0994033270310695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3.0994033270310695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627.25413362380891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125.45082672476178</v>
      </c>
      <c r="M83" s="852"/>
      <c r="N83" s="57"/>
    </row>
    <row r="84" spans="1:14">
      <c r="B84" s="95" t="s">
        <v>1057</v>
      </c>
      <c r="C84" s="96"/>
      <c r="D84" s="96"/>
      <c r="E84" s="96"/>
      <c r="F84" s="96"/>
      <c r="G84" s="96"/>
      <c r="H84" s="96"/>
      <c r="I84" s="93"/>
      <c r="J84" s="94"/>
      <c r="K84" s="313">
        <v>0.05</v>
      </c>
      <c r="L84" s="851">
        <f>N78*K84</f>
        <v>31.362706681190446</v>
      </c>
      <c r="M84" s="852"/>
      <c r="N84" s="57"/>
    </row>
    <row r="85" spans="1:14" ht="15.75" thickBot="1">
      <c r="B85" s="97" t="s">
        <v>1058</v>
      </c>
      <c r="C85" s="98"/>
      <c r="D85" s="98"/>
      <c r="E85" s="98"/>
      <c r="F85" s="98"/>
      <c r="G85" s="98"/>
      <c r="H85" s="98"/>
      <c r="I85" s="99"/>
      <c r="J85" s="100"/>
      <c r="K85" s="314">
        <v>0.05</v>
      </c>
      <c r="L85" s="853">
        <f>N78*K85</f>
        <v>31.362706681190446</v>
      </c>
      <c r="M85" s="854"/>
      <c r="N85" s="57"/>
    </row>
    <row r="86" spans="1:14" ht="15.75" thickBot="1">
      <c r="B86" s="816" t="s">
        <v>1037</v>
      </c>
      <c r="C86" s="817"/>
      <c r="D86" s="817"/>
      <c r="E86" s="817"/>
      <c r="F86" s="817"/>
      <c r="G86" s="817"/>
      <c r="H86" s="817"/>
      <c r="I86" s="817"/>
      <c r="J86" s="817"/>
      <c r="K86" s="817"/>
      <c r="L86" s="817"/>
      <c r="M86" s="818"/>
      <c r="N86" s="58">
        <f>L83+L84+L85</f>
        <v>188.17624008714267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815.43037371095159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161237.58222222221</v>
      </c>
      <c r="L36" s="279"/>
      <c r="M36" s="280">
        <v>45</v>
      </c>
      <c r="N36" s="281">
        <f>K36/M36</f>
        <v>3583.0573827160488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1.4185334779472223</v>
      </c>
    </row>
    <row r="43" spans="1:14" ht="15.75" thickBot="1">
      <c r="B43" s="816" t="s">
        <v>1037</v>
      </c>
      <c r="C43" s="817"/>
      <c r="D43" s="817"/>
      <c r="E43" s="817"/>
      <c r="F43" s="817"/>
      <c r="G43" s="817"/>
      <c r="H43" s="817"/>
      <c r="I43" s="817"/>
      <c r="J43" s="817"/>
      <c r="K43" s="817"/>
      <c r="L43" s="817"/>
      <c r="M43" s="818"/>
      <c r="N43" s="105">
        <f>SUM(N36:N42)</f>
        <v>3584.475916193996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3">
        <f>VLOOKUP(A59,TRANSPORTE!A6:D117,4,FALSE)</f>
        <v>1125.1395797661439</v>
      </c>
      <c r="M59" s="904"/>
      <c r="N59" s="296">
        <f>K59*L59</f>
        <v>911.92000370256073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911.92000370256073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141.85334779472223</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4638.2492676912789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927.6498535382558</v>
      </c>
      <c r="M83" s="852"/>
      <c r="N83" s="57"/>
    </row>
    <row r="84" spans="1:14">
      <c r="B84" s="95" t="s">
        <v>1057</v>
      </c>
      <c r="C84" s="96"/>
      <c r="D84" s="96"/>
      <c r="E84" s="96"/>
      <c r="F84" s="96"/>
      <c r="G84" s="96"/>
      <c r="H84" s="96"/>
      <c r="I84" s="93"/>
      <c r="J84" s="94"/>
      <c r="K84" s="313">
        <v>0.05</v>
      </c>
      <c r="L84" s="851">
        <f>N78*K84</f>
        <v>231.91246338456395</v>
      </c>
      <c r="M84" s="852"/>
      <c r="N84" s="57"/>
    </row>
    <row r="85" spans="1:14" ht="15.75" thickBot="1">
      <c r="B85" s="97" t="s">
        <v>1058</v>
      </c>
      <c r="C85" s="98"/>
      <c r="D85" s="98"/>
      <c r="E85" s="98"/>
      <c r="F85" s="98"/>
      <c r="G85" s="98"/>
      <c r="H85" s="98"/>
      <c r="I85" s="99"/>
      <c r="J85" s="100"/>
      <c r="K85" s="314">
        <v>0.05</v>
      </c>
      <c r="L85" s="853">
        <f>N78*K85</f>
        <v>231.91246338456395</v>
      </c>
      <c r="M85" s="854"/>
      <c r="N85" s="57"/>
    </row>
    <row r="86" spans="1:14" ht="15.75" thickBot="1">
      <c r="B86" s="816" t="s">
        <v>1037</v>
      </c>
      <c r="C86" s="817"/>
      <c r="D86" s="817"/>
      <c r="E86" s="817"/>
      <c r="F86" s="817"/>
      <c r="G86" s="817"/>
      <c r="H86" s="817"/>
      <c r="I86" s="817"/>
      <c r="J86" s="817"/>
      <c r="K86" s="817"/>
      <c r="L86" s="817"/>
      <c r="M86" s="818"/>
      <c r="N86" s="58">
        <f>L83+L84+L85</f>
        <v>1391.4747803073838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6029.7240479986631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VLOOKUP(A36,EQUIPOS!A5:D154,4,FALSE)</f>
        <v>121136.57939548747</v>
      </c>
      <c r="L36" s="279"/>
      <c r="M36" s="280">
        <v>0.625</v>
      </c>
      <c r="N36" s="281">
        <f>K36/M36</f>
        <v>193818.52703277994</v>
      </c>
    </row>
    <row r="37" spans="1:14">
      <c r="A37" s="114" t="s">
        <v>241</v>
      </c>
      <c r="B37" s="865" t="str">
        <f>VLOOKUP(A37,EQUIPOS!A7:D154,3,FALSE)</f>
        <v>Grúa (capacidad 15 ton)</v>
      </c>
      <c r="C37" s="866"/>
      <c r="D37" s="866"/>
      <c r="E37" s="866"/>
      <c r="F37" s="866"/>
      <c r="G37" s="866"/>
      <c r="H37" s="867"/>
      <c r="I37" s="276"/>
      <c r="J37" s="277"/>
      <c r="K37" s="278">
        <f>VLOOKUP(A37,EQUIPOS!A6:D154,4,FALSE)</f>
        <v>147732.76393460101</v>
      </c>
      <c r="L37" s="279"/>
      <c r="M37" s="280">
        <v>0.625</v>
      </c>
      <c r="N37" s="281">
        <f>K37/M37</f>
        <v>236372.42229536161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2553.3602603050003</v>
      </c>
    </row>
    <row r="43" spans="1:14" ht="15.75" thickBot="1">
      <c r="B43" s="816" t="s">
        <v>1037</v>
      </c>
      <c r="C43" s="817"/>
      <c r="D43" s="817"/>
      <c r="E43" s="817"/>
      <c r="F43" s="817"/>
      <c r="G43" s="817"/>
      <c r="H43" s="817"/>
      <c r="I43" s="817"/>
      <c r="J43" s="817"/>
      <c r="K43" s="817"/>
      <c r="L43" s="817"/>
      <c r="M43" s="818"/>
      <c r="N43" s="403">
        <f>SUM(N36:N42)</f>
        <v>432744.30958844651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4984.2241909238828</v>
      </c>
      <c r="N49" s="281">
        <f>K49*M49</f>
        <v>4984.2241909238828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1824.8562666666667</v>
      </c>
      <c r="N50" s="281">
        <f>K50*M50</f>
        <v>1824.8562666666667</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87942.037511333343</v>
      </c>
      <c r="N51" s="281">
        <f>K51*M51</f>
        <v>175884.07502266669</v>
      </c>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188519.13971359056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672330.65450813703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134466.13090162742</v>
      </c>
      <c r="M83" s="852"/>
      <c r="N83" s="57"/>
    </row>
    <row r="84" spans="1:14">
      <c r="B84" s="95" t="s">
        <v>1057</v>
      </c>
      <c r="C84" s="96"/>
      <c r="D84" s="96"/>
      <c r="E84" s="96"/>
      <c r="F84" s="96"/>
      <c r="G84" s="96"/>
      <c r="H84" s="96"/>
      <c r="I84" s="93"/>
      <c r="J84" s="94"/>
      <c r="K84" s="313">
        <v>0.05</v>
      </c>
      <c r="L84" s="851">
        <f>N78*K84</f>
        <v>33616.532725406854</v>
      </c>
      <c r="M84" s="852"/>
      <c r="N84" s="57"/>
    </row>
    <row r="85" spans="1:14" ht="15.75" thickBot="1">
      <c r="B85" s="97" t="s">
        <v>1058</v>
      </c>
      <c r="C85" s="98"/>
      <c r="D85" s="98"/>
      <c r="E85" s="98"/>
      <c r="F85" s="98"/>
      <c r="G85" s="98"/>
      <c r="H85" s="98"/>
      <c r="I85" s="99"/>
      <c r="J85" s="100"/>
      <c r="K85" s="314">
        <v>0.05</v>
      </c>
      <c r="L85" s="853">
        <f>N78*K85</f>
        <v>33616.532725406854</v>
      </c>
      <c r="M85" s="854"/>
      <c r="N85" s="57"/>
    </row>
    <row r="86" spans="1:14" ht="15.75" thickBot="1">
      <c r="B86" s="816" t="s">
        <v>1037</v>
      </c>
      <c r="C86" s="817"/>
      <c r="D86" s="817"/>
      <c r="E86" s="817"/>
      <c r="F86" s="817"/>
      <c r="G86" s="817"/>
      <c r="H86" s="817"/>
      <c r="I86" s="817"/>
      <c r="J86" s="817"/>
      <c r="K86" s="817"/>
      <c r="L86" s="817"/>
      <c r="M86" s="818"/>
      <c r="N86" s="58">
        <f>L83+L84+L85</f>
        <v>201699.19635244115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874029.85086057824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121136.57939548747</v>
      </c>
      <c r="L36" s="279"/>
      <c r="M36" s="280">
        <v>0.5</v>
      </c>
      <c r="N36" s="281">
        <f>K36/M36</f>
        <v>242273.15879097494</v>
      </c>
    </row>
    <row r="37" spans="1:14">
      <c r="A37" s="114" t="s">
        <v>241</v>
      </c>
      <c r="B37" s="865" t="str">
        <f>VLOOKUP(A37,EQUIPOS!A7:D154,3,FALSE)</f>
        <v>Grúa (capacidad 15 ton)</v>
      </c>
      <c r="C37" s="866"/>
      <c r="D37" s="866"/>
      <c r="E37" s="866"/>
      <c r="F37" s="866"/>
      <c r="G37" s="866"/>
      <c r="H37" s="867"/>
      <c r="I37" s="276"/>
      <c r="J37" s="277"/>
      <c r="K37" s="278">
        <f>VLOOKUP(A37,EQUIPOS!A7:D164,4,FALSE)</f>
        <v>147732.76393460101</v>
      </c>
      <c r="L37" s="279"/>
      <c r="M37" s="280">
        <v>0.5</v>
      </c>
      <c r="N37" s="281">
        <f>K37/M37</f>
        <v>295465.52786920202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3191.70032538125</v>
      </c>
    </row>
    <row r="43" spans="1:14" ht="15.75" thickBot="1">
      <c r="B43" s="816" t="s">
        <v>1037</v>
      </c>
      <c r="C43" s="817"/>
      <c r="D43" s="817"/>
      <c r="E43" s="817"/>
      <c r="F43" s="817"/>
      <c r="G43" s="817"/>
      <c r="H43" s="817"/>
      <c r="I43" s="817"/>
      <c r="J43" s="817"/>
      <c r="K43" s="817"/>
      <c r="L43" s="817"/>
      <c r="M43" s="818"/>
      <c r="N43" s="403">
        <f>SUM(N36:N42)</f>
        <v>540930.3869855582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4984.2241909238828</v>
      </c>
      <c r="N49" s="281">
        <f>K49*M49</f>
        <v>4984.2241909238828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1824.8562666666667</v>
      </c>
      <c r="N50" s="281">
        <f>K50*M50</f>
        <v>1824.8562666666667</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87942.037511333343</v>
      </c>
      <c r="N51" s="281">
        <f>K51*M51</f>
        <v>175884.07502266669</v>
      </c>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188519.13971359056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63834.006507624996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793283.53320677381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158656.70664135477</v>
      </c>
      <c r="M83" s="852"/>
      <c r="N83" s="57"/>
    </row>
    <row r="84" spans="1:14">
      <c r="B84" s="95" t="s">
        <v>1057</v>
      </c>
      <c r="C84" s="96"/>
      <c r="D84" s="96"/>
      <c r="E84" s="96"/>
      <c r="F84" s="96"/>
      <c r="G84" s="96"/>
      <c r="H84" s="96"/>
      <c r="I84" s="93"/>
      <c r="J84" s="94"/>
      <c r="K84" s="313">
        <v>0.05</v>
      </c>
      <c r="L84" s="851">
        <f>N78*K84</f>
        <v>39664.176660338693</v>
      </c>
      <c r="M84" s="852"/>
      <c r="N84" s="57"/>
    </row>
    <row r="85" spans="1:14" ht="15.75" thickBot="1">
      <c r="B85" s="97" t="s">
        <v>1058</v>
      </c>
      <c r="C85" s="98"/>
      <c r="D85" s="98"/>
      <c r="E85" s="98"/>
      <c r="F85" s="98"/>
      <c r="G85" s="98"/>
      <c r="H85" s="98"/>
      <c r="I85" s="99"/>
      <c r="J85" s="100"/>
      <c r="K85" s="314">
        <v>0.05</v>
      </c>
      <c r="L85" s="853">
        <f>N78*K85</f>
        <v>39664.176660338693</v>
      </c>
      <c r="M85" s="854"/>
      <c r="N85" s="57"/>
    </row>
    <row r="86" spans="1:14" ht="15.75" thickBot="1">
      <c r="B86" s="816" t="s">
        <v>1037</v>
      </c>
      <c r="C86" s="817"/>
      <c r="D86" s="817"/>
      <c r="E86" s="817"/>
      <c r="F86" s="817"/>
      <c r="G86" s="817"/>
      <c r="H86" s="817"/>
      <c r="I86" s="817"/>
      <c r="J86" s="817"/>
      <c r="K86" s="817"/>
      <c r="L86" s="817"/>
      <c r="M86" s="818"/>
      <c r="N86" s="58">
        <f>L83+L84+L85</f>
        <v>237985.05996203219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1031268.5931688061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121136.57939548747</v>
      </c>
      <c r="L36" s="279"/>
      <c r="M36" s="280">
        <v>0.4375</v>
      </c>
      <c r="N36" s="281">
        <f>K36/M36</f>
        <v>276883.61004682851</v>
      </c>
    </row>
    <row r="37" spans="1:14">
      <c r="A37" s="114" t="s">
        <v>241</v>
      </c>
      <c r="B37" s="865" t="str">
        <f>VLOOKUP(A37,EQUIPOS!A7:D154,3,FALSE)</f>
        <v>Grúa (capacidad 15 ton)</v>
      </c>
      <c r="C37" s="866"/>
      <c r="D37" s="866"/>
      <c r="E37" s="866"/>
      <c r="F37" s="866"/>
      <c r="G37" s="866"/>
      <c r="H37" s="867"/>
      <c r="I37" s="276"/>
      <c r="J37" s="277"/>
      <c r="K37" s="278">
        <f>VLOOKUP(A37,EQUIPOS!A7:D164,4,FALSE)</f>
        <v>147732.76393460101</v>
      </c>
      <c r="L37" s="279"/>
      <c r="M37" s="280">
        <v>0.4375</v>
      </c>
      <c r="N37" s="281">
        <f>K37/M37</f>
        <v>337674.88899337372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3647.657514721428</v>
      </c>
    </row>
    <row r="43" spans="1:14" ht="15.75" thickBot="1">
      <c r="B43" s="816" t="s">
        <v>1037</v>
      </c>
      <c r="C43" s="817"/>
      <c r="D43" s="817"/>
      <c r="E43" s="817"/>
      <c r="F43" s="817"/>
      <c r="G43" s="817"/>
      <c r="H43" s="817"/>
      <c r="I43" s="817"/>
      <c r="J43" s="817"/>
      <c r="K43" s="817"/>
      <c r="L43" s="817"/>
      <c r="M43" s="818"/>
      <c r="N43" s="403">
        <f>SUM(N36:N42)</f>
        <v>618206.15655492363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4984.2241909238828</v>
      </c>
      <c r="N49" s="281">
        <f>K49*M49</f>
        <v>4984.2241909238828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1824.8562666666667</v>
      </c>
      <c r="N50" s="281">
        <f>K50*M50</f>
        <v>1824.8562666666667</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87942.037511333343</v>
      </c>
      <c r="N51" s="281">
        <f>K51*M51</f>
        <v>175884.07502266669</v>
      </c>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188519.13971359056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72953.15029442856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879678.4465629427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175935.68931258854</v>
      </c>
      <c r="M83" s="852"/>
      <c r="N83" s="57"/>
    </row>
    <row r="84" spans="1:14">
      <c r="B84" s="95" t="s">
        <v>1057</v>
      </c>
      <c r="C84" s="96"/>
      <c r="D84" s="96"/>
      <c r="E84" s="96"/>
      <c r="F84" s="96"/>
      <c r="G84" s="96"/>
      <c r="H84" s="96"/>
      <c r="I84" s="93"/>
      <c r="J84" s="94"/>
      <c r="K84" s="313">
        <v>0.05</v>
      </c>
      <c r="L84" s="851">
        <f>N78*K84</f>
        <v>43983.922328147135</v>
      </c>
      <c r="M84" s="852"/>
      <c r="N84" s="57"/>
    </row>
    <row r="85" spans="1:14" ht="15.75" thickBot="1">
      <c r="B85" s="97" t="s">
        <v>1058</v>
      </c>
      <c r="C85" s="98"/>
      <c r="D85" s="98"/>
      <c r="E85" s="98"/>
      <c r="F85" s="98"/>
      <c r="G85" s="98"/>
      <c r="H85" s="98"/>
      <c r="I85" s="99"/>
      <c r="J85" s="100"/>
      <c r="K85" s="314">
        <v>0.05</v>
      </c>
      <c r="L85" s="853">
        <f>N78*K85</f>
        <v>43983.922328147135</v>
      </c>
      <c r="M85" s="854"/>
      <c r="N85" s="57"/>
    </row>
    <row r="86" spans="1:14" ht="15.75" thickBot="1">
      <c r="B86" s="816" t="s">
        <v>1037</v>
      </c>
      <c r="C86" s="817"/>
      <c r="D86" s="817"/>
      <c r="E86" s="817"/>
      <c r="F86" s="817"/>
      <c r="G86" s="817"/>
      <c r="H86" s="817"/>
      <c r="I86" s="817"/>
      <c r="J86" s="817"/>
      <c r="K86" s="817"/>
      <c r="L86" s="817"/>
      <c r="M86" s="818"/>
      <c r="N86" s="58">
        <f>L83+L84+L85</f>
        <v>263903.53396888281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1143581.9805318255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121136.57939548747</v>
      </c>
      <c r="L36" s="279"/>
      <c r="M36" s="280">
        <v>0.875</v>
      </c>
      <c r="N36" s="281">
        <f>K36/M36</f>
        <v>138441.80502341426</v>
      </c>
    </row>
    <row r="37" spans="1:14">
      <c r="A37" s="114" t="s">
        <v>241</v>
      </c>
      <c r="B37" s="865" t="str">
        <f>VLOOKUP(A37,EQUIPOS!A7:D154,3,FALSE)</f>
        <v>Grúa (capacidad 15 ton)</v>
      </c>
      <c r="C37" s="866"/>
      <c r="D37" s="866"/>
      <c r="E37" s="866"/>
      <c r="F37" s="866"/>
      <c r="G37" s="866"/>
      <c r="H37" s="867"/>
      <c r="I37" s="276"/>
      <c r="J37" s="277"/>
      <c r="K37" s="278">
        <f>VLOOKUP(A37,EQUIPOS!A7:D164,4,FALSE)</f>
        <v>147732.76393460101</v>
      </c>
      <c r="L37" s="279"/>
      <c r="M37" s="280">
        <v>0.875</v>
      </c>
      <c r="N37" s="281">
        <f>K37/M37</f>
        <v>168837.44449668686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1459.0630058885715</v>
      </c>
    </row>
    <row r="43" spans="1:14" ht="15.75" thickBot="1">
      <c r="B43" s="816" t="s">
        <v>1037</v>
      </c>
      <c r="C43" s="817"/>
      <c r="D43" s="817"/>
      <c r="E43" s="817"/>
      <c r="F43" s="817"/>
      <c r="G43" s="817"/>
      <c r="H43" s="817"/>
      <c r="I43" s="817"/>
      <c r="J43" s="817"/>
      <c r="K43" s="817"/>
      <c r="L43" s="817"/>
      <c r="M43" s="818"/>
      <c r="N43" s="403">
        <f>SUM(N36:N42)</f>
        <v>308738.31252598966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4984.2241909238828</v>
      </c>
      <c r="N49" s="281">
        <f>K49*M49</f>
        <v>4984.2241909238828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1824.8562666666667</v>
      </c>
      <c r="N50" s="281">
        <f>K50*M50</f>
        <v>1824.8562666666667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29181.260117771428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350554.63733468502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70110.927466937006</v>
      </c>
      <c r="M83" s="852"/>
      <c r="N83" s="57"/>
    </row>
    <row r="84" spans="1:14">
      <c r="B84" s="95" t="s">
        <v>1057</v>
      </c>
      <c r="C84" s="96"/>
      <c r="D84" s="96"/>
      <c r="E84" s="96"/>
      <c r="F84" s="96"/>
      <c r="G84" s="96"/>
      <c r="H84" s="96"/>
      <c r="I84" s="93"/>
      <c r="J84" s="94"/>
      <c r="K84" s="313">
        <v>0.05</v>
      </c>
      <c r="L84" s="851">
        <f>N78*K84</f>
        <v>17527.731866734252</v>
      </c>
      <c r="M84" s="852"/>
      <c r="N84" s="57"/>
    </row>
    <row r="85" spans="1:14" ht="15.75" thickBot="1">
      <c r="B85" s="97" t="s">
        <v>1058</v>
      </c>
      <c r="C85" s="98"/>
      <c r="D85" s="98"/>
      <c r="E85" s="98"/>
      <c r="F85" s="98"/>
      <c r="G85" s="98"/>
      <c r="H85" s="98"/>
      <c r="I85" s="99"/>
      <c r="J85" s="100"/>
      <c r="K85" s="314">
        <v>0.05</v>
      </c>
      <c r="L85" s="853">
        <f>N78*K85</f>
        <v>17527.731866734252</v>
      </c>
      <c r="M85" s="854"/>
      <c r="N85" s="57"/>
    </row>
    <row r="86" spans="1:14" ht="15.75" thickBot="1">
      <c r="B86" s="816" t="s">
        <v>1037</v>
      </c>
      <c r="C86" s="817"/>
      <c r="D86" s="817"/>
      <c r="E86" s="817"/>
      <c r="F86" s="817"/>
      <c r="G86" s="817"/>
      <c r="H86" s="817"/>
      <c r="I86" s="817"/>
      <c r="J86" s="817"/>
      <c r="K86" s="817"/>
      <c r="L86" s="817"/>
      <c r="M86" s="818"/>
      <c r="N86" s="58">
        <f>L83+L84+L85</f>
        <v>105166.3912004055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455721.0285350905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121136.57939548747</v>
      </c>
      <c r="L36" s="279"/>
      <c r="M36" s="280">
        <v>0.75</v>
      </c>
      <c r="N36" s="281">
        <f>K36/M36</f>
        <v>161515.4391939833</v>
      </c>
    </row>
    <row r="37" spans="1:14">
      <c r="A37" s="114" t="s">
        <v>241</v>
      </c>
      <c r="B37" s="865" t="str">
        <f>VLOOKUP(A37,EQUIPOS!A7:D154,3,FALSE)</f>
        <v>Grúa (capacidad 15 ton)</v>
      </c>
      <c r="C37" s="866"/>
      <c r="D37" s="866"/>
      <c r="E37" s="866"/>
      <c r="F37" s="866"/>
      <c r="G37" s="866"/>
      <c r="H37" s="867"/>
      <c r="I37" s="276"/>
      <c r="J37" s="277"/>
      <c r="K37" s="278">
        <f>VLOOKUP(A37,EQUIPOS!A7:D164,4,FALSE)</f>
        <v>147732.76393460101</v>
      </c>
      <c r="L37" s="279"/>
      <c r="M37" s="280">
        <v>0.75</v>
      </c>
      <c r="N37" s="281">
        <f>K37/M37</f>
        <v>196977.01857946801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1702.2401735366668</v>
      </c>
    </row>
    <row r="43" spans="1:14" ht="15.75" thickBot="1">
      <c r="B43" s="816" t="s">
        <v>1037</v>
      </c>
      <c r="C43" s="817"/>
      <c r="D43" s="817"/>
      <c r="E43" s="817"/>
      <c r="F43" s="817"/>
      <c r="G43" s="817"/>
      <c r="H43" s="817"/>
      <c r="I43" s="817"/>
      <c r="J43" s="817"/>
      <c r="K43" s="817"/>
      <c r="L43" s="817"/>
      <c r="M43" s="818"/>
      <c r="N43" s="403">
        <f>SUM(N36:N42)</f>
        <v>360194.69794698799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4984.2241909238828</v>
      </c>
      <c r="N49" s="281">
        <f>K49*M49</f>
        <v>4984.2241909238828</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1824.8562666666667</v>
      </c>
      <c r="N50" s="281">
        <f>K50*M50</f>
        <v>1824.8562666666667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34044.803470733335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406874.56610864523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81374.913221729046</v>
      </c>
      <c r="M83" s="852"/>
      <c r="N83" s="57"/>
    </row>
    <row r="84" spans="1:14">
      <c r="B84" s="95" t="s">
        <v>1057</v>
      </c>
      <c r="C84" s="96"/>
      <c r="D84" s="96"/>
      <c r="E84" s="96"/>
      <c r="F84" s="96"/>
      <c r="G84" s="96"/>
      <c r="H84" s="96"/>
      <c r="I84" s="93"/>
      <c r="J84" s="94"/>
      <c r="K84" s="313">
        <v>0.05</v>
      </c>
      <c r="L84" s="851">
        <f>N78*K84</f>
        <v>20343.728305432262</v>
      </c>
      <c r="M84" s="852"/>
      <c r="N84" s="57"/>
    </row>
    <row r="85" spans="1:14" ht="15.75" thickBot="1">
      <c r="B85" s="97" t="s">
        <v>1058</v>
      </c>
      <c r="C85" s="98"/>
      <c r="D85" s="98"/>
      <c r="E85" s="98"/>
      <c r="F85" s="98"/>
      <c r="G85" s="98"/>
      <c r="H85" s="98"/>
      <c r="I85" s="99"/>
      <c r="J85" s="100"/>
      <c r="K85" s="314">
        <v>0.05</v>
      </c>
      <c r="L85" s="853">
        <f>N78*K85</f>
        <v>20343.728305432262</v>
      </c>
      <c r="M85" s="854"/>
      <c r="N85" s="57"/>
    </row>
    <row r="86" spans="1:14" ht="15.75" thickBot="1">
      <c r="B86" s="816" t="s">
        <v>1037</v>
      </c>
      <c r="C86" s="817"/>
      <c r="D86" s="817"/>
      <c r="E86" s="817"/>
      <c r="F86" s="817"/>
      <c r="G86" s="817"/>
      <c r="H86" s="817"/>
      <c r="I86" s="817"/>
      <c r="J86" s="817"/>
      <c r="K86" s="817"/>
      <c r="L86" s="817"/>
      <c r="M86" s="818"/>
      <c r="N86" s="58">
        <f>L83+L84+L85</f>
        <v>122062.36983259357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528936.93594123877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121136.57939548747</v>
      </c>
      <c r="L36" s="279"/>
      <c r="M36" s="280">
        <v>0.6875</v>
      </c>
      <c r="N36" s="281">
        <f>K36/M36</f>
        <v>176198.66093889085</v>
      </c>
    </row>
    <row r="37" spans="1:14">
      <c r="A37" s="114" t="s">
        <v>241</v>
      </c>
      <c r="B37" s="865" t="str">
        <f>VLOOKUP(A37,EQUIPOS!A7:D154,3,FALSE)</f>
        <v>Grúa (capacidad 15 ton)</v>
      </c>
      <c r="C37" s="866"/>
      <c r="D37" s="866"/>
      <c r="E37" s="866"/>
      <c r="F37" s="866"/>
      <c r="G37" s="866"/>
      <c r="H37" s="867"/>
      <c r="I37" s="276"/>
      <c r="J37" s="277"/>
      <c r="K37" s="278">
        <f>VLOOKUP(A37,EQUIPOS!A7:D164,4,FALSE)</f>
        <v>147732.76393460101</v>
      </c>
      <c r="L37" s="279"/>
      <c r="M37" s="280">
        <v>0.6875</v>
      </c>
      <c r="N37" s="281">
        <f>K37/M37</f>
        <v>214884.02026851056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1856.9892802218183</v>
      </c>
    </row>
    <row r="43" spans="1:14" ht="15.75" thickBot="1">
      <c r="B43" s="816" t="s">
        <v>1037</v>
      </c>
      <c r="C43" s="817"/>
      <c r="D43" s="817"/>
      <c r="E43" s="817"/>
      <c r="F43" s="817"/>
      <c r="G43" s="817"/>
      <c r="H43" s="817"/>
      <c r="I43" s="817"/>
      <c r="J43" s="817"/>
      <c r="K43" s="817"/>
      <c r="L43" s="817"/>
      <c r="M43" s="818"/>
      <c r="N43" s="403">
        <f>SUM(N36:N42)</f>
        <v>392939.67048762325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4984.2241909238828</v>
      </c>
      <c r="N49" s="281">
        <f>K49*M49</f>
        <v>4984.2241909238828</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1824.8562666666667</v>
      </c>
      <c r="N50" s="281">
        <f>K50*M50</f>
        <v>1824.8562666666667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37139.785604436365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442714.52078298351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88542.904156596705</v>
      </c>
      <c r="M83" s="852"/>
      <c r="N83" s="57"/>
    </row>
    <row r="84" spans="1:14">
      <c r="B84" s="95" t="s">
        <v>1057</v>
      </c>
      <c r="C84" s="96"/>
      <c r="D84" s="96"/>
      <c r="E84" s="96"/>
      <c r="F84" s="96"/>
      <c r="G84" s="96"/>
      <c r="H84" s="96"/>
      <c r="I84" s="93"/>
      <c r="J84" s="94"/>
      <c r="K84" s="313">
        <v>0.05</v>
      </c>
      <c r="L84" s="851">
        <f>N78*K84</f>
        <v>22135.726039149176</v>
      </c>
      <c r="M84" s="852"/>
      <c r="N84" s="57"/>
    </row>
    <row r="85" spans="1:14" ht="15.75" thickBot="1">
      <c r="B85" s="97" t="s">
        <v>1058</v>
      </c>
      <c r="C85" s="98"/>
      <c r="D85" s="98"/>
      <c r="E85" s="98"/>
      <c r="F85" s="98"/>
      <c r="G85" s="98"/>
      <c r="H85" s="98"/>
      <c r="I85" s="99"/>
      <c r="J85" s="100"/>
      <c r="K85" s="314">
        <v>0.05</v>
      </c>
      <c r="L85" s="853">
        <f>N78*K85</f>
        <v>22135.726039149176</v>
      </c>
      <c r="M85" s="854"/>
      <c r="N85" s="57"/>
    </row>
    <row r="86" spans="1:14" ht="15.75" thickBot="1">
      <c r="B86" s="816" t="s">
        <v>1037</v>
      </c>
      <c r="C86" s="817"/>
      <c r="D86" s="817"/>
      <c r="E86" s="817"/>
      <c r="F86" s="817"/>
      <c r="G86" s="817"/>
      <c r="H86" s="817"/>
      <c r="I86" s="817"/>
      <c r="J86" s="817"/>
      <c r="K86" s="817"/>
      <c r="L86" s="817"/>
      <c r="M86" s="818"/>
      <c r="N86" s="58">
        <f>L83+L84+L85</f>
        <v>132814.35623489507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575528.87701787858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8" t="s">
        <v>241</v>
      </c>
      <c r="B36" s="865" t="str">
        <f>VLOOKUP(A36,EQUIPOS!A6:D154,3,FALSE)</f>
        <v>Grúa (capacidad 15 ton)</v>
      </c>
      <c r="C36" s="866"/>
      <c r="D36" s="866"/>
      <c r="E36" s="866"/>
      <c r="F36" s="866"/>
      <c r="G36" s="866"/>
      <c r="H36" s="867"/>
      <c r="I36" s="276"/>
      <c r="J36" s="277"/>
      <c r="K36" s="278">
        <f>VLOOKUP(A36,EQUIPOS!A6:D163,4,FALSE)</f>
        <v>147732.76393460101</v>
      </c>
      <c r="L36" s="279"/>
      <c r="M36" s="405">
        <v>1.125</v>
      </c>
      <c r="N36" s="281">
        <f>K36/M36</f>
        <v>131318.01238631201</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1134.8267823577778</v>
      </c>
    </row>
    <row r="43" spans="1:14" ht="15.75" thickBot="1">
      <c r="B43" s="816" t="s">
        <v>1037</v>
      </c>
      <c r="C43" s="817"/>
      <c r="D43" s="817"/>
      <c r="E43" s="817"/>
      <c r="F43" s="817"/>
      <c r="G43" s="817"/>
      <c r="H43" s="817"/>
      <c r="I43" s="817"/>
      <c r="J43" s="817"/>
      <c r="K43" s="817"/>
      <c r="L43" s="817"/>
      <c r="M43" s="818"/>
      <c r="N43" s="403">
        <f>SUM(N36:N42)</f>
        <v>132452.8391686698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582.59842333333324</v>
      </c>
      <c r="N48" s="281">
        <f>K48*M48</f>
        <v>5825.9842333333327</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1824.8562666666667</v>
      </c>
      <c r="N49" s="281">
        <f>K49*M49</f>
        <v>1824.8562666666667</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4984.2241909238828</v>
      </c>
      <c r="N50" s="281">
        <f>K50*M50</f>
        <v>4984.2241909238828</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22696.535647155557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167784.43950674922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33556.887901349844</v>
      </c>
      <c r="M83" s="852"/>
      <c r="N83" s="57"/>
    </row>
    <row r="84" spans="1:14">
      <c r="B84" s="95" t="s">
        <v>1057</v>
      </c>
      <c r="C84" s="96"/>
      <c r="D84" s="96"/>
      <c r="E84" s="96"/>
      <c r="F84" s="96"/>
      <c r="G84" s="96"/>
      <c r="H84" s="96"/>
      <c r="I84" s="93"/>
      <c r="J84" s="94"/>
      <c r="K84" s="313">
        <v>0.05</v>
      </c>
      <c r="L84" s="851">
        <f>N78*K84</f>
        <v>8389.2219753374611</v>
      </c>
      <c r="M84" s="852"/>
      <c r="N84" s="57"/>
    </row>
    <row r="85" spans="1:14" ht="15.75" thickBot="1">
      <c r="B85" s="97" t="s">
        <v>1058</v>
      </c>
      <c r="C85" s="98"/>
      <c r="D85" s="98"/>
      <c r="E85" s="98"/>
      <c r="F85" s="98"/>
      <c r="G85" s="98"/>
      <c r="H85" s="98"/>
      <c r="I85" s="99"/>
      <c r="J85" s="100"/>
      <c r="K85" s="314">
        <v>0.05</v>
      </c>
      <c r="L85" s="853">
        <f>N78*K85</f>
        <v>8389.2219753374611</v>
      </c>
      <c r="M85" s="854"/>
      <c r="N85" s="57"/>
    </row>
    <row r="86" spans="1:14" ht="15.75" thickBot="1">
      <c r="B86" s="816" t="s">
        <v>1037</v>
      </c>
      <c r="C86" s="817"/>
      <c r="D86" s="817"/>
      <c r="E86" s="817"/>
      <c r="F86" s="817"/>
      <c r="G86" s="817"/>
      <c r="H86" s="817"/>
      <c r="I86" s="817"/>
      <c r="J86" s="817"/>
      <c r="K86" s="817"/>
      <c r="L86" s="817"/>
      <c r="M86" s="818"/>
      <c r="N86" s="58">
        <f>L83+L84+L85</f>
        <v>50335.331852024763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218119.77135877399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61" t="s">
        <v>241</v>
      </c>
      <c r="B36" s="865" t="str">
        <f>VLOOKUP(A36,EQUIPOS!A6:D154,3,FALSE)</f>
        <v>Grúa (capacidad 15 ton)</v>
      </c>
      <c r="C36" s="866"/>
      <c r="D36" s="866"/>
      <c r="E36" s="866"/>
      <c r="F36" s="866"/>
      <c r="G36" s="866"/>
      <c r="H36" s="867"/>
      <c r="I36" s="276"/>
      <c r="J36" s="277"/>
      <c r="K36" s="278">
        <f>VLOOKUP(A36,EQUIPOS!A6:D163,4,FALSE)</f>
        <v>147732.76393460101</v>
      </c>
      <c r="L36" s="279"/>
      <c r="M36" s="471">
        <v>1</v>
      </c>
      <c r="N36" s="281">
        <f>K36/M36</f>
        <v>147732.76393460101</v>
      </c>
    </row>
    <row r="37" spans="1:14">
      <c r="A37" s="161" t="s">
        <v>373</v>
      </c>
      <c r="B37" s="865" t="str">
        <f>VLOOKUP(A37,EQUIPOS!A7:D154,3,FALSE)</f>
        <v>Volqueta 6 m3</v>
      </c>
      <c r="C37" s="866"/>
      <c r="D37" s="866"/>
      <c r="E37" s="866"/>
      <c r="F37" s="866"/>
      <c r="G37" s="866"/>
      <c r="H37" s="867"/>
      <c r="I37" s="276"/>
      <c r="J37" s="277"/>
      <c r="K37" s="278">
        <f>VLOOKUP(A37,EQUIPOS!A7:D164,4,FALSE)</f>
        <v>81398.657892999996</v>
      </c>
      <c r="L37" s="279"/>
      <c r="M37" s="472">
        <v>1</v>
      </c>
      <c r="N37" s="281">
        <f>K37/M37</f>
        <v>81398.657892999996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1276.6801301525002</v>
      </c>
    </row>
    <row r="43" spans="1:14" ht="15.75" thickBot="1">
      <c r="B43" s="816" t="s">
        <v>1037</v>
      </c>
      <c r="C43" s="817"/>
      <c r="D43" s="817"/>
      <c r="E43" s="817"/>
      <c r="F43" s="817"/>
      <c r="G43" s="817"/>
      <c r="H43" s="817"/>
      <c r="I43" s="817"/>
      <c r="J43" s="817"/>
      <c r="K43" s="817"/>
      <c r="L43" s="817"/>
      <c r="M43" s="818"/>
      <c r="N43" s="403">
        <f>SUM(N36:N42)</f>
        <v>230408.1019577535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582.59842333333324</v>
      </c>
      <c r="N48" s="281">
        <f>K48*M48</f>
        <v>5825.9842333333327</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1824.8562666666667</v>
      </c>
      <c r="N49" s="281">
        <f>K49*M49</f>
        <v>1824.8562666666667</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4984.2241909238828</v>
      </c>
      <c r="N50" s="281">
        <f>K50*M50</f>
        <v>4984.2241909238828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25533.60260305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268576.76925172738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53715.353850345477</v>
      </c>
      <c r="M83" s="852"/>
      <c r="N83" s="57"/>
    </row>
    <row r="84" spans="1:14">
      <c r="B84" s="95" t="s">
        <v>1057</v>
      </c>
      <c r="C84" s="96"/>
      <c r="D84" s="96"/>
      <c r="E84" s="96"/>
      <c r="F84" s="96"/>
      <c r="G84" s="96"/>
      <c r="H84" s="96"/>
      <c r="I84" s="93"/>
      <c r="J84" s="94"/>
      <c r="K84" s="313">
        <v>0.05</v>
      </c>
      <c r="L84" s="851">
        <f>N78*K84</f>
        <v>13428.838462586369</v>
      </c>
      <c r="M84" s="852"/>
      <c r="N84" s="57"/>
    </row>
    <row r="85" spans="1:14" ht="15.75" thickBot="1">
      <c r="B85" s="97" t="s">
        <v>1058</v>
      </c>
      <c r="C85" s="98"/>
      <c r="D85" s="98"/>
      <c r="E85" s="98"/>
      <c r="F85" s="98"/>
      <c r="G85" s="98"/>
      <c r="H85" s="98"/>
      <c r="I85" s="99"/>
      <c r="J85" s="100"/>
      <c r="K85" s="314">
        <v>0.05</v>
      </c>
      <c r="L85" s="853">
        <f>N78*K85</f>
        <v>13428.838462586369</v>
      </c>
      <c r="M85" s="854"/>
      <c r="N85" s="57"/>
    </row>
    <row r="86" spans="1:14" ht="15.75" thickBot="1">
      <c r="B86" s="816" t="s">
        <v>1037</v>
      </c>
      <c r="C86" s="817"/>
      <c r="D86" s="817"/>
      <c r="E86" s="817"/>
      <c r="F86" s="817"/>
      <c r="G86" s="817"/>
      <c r="H86" s="817"/>
      <c r="I86" s="817"/>
      <c r="J86" s="817"/>
      <c r="K86" s="817"/>
      <c r="L86" s="817"/>
      <c r="M86" s="818"/>
      <c r="N86" s="58">
        <f>L83+L84+L85</f>
        <v>80573.030775518215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349149.8000272456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147732.76393460101</v>
      </c>
      <c r="L36" s="279"/>
      <c r="M36" s="280">
        <v>0.9375</v>
      </c>
      <c r="N36" s="281">
        <f>K36/M36</f>
        <v>157581.61486357442</v>
      </c>
    </row>
    <row r="37" spans="1:14">
      <c r="A37" s="150" t="s">
        <v>373</v>
      </c>
      <c r="B37" s="865" t="str">
        <f>VLOOKUP(A37,EQUIPOS!A7:D154,3,FALSE)</f>
        <v>Volqueta 6 m3</v>
      </c>
      <c r="C37" s="866"/>
      <c r="D37" s="866"/>
      <c r="E37" s="866"/>
      <c r="F37" s="866"/>
      <c r="G37" s="866"/>
      <c r="H37" s="867"/>
      <c r="I37" s="276"/>
      <c r="J37" s="277"/>
      <c r="K37" s="278">
        <f>VLOOKUP(A37,EQUIPOS!A7:D164,4,FALSE)</f>
        <v>81398.657892999996</v>
      </c>
      <c r="L37" s="279"/>
      <c r="M37" s="280">
        <v>0.9375</v>
      </c>
      <c r="N37" s="281">
        <f>K37/M37</f>
        <v>86825.235085866661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1361.7921388293335</v>
      </c>
    </row>
    <row r="43" spans="1:14" ht="15.75" thickBot="1">
      <c r="B43" s="816" t="s">
        <v>1037</v>
      </c>
      <c r="C43" s="817"/>
      <c r="D43" s="817"/>
      <c r="E43" s="817"/>
      <c r="F43" s="817"/>
      <c r="G43" s="817"/>
      <c r="H43" s="817"/>
      <c r="I43" s="817"/>
      <c r="J43" s="817"/>
      <c r="K43" s="817"/>
      <c r="L43" s="817"/>
      <c r="M43" s="818"/>
      <c r="N43" s="403">
        <f>SUM(N36:N42)</f>
        <v>245768.64208827043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4984.2241909238828</v>
      </c>
      <c r="N49" s="281">
        <f>K49*M49</f>
        <v>4984.2241909238828</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1824.8562666666667</v>
      </c>
      <c r="N50" s="281">
        <f>K50*M50</f>
        <v>1824.8562666666667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SUM(N70:N75)</f>
        <v>27235.842776586665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285639.54955578095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57127.909911156195</v>
      </c>
      <c r="M83" s="852"/>
      <c r="N83" s="57"/>
    </row>
    <row r="84" spans="1:14">
      <c r="B84" s="95" t="s">
        <v>1057</v>
      </c>
      <c r="C84" s="96"/>
      <c r="D84" s="96"/>
      <c r="E84" s="96"/>
      <c r="F84" s="96"/>
      <c r="G84" s="96"/>
      <c r="H84" s="96"/>
      <c r="I84" s="93"/>
      <c r="J84" s="94"/>
      <c r="K84" s="313">
        <v>0.05</v>
      </c>
      <c r="L84" s="851">
        <f>N78*K84</f>
        <v>14281.977477789049</v>
      </c>
      <c r="M84" s="852"/>
      <c r="N84" s="57"/>
    </row>
    <row r="85" spans="1:14" ht="15.75" thickBot="1">
      <c r="B85" s="97" t="s">
        <v>1058</v>
      </c>
      <c r="C85" s="98"/>
      <c r="D85" s="98"/>
      <c r="E85" s="98"/>
      <c r="F85" s="98"/>
      <c r="G85" s="98"/>
      <c r="H85" s="98"/>
      <c r="I85" s="99"/>
      <c r="J85" s="100"/>
      <c r="K85" s="314">
        <v>0.05</v>
      </c>
      <c r="L85" s="853">
        <f>N78*K85</f>
        <v>14281.977477789049</v>
      </c>
      <c r="M85" s="854"/>
      <c r="N85" s="57"/>
    </row>
    <row r="86" spans="1:14" ht="15.75" thickBot="1">
      <c r="B86" s="816" t="s">
        <v>1037</v>
      </c>
      <c r="C86" s="817"/>
      <c r="D86" s="817"/>
      <c r="E86" s="817"/>
      <c r="F86" s="817"/>
      <c r="G86" s="817"/>
      <c r="H86" s="817"/>
      <c r="I86" s="817"/>
      <c r="J86" s="817"/>
      <c r="K86" s="817"/>
      <c r="L86" s="817"/>
      <c r="M86" s="818"/>
      <c r="N86" s="58">
        <f>L83+L84+L85</f>
        <v>85691.864866734279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371331.4144225152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147732.76393460101</v>
      </c>
      <c r="L36" s="279"/>
      <c r="M36" s="280">
        <v>1.5</v>
      </c>
      <c r="N36" s="281">
        <f>K36/M36</f>
        <v>98488.509289734007</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851.12008676833341</v>
      </c>
    </row>
    <row r="43" spans="1:14" ht="15.75" thickBot="1">
      <c r="B43" s="816" t="s">
        <v>1037</v>
      </c>
      <c r="C43" s="817"/>
      <c r="D43" s="817"/>
      <c r="E43" s="817"/>
      <c r="F43" s="817"/>
      <c r="G43" s="817"/>
      <c r="H43" s="817"/>
      <c r="I43" s="817"/>
      <c r="J43" s="817"/>
      <c r="K43" s="817"/>
      <c r="L43" s="817"/>
      <c r="M43" s="818"/>
      <c r="N43" s="403">
        <f>SUM(N36:N42)</f>
        <v>99339.629376502344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4984.2241909238828</v>
      </c>
      <c r="N49" s="281">
        <f>K49*M49</f>
        <v>4984.2241909238828</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1824.8562666666667</v>
      </c>
      <c r="N50" s="281">
        <f>K50*M50</f>
        <v>1824.8562666666667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SUM(N70:N75)</f>
        <v>17022.401735366668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128997.0958027929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25799.41916055858</v>
      </c>
      <c r="M83" s="852"/>
      <c r="N83" s="57"/>
    </row>
    <row r="84" spans="1:14">
      <c r="B84" s="95" t="s">
        <v>1057</v>
      </c>
      <c r="C84" s="96"/>
      <c r="D84" s="96"/>
      <c r="E84" s="96"/>
      <c r="F84" s="96"/>
      <c r="G84" s="96"/>
      <c r="H84" s="96"/>
      <c r="I84" s="93"/>
      <c r="J84" s="94"/>
      <c r="K84" s="313">
        <v>0.05</v>
      </c>
      <c r="L84" s="851">
        <f>N78*K84</f>
        <v>6449.854790139645</v>
      </c>
      <c r="M84" s="852"/>
      <c r="N84" s="57"/>
    </row>
    <row r="85" spans="1:14" ht="15.75" thickBot="1">
      <c r="B85" s="97" t="s">
        <v>1058</v>
      </c>
      <c r="C85" s="98"/>
      <c r="D85" s="98"/>
      <c r="E85" s="98"/>
      <c r="F85" s="98"/>
      <c r="G85" s="98"/>
      <c r="H85" s="98"/>
      <c r="I85" s="99"/>
      <c r="J85" s="100"/>
      <c r="K85" s="314">
        <v>0.05</v>
      </c>
      <c r="L85" s="853">
        <f>N78*K85</f>
        <v>6449.854790139645</v>
      </c>
      <c r="M85" s="854"/>
      <c r="N85" s="57"/>
    </row>
    <row r="86" spans="1:14" ht="15.75" thickBot="1">
      <c r="B86" s="816" t="s">
        <v>1037</v>
      </c>
      <c r="C86" s="817"/>
      <c r="D86" s="817"/>
      <c r="E86" s="817"/>
      <c r="F86" s="817"/>
      <c r="G86" s="817"/>
      <c r="H86" s="817"/>
      <c r="I86" s="817"/>
      <c r="J86" s="817"/>
      <c r="K86" s="817"/>
      <c r="L86" s="817"/>
      <c r="M86" s="818"/>
      <c r="N86" s="58">
        <f>L83+L84+L85</f>
        <v>38699.12874083787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167696.22454363079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147732.76393460101</v>
      </c>
      <c r="L36" s="279"/>
      <c r="M36" s="280">
        <v>1.375</v>
      </c>
      <c r="N36" s="281">
        <f>K36/M36</f>
        <v>107442.01013425528</v>
      </c>
    </row>
    <row r="37" spans="1:14">
      <c r="A37" s="150" t="s">
        <v>373</v>
      </c>
      <c r="B37" s="865" t="str">
        <f>VLOOKUP(A37,EQUIPOS!A7:D154,3,FALSE)</f>
        <v>Volqueta 6 m3</v>
      </c>
      <c r="C37" s="866"/>
      <c r="D37" s="866"/>
      <c r="E37" s="866"/>
      <c r="F37" s="866"/>
      <c r="G37" s="866"/>
      <c r="H37" s="867"/>
      <c r="I37" s="276"/>
      <c r="J37" s="277"/>
      <c r="K37" s="278">
        <f>VLOOKUP(A37,EQUIPOS!A7:D164,4,FALSE)</f>
        <v>81398.657892999996</v>
      </c>
      <c r="L37" s="279"/>
      <c r="M37" s="280">
        <v>1.375</v>
      </c>
      <c r="N37" s="281">
        <f>K37/M37</f>
        <v>59199.023922181812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928.49464011090913</v>
      </c>
    </row>
    <row r="43" spans="1:14" ht="15.75" thickBot="1">
      <c r="B43" s="816" t="s">
        <v>1037</v>
      </c>
      <c r="C43" s="817"/>
      <c r="D43" s="817"/>
      <c r="E43" s="817"/>
      <c r="F43" s="817"/>
      <c r="G43" s="817"/>
      <c r="H43" s="817"/>
      <c r="I43" s="817"/>
      <c r="J43" s="817"/>
      <c r="K43" s="817"/>
      <c r="L43" s="817"/>
      <c r="M43" s="818"/>
      <c r="N43" s="403">
        <f>SUM(N36:N42)</f>
        <v>167569.52869654799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4984.2241909238828</v>
      </c>
      <c r="N49" s="281">
        <f>K49*M49</f>
        <v>4984.2241909238828</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1824.8562666666667</v>
      </c>
      <c r="N50" s="281">
        <f>K50*M50</f>
        <v>1824.8562666666667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18569.892802218183</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198774.48618969004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39754.897237938014</v>
      </c>
      <c r="M83" s="852"/>
      <c r="N83" s="57"/>
    </row>
    <row r="84" spans="1:14">
      <c r="B84" s="95" t="s">
        <v>1057</v>
      </c>
      <c r="C84" s="96"/>
      <c r="D84" s="96"/>
      <c r="E84" s="96"/>
      <c r="F84" s="96"/>
      <c r="G84" s="96"/>
      <c r="H84" s="96"/>
      <c r="I84" s="93"/>
      <c r="J84" s="94"/>
      <c r="K84" s="313">
        <v>0.05</v>
      </c>
      <c r="L84" s="851">
        <f>N78*K84</f>
        <v>9938.7243094845035</v>
      </c>
      <c r="M84" s="852"/>
      <c r="N84" s="57"/>
    </row>
    <row r="85" spans="1:14" ht="15.75" thickBot="1">
      <c r="B85" s="97" t="s">
        <v>1058</v>
      </c>
      <c r="C85" s="98"/>
      <c r="D85" s="98"/>
      <c r="E85" s="98"/>
      <c r="F85" s="98"/>
      <c r="G85" s="98"/>
      <c r="H85" s="98"/>
      <c r="I85" s="99"/>
      <c r="J85" s="100"/>
      <c r="K85" s="314">
        <v>0.05</v>
      </c>
      <c r="L85" s="853">
        <f>N78*K85</f>
        <v>9938.7243094845035</v>
      </c>
      <c r="M85" s="854"/>
      <c r="N85" s="57"/>
    </row>
    <row r="86" spans="1:14" ht="15.75" thickBot="1">
      <c r="B86" s="816" t="s">
        <v>1037</v>
      </c>
      <c r="C86" s="817"/>
      <c r="D86" s="817"/>
      <c r="E86" s="817"/>
      <c r="F86" s="817"/>
      <c r="G86" s="817"/>
      <c r="H86" s="817"/>
      <c r="I86" s="817"/>
      <c r="J86" s="817"/>
      <c r="K86" s="817"/>
      <c r="L86" s="817"/>
      <c r="M86" s="818"/>
      <c r="N86" s="58">
        <f>L83+L84+L85</f>
        <v>59632.345856907021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258406.83204659706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147732.76393460101</v>
      </c>
      <c r="L36" s="279"/>
      <c r="M36" s="280">
        <v>1.3125</v>
      </c>
      <c r="N36" s="281">
        <f>K36/M36</f>
        <v>112558.29633112458</v>
      </c>
    </row>
    <row r="37" spans="1:14">
      <c r="A37" s="150" t="s">
        <v>373</v>
      </c>
      <c r="B37" s="865" t="str">
        <f>VLOOKUP(A37,EQUIPOS!A7:D154,3,FALSE)</f>
        <v>Volqueta 6 m3</v>
      </c>
      <c r="C37" s="866"/>
      <c r="D37" s="866"/>
      <c r="E37" s="866"/>
      <c r="F37" s="866"/>
      <c r="G37" s="866"/>
      <c r="H37" s="867"/>
      <c r="I37" s="276"/>
      <c r="J37" s="277"/>
      <c r="K37" s="278">
        <f>VLOOKUP(A37,EQUIPOS!A7:D164,4,FALSE)</f>
        <v>81398.657892999996</v>
      </c>
      <c r="L37" s="279"/>
      <c r="M37" s="280">
        <v>1.3125</v>
      </c>
      <c r="N37" s="281">
        <f>K37/M37</f>
        <v>62018.025061333334</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0.05</v>
      </c>
      <c r="M42" s="878"/>
      <c r="N42" s="111">
        <f>N76*L42</f>
        <v>972.70867059238105</v>
      </c>
    </row>
    <row r="43" spans="1:14" ht="15.75" thickBot="1">
      <c r="B43" s="816" t="s">
        <v>1037</v>
      </c>
      <c r="C43" s="817"/>
      <c r="D43" s="817"/>
      <c r="E43" s="817"/>
      <c r="F43" s="817"/>
      <c r="G43" s="817"/>
      <c r="H43" s="817"/>
      <c r="I43" s="817"/>
      <c r="J43" s="817"/>
      <c r="K43" s="817"/>
      <c r="L43" s="817"/>
      <c r="M43" s="818"/>
      <c r="N43" s="403">
        <f>SUM(N36:N42)</f>
        <v>175549.0300630503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582.59842333333324</v>
      </c>
      <c r="N48" s="281">
        <f>K48*M48</f>
        <v>5825.9842333333327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4984.2241909238828</v>
      </c>
      <c r="N49" s="281">
        <f>K49*M49</f>
        <v>4984.2241909238828</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1824.8562666666667</v>
      </c>
      <c r="N50" s="281">
        <f>K50*M50</f>
        <v>1824.8562666666667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12635.064690923882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19454.17341184762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207638.26816582179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41527.653633164358</v>
      </c>
      <c r="M83" s="852"/>
      <c r="N83" s="57"/>
    </row>
    <row r="84" spans="1:14">
      <c r="B84" s="95" t="s">
        <v>1057</v>
      </c>
      <c r="C84" s="96"/>
      <c r="D84" s="96"/>
      <c r="E84" s="96"/>
      <c r="F84" s="96"/>
      <c r="G84" s="96"/>
      <c r="H84" s="96"/>
      <c r="I84" s="93"/>
      <c r="J84" s="94"/>
      <c r="K84" s="313">
        <v>0.05</v>
      </c>
      <c r="L84" s="851">
        <f>N78*K84</f>
        <v>10381.91340829109</v>
      </c>
      <c r="M84" s="852"/>
      <c r="N84" s="57"/>
    </row>
    <row r="85" spans="1:14" ht="15.75" thickBot="1">
      <c r="B85" s="97" t="s">
        <v>1058</v>
      </c>
      <c r="C85" s="98"/>
      <c r="D85" s="98"/>
      <c r="E85" s="98"/>
      <c r="F85" s="98"/>
      <c r="G85" s="98"/>
      <c r="H85" s="98"/>
      <c r="I85" s="99"/>
      <c r="J85" s="100"/>
      <c r="K85" s="314">
        <v>0.05</v>
      </c>
      <c r="L85" s="853">
        <f>N78*K85</f>
        <v>10381.91340829109</v>
      </c>
      <c r="M85" s="854"/>
      <c r="N85" s="57"/>
    </row>
    <row r="86" spans="1:14" ht="15.75" thickBot="1">
      <c r="B86" s="816" t="s">
        <v>1037</v>
      </c>
      <c r="C86" s="817"/>
      <c r="D86" s="817"/>
      <c r="E86" s="817"/>
      <c r="F86" s="817"/>
      <c r="G86" s="817"/>
      <c r="H86" s="817"/>
      <c r="I86" s="817"/>
      <c r="J86" s="817"/>
      <c r="K86" s="817"/>
      <c r="L86" s="817"/>
      <c r="M86" s="818"/>
      <c r="N86" s="58">
        <f>L83+L84+L85</f>
        <v>62291.480449746537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269929.74861556833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312</v>
      </c>
      <c r="B36" s="865" t="str">
        <f>VLOOKUP(A36,EQUIPOS!A6:D154,3,FALSE)</f>
        <v>Retroexcavadora sobre oruga, potencia 138 HP, balde de 1,5 m3.</v>
      </c>
      <c r="C36" s="866"/>
      <c r="D36" s="866"/>
      <c r="E36" s="866"/>
      <c r="F36" s="866"/>
      <c r="G36" s="866"/>
      <c r="H36" s="867"/>
      <c r="I36" s="276"/>
      <c r="J36" s="277"/>
      <c r="K36" s="278">
        <f>VLOOKUP(A36,EQUIPOS!A6:D163,4,FALSE)</f>
        <v>161237.58222222221</v>
      </c>
      <c r="L36" s="279"/>
      <c r="M36" s="280">
        <v>66</v>
      </c>
      <c r="N36" s="281">
        <f>K36/M36</f>
        <v>2442.9936700336698</v>
      </c>
    </row>
    <row r="37" spans="1:14">
      <c r="A37" s="150"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166125.14388888891</v>
      </c>
      <c r="L37" s="279"/>
      <c r="M37" s="280">
        <v>100</v>
      </c>
      <c r="N37" s="281">
        <f>K37/M37</f>
        <v>1661.2514388888892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0.967181916782197</v>
      </c>
    </row>
    <row r="43" spans="1:14" ht="15.75" thickBot="1">
      <c r="B43" s="816" t="s">
        <v>1037</v>
      </c>
      <c r="C43" s="817"/>
      <c r="D43" s="817"/>
      <c r="E43" s="817"/>
      <c r="F43" s="817"/>
      <c r="G43" s="817"/>
      <c r="H43" s="817"/>
      <c r="I43" s="817"/>
      <c r="J43" s="817"/>
      <c r="K43" s="817"/>
      <c r="L43" s="817"/>
      <c r="M43" s="818"/>
      <c r="N43" s="403">
        <f>SUM(N36:N42)</f>
        <v>4105.2122908393412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2968.6635122404946</v>
      </c>
      <c r="N48" s="281">
        <f>K48*M48</f>
        <v>2968.6635122404946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2968.6635122404946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96.718191678219696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7170.5939947580564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1434.1187989516113</v>
      </c>
      <c r="M83" s="852"/>
      <c r="N83" s="57"/>
    </row>
    <row r="84" spans="1:14">
      <c r="B84" s="95" t="s">
        <v>1057</v>
      </c>
      <c r="C84" s="96"/>
      <c r="D84" s="96"/>
      <c r="E84" s="96"/>
      <c r="F84" s="96"/>
      <c r="G84" s="96"/>
      <c r="H84" s="96"/>
      <c r="I84" s="93"/>
      <c r="J84" s="94"/>
      <c r="K84" s="313">
        <v>0.05</v>
      </c>
      <c r="L84" s="851">
        <f>N78*K84</f>
        <v>358.52969973790283</v>
      </c>
      <c r="M84" s="852"/>
      <c r="N84" s="57"/>
    </row>
    <row r="85" spans="1:14" ht="15.75" thickBot="1">
      <c r="B85" s="97" t="s">
        <v>1058</v>
      </c>
      <c r="C85" s="98"/>
      <c r="D85" s="98"/>
      <c r="E85" s="98"/>
      <c r="F85" s="98"/>
      <c r="G85" s="98"/>
      <c r="H85" s="98"/>
      <c r="I85" s="99"/>
      <c r="J85" s="100"/>
      <c r="K85" s="314">
        <v>0.05</v>
      </c>
      <c r="L85" s="853">
        <f>N78*K85</f>
        <v>358.52969973790283</v>
      </c>
      <c r="M85" s="854"/>
      <c r="N85" s="57"/>
    </row>
    <row r="86" spans="1:14" ht="15.75" thickBot="1">
      <c r="B86" s="816" t="s">
        <v>1037</v>
      </c>
      <c r="C86" s="817"/>
      <c r="D86" s="817"/>
      <c r="E86" s="817"/>
      <c r="F86" s="817"/>
      <c r="G86" s="817"/>
      <c r="H86" s="817"/>
      <c r="I86" s="817"/>
      <c r="J86" s="817"/>
      <c r="K86" s="817"/>
      <c r="L86" s="817"/>
      <c r="M86" s="818"/>
      <c r="N86" s="58">
        <f>L83+L84+L85</f>
        <v>2151.1781984274171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9321.772193185474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312</v>
      </c>
      <c r="B36" s="865" t="str">
        <f>VLOOKUP(A36,EQUIPOS!A6:D154,3,FALSE)</f>
        <v>Retroexcavadora sobre oruga, potencia 138 HP, balde de 1,5 m3.</v>
      </c>
      <c r="C36" s="866"/>
      <c r="D36" s="866"/>
      <c r="E36" s="866"/>
      <c r="F36" s="866"/>
      <c r="G36" s="866"/>
      <c r="H36" s="867"/>
      <c r="I36" s="276"/>
      <c r="J36" s="277"/>
      <c r="K36" s="278">
        <f>VLOOKUP(A36,EQUIPOS!A6:D163,4,FALSE)</f>
        <v>161237.58222222221</v>
      </c>
      <c r="L36" s="279"/>
      <c r="M36" s="280">
        <v>66</v>
      </c>
      <c r="N36" s="281">
        <f>K36/M36</f>
        <v>2442.9936700336698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0.967181916782197</v>
      </c>
    </row>
    <row r="43" spans="1:14" ht="15.75" thickBot="1">
      <c r="B43" s="816" t="s">
        <v>1037</v>
      </c>
      <c r="C43" s="817"/>
      <c r="D43" s="817"/>
      <c r="E43" s="817"/>
      <c r="F43" s="817"/>
      <c r="G43" s="817"/>
      <c r="H43" s="817"/>
      <c r="I43" s="817"/>
      <c r="J43" s="817"/>
      <c r="K43" s="817"/>
      <c r="L43" s="817"/>
      <c r="M43" s="818"/>
      <c r="N43" s="403">
        <f>SUM(N36:N42)</f>
        <v>2443.9608519504518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96.718191678219696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2540.6790436286715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508.13580872573431</v>
      </c>
      <c r="M83" s="852"/>
      <c r="N83" s="57"/>
    </row>
    <row r="84" spans="1:14">
      <c r="B84" s="95" t="s">
        <v>1057</v>
      </c>
      <c r="C84" s="96"/>
      <c r="D84" s="96"/>
      <c r="E84" s="96"/>
      <c r="F84" s="96"/>
      <c r="G84" s="96"/>
      <c r="H84" s="96"/>
      <c r="I84" s="93"/>
      <c r="J84" s="94"/>
      <c r="K84" s="313">
        <v>0.05</v>
      </c>
      <c r="L84" s="851">
        <f>N78*K84</f>
        <v>127.03395218143358</v>
      </c>
      <c r="M84" s="852"/>
      <c r="N84" s="57"/>
    </row>
    <row r="85" spans="1:14" ht="15.75" thickBot="1">
      <c r="B85" s="97" t="s">
        <v>1058</v>
      </c>
      <c r="C85" s="98"/>
      <c r="D85" s="98"/>
      <c r="E85" s="98"/>
      <c r="F85" s="98"/>
      <c r="G85" s="98"/>
      <c r="H85" s="98"/>
      <c r="I85" s="99"/>
      <c r="J85" s="100"/>
      <c r="K85" s="314">
        <v>0.05</v>
      </c>
      <c r="L85" s="853">
        <f>N78*K85</f>
        <v>127.03395218143358</v>
      </c>
      <c r="M85" s="854"/>
      <c r="N85" s="57"/>
    </row>
    <row r="86" spans="1:14" ht="15.75" thickBot="1">
      <c r="B86" s="816" t="s">
        <v>1037</v>
      </c>
      <c r="C86" s="817"/>
      <c r="D86" s="817"/>
      <c r="E86" s="817"/>
      <c r="F86" s="817"/>
      <c r="G86" s="817"/>
      <c r="H86" s="817"/>
      <c r="I86" s="817"/>
      <c r="J86" s="817"/>
      <c r="K86" s="817"/>
      <c r="L86" s="817"/>
      <c r="M86" s="818"/>
      <c r="N86" s="58">
        <f>L83+L84+L85</f>
        <v>762.20371308860149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3302.882756717273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180</v>
      </c>
      <c r="B36" s="865" t="str">
        <f>VLOOKUP(A36,EQUIPOS!A6:D154,3,FALSE)</f>
        <v>Compresor 120 HP, con martillo.</v>
      </c>
      <c r="C36" s="866"/>
      <c r="D36" s="866"/>
      <c r="E36" s="866"/>
      <c r="F36" s="866"/>
      <c r="G36" s="866"/>
      <c r="H36" s="867"/>
      <c r="I36" s="276"/>
      <c r="J36" s="277"/>
      <c r="K36" s="278">
        <f>VLOOKUP(A36,EQUIPOS!A6:D163,4,FALSE)</f>
        <v>77710.953333333324</v>
      </c>
      <c r="L36" s="279"/>
      <c r="M36" s="280">
        <v>66</v>
      </c>
      <c r="N36" s="281">
        <f>K36/M36</f>
        <v>1177.4386868686868</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166125.14388888891</v>
      </c>
      <c r="L37" s="279"/>
      <c r="M37" s="280">
        <v>100</v>
      </c>
      <c r="N37" s="281">
        <f>K37/M37</f>
        <v>1661.2514388888892</v>
      </c>
    </row>
    <row r="38" spans="1:14">
      <c r="A38" t="s">
        <v>312</v>
      </c>
      <c r="B38" s="865" t="str">
        <f>VLOOKUP(A38,EQUIPOS!A8:D154,3,FALSE)</f>
        <v>Retroexcavadora sobre oruga, potencia 138 HP, balde de 1,5 m3.</v>
      </c>
      <c r="C38" s="866"/>
      <c r="D38" s="866"/>
      <c r="E38" s="866"/>
      <c r="F38" s="866"/>
      <c r="G38" s="866"/>
      <c r="H38" s="867"/>
      <c r="I38" s="276"/>
      <c r="J38" s="277"/>
      <c r="K38" s="278">
        <f>VLOOKUP(A38,EQUIPOS!A8:D165,4,FALSE)</f>
        <v>161237.58222222221</v>
      </c>
      <c r="L38" s="279"/>
      <c r="M38" s="280">
        <v>66</v>
      </c>
      <c r="N38" s="281">
        <f>K38/M38</f>
        <v>2442.9936700336698</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N78*L42</f>
        <v>5.8030915006931822</v>
      </c>
    </row>
    <row r="43" spans="1:14" ht="15.75" thickBot="1">
      <c r="B43" s="816" t="s">
        <v>1037</v>
      </c>
      <c r="C43" s="817"/>
      <c r="D43" s="817"/>
      <c r="E43" s="817"/>
      <c r="F43" s="817"/>
      <c r="G43" s="817"/>
      <c r="H43" s="817"/>
      <c r="I43" s="817"/>
      <c r="J43" s="817"/>
      <c r="K43" s="817"/>
      <c r="L43" s="817"/>
      <c r="M43" s="818"/>
      <c r="N43" s="403">
        <f>SUM(N36:N42)</f>
        <v>5287.4868872919387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5184.72</v>
      </c>
      <c r="N48" s="281">
        <f>K48*M48</f>
        <v>1036.9440000000002</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1381.6556459322662</v>
      </c>
      <c r="N49" s="281">
        <f t="shared" ref="N49:N54" si="0">K49*M49</f>
        <v>4144.9669377967984</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0</v>
      </c>
      <c r="N50" s="281">
        <f t="shared" si="0"/>
        <v>0</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740.64372991638947</v>
      </c>
      <c r="N51" s="281">
        <f t="shared" si="0"/>
        <v>148.12874598327789</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689.61510120599405</v>
      </c>
      <c r="N52" s="281">
        <f t="shared" si="0"/>
        <v>344.80755060299703</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1.4995526045028322E-2</v>
      </c>
      <c r="N53" s="281">
        <f t="shared" si="0"/>
        <v>119.89148005890819</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2968.6635122404946</v>
      </c>
      <c r="N54" s="281">
        <f t="shared" si="0"/>
        <v>2968.6635122404946</v>
      </c>
    </row>
    <row r="55" spans="1:14" ht="15.75" thickBot="1">
      <c r="B55" s="898"/>
      <c r="C55" s="899"/>
      <c r="D55" s="899"/>
      <c r="E55" s="899"/>
      <c r="F55" s="899"/>
      <c r="G55" s="899"/>
      <c r="H55" s="899"/>
      <c r="I55" s="869"/>
      <c r="J55" s="48"/>
      <c r="K55" s="50"/>
      <c r="L55" s="900"/>
      <c r="M55" s="901"/>
      <c r="N55" s="51"/>
    </row>
    <row r="56" spans="1:14" ht="15.75" thickBot="1">
      <c r="B56" s="816" t="s">
        <v>1037</v>
      </c>
      <c r="C56" s="817"/>
      <c r="D56" s="817"/>
      <c r="E56" s="817"/>
      <c r="F56" s="817"/>
      <c r="G56" s="817"/>
      <c r="H56" s="817"/>
      <c r="I56" s="817"/>
      <c r="J56" s="817"/>
      <c r="K56" s="817"/>
      <c r="L56" s="817"/>
      <c r="M56" s="818"/>
      <c r="N56" s="403">
        <f>SUM(N48:N55)</f>
        <v>8763.4022266824759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858"/>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51"/>
    </row>
    <row r="78" spans="1:15" ht="15.75" thickBot="1">
      <c r="B78" s="816" t="s">
        <v>1037</v>
      </c>
      <c r="C78" s="817"/>
      <c r="D78" s="817"/>
      <c r="E78" s="817"/>
      <c r="F78" s="817"/>
      <c r="G78" s="817"/>
      <c r="H78" s="817"/>
      <c r="I78" s="859"/>
      <c r="J78" s="859"/>
      <c r="K78" s="859"/>
      <c r="L78" s="859"/>
      <c r="M78" s="860"/>
      <c r="N78" s="310">
        <f>SUM(N72:N77)</f>
        <v>290.1545750346591</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14341.043689009075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2868.208737801815</v>
      </c>
      <c r="M85" s="852"/>
      <c r="N85" s="57"/>
    </row>
    <row r="86" spans="1:14">
      <c r="B86" s="95" t="s">
        <v>1057</v>
      </c>
      <c r="C86" s="96"/>
      <c r="D86" s="96"/>
      <c r="E86" s="96"/>
      <c r="F86" s="96"/>
      <c r="G86" s="96"/>
      <c r="H86" s="96"/>
      <c r="I86" s="93"/>
      <c r="J86" s="94"/>
      <c r="K86" s="313">
        <v>0.05</v>
      </c>
      <c r="L86" s="851">
        <f>N80*K86</f>
        <v>717.05218445045375</v>
      </c>
      <c r="M86" s="852"/>
      <c r="N86" s="57"/>
    </row>
    <row r="87" spans="1:14" ht="15.75" thickBot="1">
      <c r="B87" s="97" t="s">
        <v>1058</v>
      </c>
      <c r="C87" s="98"/>
      <c r="D87" s="98"/>
      <c r="E87" s="98"/>
      <c r="F87" s="98"/>
      <c r="G87" s="98"/>
      <c r="H87" s="98"/>
      <c r="I87" s="99"/>
      <c r="J87" s="100"/>
      <c r="K87" s="314">
        <v>0.05</v>
      </c>
      <c r="L87" s="853">
        <f>N80*K87</f>
        <v>717.05218445045375</v>
      </c>
      <c r="M87" s="854"/>
      <c r="N87" s="57"/>
    </row>
    <row r="88" spans="1:14" ht="15.75" thickBot="1">
      <c r="B88" s="816" t="s">
        <v>1037</v>
      </c>
      <c r="C88" s="817"/>
      <c r="D88" s="817"/>
      <c r="E88" s="817"/>
      <c r="F88" s="817"/>
      <c r="G88" s="817"/>
      <c r="H88" s="817"/>
      <c r="I88" s="817"/>
      <c r="J88" s="817"/>
      <c r="K88" s="817"/>
      <c r="L88" s="817"/>
      <c r="M88" s="818"/>
      <c r="N88" s="58">
        <f>L85+L86+L87</f>
        <v>4302.3131067027225</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18643.356795711799</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19" t="s">
        <v>2324</v>
      </c>
      <c r="C107" s="820"/>
      <c r="D107" s="820"/>
      <c r="E107" s="820"/>
      <c r="F107" s="820"/>
      <c r="G107" s="820"/>
      <c r="H107" s="820"/>
      <c r="I107" s="820"/>
      <c r="J107" s="820"/>
      <c r="K107" s="820"/>
      <c r="L107" s="820"/>
      <c r="M107" s="820"/>
      <c r="N107" s="821"/>
    </row>
    <row r="108" spans="2:14" ht="15" customHeight="1">
      <c r="B108" s="819"/>
      <c r="C108" s="820"/>
      <c r="D108" s="820"/>
      <c r="E108" s="820"/>
      <c r="F108" s="820"/>
      <c r="G108" s="820"/>
      <c r="H108" s="820"/>
      <c r="I108" s="820"/>
      <c r="J108" s="820"/>
      <c r="K108" s="820"/>
      <c r="L108" s="820"/>
      <c r="M108" s="820"/>
      <c r="N108" s="821"/>
    </row>
    <row r="109" spans="2:14" ht="30" customHeight="1">
      <c r="B109" s="822" t="s">
        <v>2325</v>
      </c>
      <c r="C109" s="823"/>
      <c r="D109" s="823"/>
      <c r="E109" s="823"/>
      <c r="F109" s="823"/>
      <c r="G109" s="823"/>
      <c r="H109" s="823"/>
      <c r="I109" s="823"/>
      <c r="J109" s="823"/>
      <c r="K109" s="823"/>
      <c r="L109" s="823"/>
      <c r="M109" s="823"/>
      <c r="N109" s="824"/>
    </row>
    <row r="110" spans="2:14">
      <c r="B110" s="822"/>
      <c r="C110" s="823"/>
      <c r="D110" s="823"/>
      <c r="E110" s="823"/>
      <c r="F110" s="823"/>
      <c r="G110" s="823"/>
      <c r="H110" s="823"/>
      <c r="I110" s="823"/>
      <c r="J110" s="823"/>
      <c r="K110" s="823"/>
      <c r="L110" s="823"/>
      <c r="M110" s="823"/>
      <c r="N110" s="824"/>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2"/>
      <c r="K120" s="882"/>
      <c r="L120" s="882"/>
      <c r="M120" s="882"/>
      <c r="N120" s="883"/>
    </row>
    <row r="121" spans="2:14" ht="15.75" thickBot="1">
      <c r="B121" s="270" t="s">
        <v>2327</v>
      </c>
      <c r="C121" s="402"/>
      <c r="D121" s="402"/>
      <c r="E121" s="63"/>
      <c r="F121" s="63"/>
      <c r="G121" s="63"/>
      <c r="H121" s="63"/>
      <c r="I121" s="63"/>
      <c r="J121" s="884"/>
      <c r="K121" s="884"/>
      <c r="L121" s="884"/>
      <c r="M121" s="884"/>
      <c r="N121" s="88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161237.58222222221</v>
      </c>
      <c r="L36" s="279"/>
      <c r="M36" s="280">
        <v>66</v>
      </c>
      <c r="N36" s="281">
        <f>K36/M36</f>
        <v>2442.9936700336698</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166125.14388888891</v>
      </c>
      <c r="L37" s="279"/>
      <c r="M37" s="280">
        <v>100</v>
      </c>
      <c r="N37" s="281">
        <f>K37/M37</f>
        <v>1661.2514388888892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0.967181916782197</v>
      </c>
    </row>
    <row r="43" spans="1:14" ht="15.75" thickBot="1">
      <c r="B43" s="816" t="s">
        <v>1037</v>
      </c>
      <c r="C43" s="817"/>
      <c r="D43" s="817"/>
      <c r="E43" s="817"/>
      <c r="F43" s="817"/>
      <c r="G43" s="817"/>
      <c r="H43" s="817"/>
      <c r="I43" s="817"/>
      <c r="J43" s="817"/>
      <c r="K43" s="817"/>
      <c r="L43" s="817"/>
      <c r="M43" s="818"/>
      <c r="N43" s="403">
        <f>SUM(N36:N42)</f>
        <v>4105.2122908393412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2968.6635122404946</v>
      </c>
      <c r="N48" s="281">
        <f>K48*M48</f>
        <v>2968.6635122404946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2968.6635122404946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96.718191678219696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7170.5939947580564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1434.1187989516113</v>
      </c>
      <c r="M83" s="852"/>
      <c r="N83" s="57"/>
    </row>
    <row r="84" spans="1:14">
      <c r="B84" s="95" t="s">
        <v>1057</v>
      </c>
      <c r="C84" s="96"/>
      <c r="D84" s="96"/>
      <c r="E84" s="96"/>
      <c r="F84" s="96"/>
      <c r="G84" s="96"/>
      <c r="H84" s="96"/>
      <c r="I84" s="93"/>
      <c r="J84" s="94"/>
      <c r="K84" s="313">
        <v>0.05</v>
      </c>
      <c r="L84" s="851">
        <f>N78*K84</f>
        <v>358.52969973790283</v>
      </c>
      <c r="M84" s="852"/>
      <c r="N84" s="57"/>
    </row>
    <row r="85" spans="1:14" ht="15.75" thickBot="1">
      <c r="B85" s="97" t="s">
        <v>1058</v>
      </c>
      <c r="C85" s="98"/>
      <c r="D85" s="98"/>
      <c r="E85" s="98"/>
      <c r="F85" s="98"/>
      <c r="G85" s="98"/>
      <c r="H85" s="98"/>
      <c r="I85" s="99"/>
      <c r="J85" s="100"/>
      <c r="K85" s="314">
        <v>0.05</v>
      </c>
      <c r="L85" s="853">
        <f>N78*K85</f>
        <v>358.52969973790283</v>
      </c>
      <c r="M85" s="854"/>
      <c r="N85" s="57"/>
    </row>
    <row r="86" spans="1:14" ht="15.75" thickBot="1">
      <c r="B86" s="816" t="s">
        <v>1037</v>
      </c>
      <c r="C86" s="817"/>
      <c r="D86" s="817"/>
      <c r="E86" s="817"/>
      <c r="F86" s="817"/>
      <c r="G86" s="817"/>
      <c r="H86" s="817"/>
      <c r="I86" s="817"/>
      <c r="J86" s="817"/>
      <c r="K86" s="817"/>
      <c r="L86" s="817"/>
      <c r="M86" s="818"/>
      <c r="N86" s="58">
        <f>L83+L84+L85</f>
        <v>2151.1781984274171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9321.772193185474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161237.58222222221</v>
      </c>
      <c r="L36" s="279"/>
      <c r="M36" s="280">
        <v>66</v>
      </c>
      <c r="N36" s="281">
        <f>K36/M36</f>
        <v>2442.9936700336698</v>
      </c>
    </row>
    <row r="37" spans="1:14">
      <c r="A37" s="114" t="s">
        <v>180</v>
      </c>
      <c r="B37" s="865" t="str">
        <f>VLOOKUP(A37,EQUIPOS!A7:D154,3,FALSE)</f>
        <v>Compresor 120 HP, con martillo.</v>
      </c>
      <c r="C37" s="866"/>
      <c r="D37" s="866"/>
      <c r="E37" s="866"/>
      <c r="F37" s="866"/>
      <c r="G37" s="866"/>
      <c r="H37" s="867"/>
      <c r="I37" s="276"/>
      <c r="J37" s="277"/>
      <c r="K37" s="278">
        <f>VLOOKUP(A37,EQUIPOS!A7:D164,4,FALSE)</f>
        <v>77710.953333333324</v>
      </c>
      <c r="L37" s="279"/>
      <c r="M37" s="280">
        <v>66</v>
      </c>
      <c r="N37" s="281">
        <f>K37/M37</f>
        <v>1177.4386868686868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N79*L42</f>
        <v>5.8030915006931822</v>
      </c>
    </row>
    <row r="43" spans="1:14" ht="15.75" thickBot="1">
      <c r="B43" s="816" t="s">
        <v>1037</v>
      </c>
      <c r="C43" s="817"/>
      <c r="D43" s="817"/>
      <c r="E43" s="817"/>
      <c r="F43" s="817"/>
      <c r="G43" s="817"/>
      <c r="H43" s="817"/>
      <c r="I43" s="817"/>
      <c r="J43" s="817"/>
      <c r="K43" s="817"/>
      <c r="L43" s="817"/>
      <c r="M43" s="818"/>
      <c r="N43" s="403">
        <f>SUM(N36:N42)</f>
        <v>3626.2354484030493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5184.72</v>
      </c>
      <c r="N48" s="281">
        <f t="shared" ref="N48:N53" si="0">K48*M48</f>
        <v>1036.9440000000002</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1381.6556459322662</v>
      </c>
      <c r="N49" s="281">
        <f t="shared" si="0"/>
        <v>4144.9669377967984</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0</v>
      </c>
      <c r="N50" s="281">
        <f t="shared" si="0"/>
        <v>0</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740.64372991638947</v>
      </c>
      <c r="N51" s="281">
        <f t="shared" si="0"/>
        <v>148.12874598327789</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689.61510120599405</v>
      </c>
      <c r="N52" s="281">
        <f t="shared" si="0"/>
        <v>344.80755060299703</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1.4995526045028322E-2</v>
      </c>
      <c r="N53" s="281">
        <f t="shared" si="0"/>
        <v>119.89148005890819</v>
      </c>
    </row>
    <row r="54" spans="1:14" ht="15.75" thickBot="1">
      <c r="B54" s="898"/>
      <c r="C54" s="899"/>
      <c r="D54" s="899"/>
      <c r="E54" s="899"/>
      <c r="F54" s="899"/>
      <c r="G54" s="899"/>
      <c r="H54" s="899"/>
      <c r="I54" s="869"/>
      <c r="J54" s="48"/>
      <c r="K54" s="50"/>
      <c r="L54" s="900"/>
      <c r="M54" s="901"/>
      <c r="N54" s="51"/>
    </row>
    <row r="55" spans="1:14" ht="15.75" thickBot="1">
      <c r="B55" s="816" t="s">
        <v>1037</v>
      </c>
      <c r="C55" s="817"/>
      <c r="D55" s="817"/>
      <c r="E55" s="817"/>
      <c r="F55" s="817"/>
      <c r="G55" s="817"/>
      <c r="H55" s="817"/>
      <c r="I55" s="817"/>
      <c r="J55" s="817"/>
      <c r="K55" s="817"/>
      <c r="L55" s="817"/>
      <c r="M55" s="818"/>
      <c r="N55" s="403">
        <f>SUM(N48:N54)</f>
        <v>5794.7387144419818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943"/>
      <c r="C65" s="944"/>
      <c r="D65" s="944"/>
      <c r="E65" s="944"/>
      <c r="F65" s="944"/>
      <c r="G65" s="945"/>
      <c r="H65" s="320"/>
      <c r="I65" s="288"/>
      <c r="J65" s="295"/>
      <c r="K65" s="288"/>
      <c r="L65" s="903"/>
      <c r="M65" s="904"/>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94"/>
      <c r="M67" s="895"/>
      <c r="N67" s="133"/>
    </row>
    <row r="68" spans="1:15" ht="15.75" thickBot="1">
      <c r="B68" s="905" t="s">
        <v>1037</v>
      </c>
      <c r="C68" s="859"/>
      <c r="D68" s="859"/>
      <c r="E68" s="859"/>
      <c r="F68" s="859"/>
      <c r="G68" s="859"/>
      <c r="H68" s="859"/>
      <c r="I68" s="859"/>
      <c r="J68" s="859"/>
      <c r="K68" s="859"/>
      <c r="L68" s="859"/>
      <c r="M68" s="860"/>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5" t="s">
        <v>1047</v>
      </c>
      <c r="C72" s="856"/>
      <c r="D72" s="856"/>
      <c r="E72" s="856"/>
      <c r="F72" s="856"/>
      <c r="G72" s="856"/>
      <c r="H72" s="856"/>
      <c r="I72" s="79" t="s">
        <v>1048</v>
      </c>
      <c r="J72" s="81" t="s">
        <v>1494</v>
      </c>
      <c r="K72" s="80" t="s">
        <v>1050</v>
      </c>
      <c r="L72" s="857" t="s">
        <v>1034</v>
      </c>
      <c r="M72" s="858"/>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92"/>
      <c r="C78" s="893"/>
      <c r="D78" s="893"/>
      <c r="E78" s="893"/>
      <c r="F78" s="893"/>
      <c r="G78" s="893"/>
      <c r="H78" s="893"/>
      <c r="I78" s="132"/>
      <c r="J78" s="132"/>
      <c r="K78" s="132"/>
      <c r="L78" s="906"/>
      <c r="M78" s="906"/>
      <c r="N78" s="51"/>
    </row>
    <row r="79" spans="1:15" ht="15.75" thickBot="1">
      <c r="B79" s="905" t="s">
        <v>1037</v>
      </c>
      <c r="C79" s="859"/>
      <c r="D79" s="859"/>
      <c r="E79" s="859"/>
      <c r="F79" s="859"/>
      <c r="G79" s="859"/>
      <c r="H79" s="859"/>
      <c r="I79" s="859"/>
      <c r="J79" s="859"/>
      <c r="K79" s="859"/>
      <c r="L79" s="859"/>
      <c r="M79" s="860"/>
      <c r="N79" s="310">
        <f>SUM(N73:N78)</f>
        <v>290.1545750346591</v>
      </c>
    </row>
    <row r="80" spans="1:15" ht="15.75" thickBot="1">
      <c r="B80" s="39"/>
      <c r="C80" s="40"/>
      <c r="D80" s="40"/>
      <c r="E80" s="40"/>
      <c r="F80" s="40"/>
      <c r="G80" s="40"/>
      <c r="H80" s="40"/>
      <c r="I80" s="40"/>
      <c r="J80" s="40"/>
      <c r="K80" s="40"/>
      <c r="L80" s="40"/>
      <c r="M80" s="40"/>
      <c r="N80" s="41"/>
    </row>
    <row r="81" spans="1:14" ht="15.75" thickBot="1">
      <c r="B81" s="816" t="s">
        <v>1051</v>
      </c>
      <c r="C81" s="817"/>
      <c r="D81" s="817"/>
      <c r="E81" s="817"/>
      <c r="F81" s="817"/>
      <c r="G81" s="817"/>
      <c r="H81" s="817"/>
      <c r="I81" s="817"/>
      <c r="J81" s="817"/>
      <c r="K81" s="817"/>
      <c r="L81" s="817"/>
      <c r="M81" s="818"/>
      <c r="N81" s="105">
        <f>N43+N55+N68+N79</f>
        <v>9711.1287378796915</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1" t="s">
        <v>1053</v>
      </c>
      <c r="C85" s="862"/>
      <c r="D85" s="862"/>
      <c r="E85" s="862"/>
      <c r="F85" s="862"/>
      <c r="G85" s="862"/>
      <c r="H85" s="862"/>
      <c r="I85" s="323"/>
      <c r="J85" s="343"/>
      <c r="K85" s="311" t="s">
        <v>1054</v>
      </c>
      <c r="L85" s="863" t="s">
        <v>1055</v>
      </c>
      <c r="M85" s="864"/>
      <c r="N85" s="312"/>
    </row>
    <row r="86" spans="1:14">
      <c r="B86" s="849" t="s">
        <v>1056</v>
      </c>
      <c r="C86" s="850"/>
      <c r="D86" s="850"/>
      <c r="E86" s="850"/>
      <c r="F86" s="850"/>
      <c r="G86" s="850"/>
      <c r="H86" s="850"/>
      <c r="I86" s="93"/>
      <c r="J86" s="94"/>
      <c r="K86" s="313">
        <v>0.2</v>
      </c>
      <c r="L86" s="851">
        <f>N81*K86</f>
        <v>1942.2257475759384</v>
      </c>
      <c r="M86" s="852"/>
      <c r="N86" s="57"/>
    </row>
    <row r="87" spans="1:14">
      <c r="B87" s="95" t="s">
        <v>1057</v>
      </c>
      <c r="C87" s="96"/>
      <c r="D87" s="96"/>
      <c r="E87" s="96"/>
      <c r="F87" s="96"/>
      <c r="G87" s="96"/>
      <c r="H87" s="96"/>
      <c r="I87" s="93"/>
      <c r="J87" s="94"/>
      <c r="K87" s="313">
        <v>0.05</v>
      </c>
      <c r="L87" s="851">
        <f>N81*K87</f>
        <v>485.5564368939846</v>
      </c>
      <c r="M87" s="852"/>
      <c r="N87" s="57"/>
    </row>
    <row r="88" spans="1:14" ht="15.75" thickBot="1">
      <c r="B88" s="97" t="s">
        <v>1058</v>
      </c>
      <c r="C88" s="98"/>
      <c r="D88" s="98"/>
      <c r="E88" s="98"/>
      <c r="F88" s="98"/>
      <c r="G88" s="98"/>
      <c r="H88" s="98"/>
      <c r="I88" s="99"/>
      <c r="J88" s="100"/>
      <c r="K88" s="314">
        <v>0.05</v>
      </c>
      <c r="L88" s="853">
        <f>N81*K88</f>
        <v>485.5564368939846</v>
      </c>
      <c r="M88" s="854"/>
      <c r="N88" s="57"/>
    </row>
    <row r="89" spans="1:14" ht="15.75" thickBot="1">
      <c r="B89" s="816" t="s">
        <v>1037</v>
      </c>
      <c r="C89" s="817"/>
      <c r="D89" s="817"/>
      <c r="E89" s="817"/>
      <c r="F89" s="817"/>
      <c r="G89" s="817"/>
      <c r="H89" s="817"/>
      <c r="I89" s="817"/>
      <c r="J89" s="817"/>
      <c r="K89" s="817"/>
      <c r="L89" s="817"/>
      <c r="M89" s="818"/>
      <c r="N89" s="58">
        <f>L86+L87+L88</f>
        <v>2913.3386213639074</v>
      </c>
    </row>
    <row r="90" spans="1:14" ht="15.75" thickBot="1">
      <c r="B90" s="39"/>
      <c r="C90" s="40"/>
      <c r="D90" s="40"/>
      <c r="E90" s="40"/>
      <c r="F90" s="40"/>
      <c r="G90" s="40"/>
      <c r="H90" s="40"/>
      <c r="I90" s="40"/>
      <c r="J90" s="40"/>
      <c r="K90" s="40"/>
      <c r="L90" s="40"/>
      <c r="M90" s="40"/>
      <c r="N90" s="41"/>
    </row>
    <row r="91" spans="1:14" ht="15.75" thickBot="1">
      <c r="A91" t="s">
        <v>2122</v>
      </c>
      <c r="B91" s="816" t="s">
        <v>1059</v>
      </c>
      <c r="C91" s="817"/>
      <c r="D91" s="817"/>
      <c r="E91" s="817"/>
      <c r="F91" s="817"/>
      <c r="G91" s="817"/>
      <c r="H91" s="817"/>
      <c r="I91" s="817"/>
      <c r="J91" s="817"/>
      <c r="K91" s="817"/>
      <c r="L91" s="817"/>
      <c r="M91" s="818"/>
      <c r="N91" s="196">
        <f>N81+N89</f>
        <v>12624.467359243599</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19" t="s">
        <v>2324</v>
      </c>
      <c r="C108" s="820"/>
      <c r="D108" s="820"/>
      <c r="E108" s="820"/>
      <c r="F108" s="820"/>
      <c r="G108" s="820"/>
      <c r="H108" s="820"/>
      <c r="I108" s="820"/>
      <c r="J108" s="820"/>
      <c r="K108" s="820"/>
      <c r="L108" s="820"/>
      <c r="M108" s="820"/>
      <c r="N108" s="821"/>
    </row>
    <row r="109" spans="2:14" ht="15" customHeight="1">
      <c r="B109" s="819"/>
      <c r="C109" s="820"/>
      <c r="D109" s="820"/>
      <c r="E109" s="820"/>
      <c r="F109" s="820"/>
      <c r="G109" s="820"/>
      <c r="H109" s="820"/>
      <c r="I109" s="820"/>
      <c r="J109" s="820"/>
      <c r="K109" s="820"/>
      <c r="L109" s="820"/>
      <c r="M109" s="820"/>
      <c r="N109" s="821"/>
    </row>
    <row r="110" spans="2:14" ht="32.25" customHeight="1">
      <c r="B110" s="822" t="s">
        <v>2325</v>
      </c>
      <c r="C110" s="823"/>
      <c r="D110" s="823"/>
      <c r="E110" s="823"/>
      <c r="F110" s="823"/>
      <c r="G110" s="823"/>
      <c r="H110" s="823"/>
      <c r="I110" s="823"/>
      <c r="J110" s="823"/>
      <c r="K110" s="823"/>
      <c r="L110" s="823"/>
      <c r="M110" s="823"/>
      <c r="N110" s="824"/>
    </row>
    <row r="111" spans="2:14">
      <c r="B111" s="822"/>
      <c r="C111" s="823"/>
      <c r="D111" s="823"/>
      <c r="E111" s="823"/>
      <c r="F111" s="823"/>
      <c r="G111" s="823"/>
      <c r="H111" s="823"/>
      <c r="I111" s="823"/>
      <c r="J111" s="823"/>
      <c r="K111" s="823"/>
      <c r="L111" s="823"/>
      <c r="M111" s="823"/>
      <c r="N111" s="824"/>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2"/>
      <c r="K121" s="882"/>
      <c r="L121" s="882"/>
      <c r="M121" s="882"/>
      <c r="N121" s="883"/>
    </row>
    <row r="122" spans="2:14" ht="15.75" thickBot="1">
      <c r="B122" s="270" t="s">
        <v>2327</v>
      </c>
      <c r="C122" s="402"/>
      <c r="D122" s="402"/>
      <c r="E122" s="63"/>
      <c r="F122" s="63"/>
      <c r="G122" s="63"/>
      <c r="H122" s="63"/>
      <c r="I122" s="63"/>
      <c r="J122" s="884"/>
      <c r="K122" s="884"/>
      <c r="L122" s="884"/>
      <c r="M122" s="884"/>
      <c r="N122" s="88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161237.58222222221</v>
      </c>
      <c r="L36" s="279"/>
      <c r="M36" s="280">
        <v>66</v>
      </c>
      <c r="N36" s="281">
        <f>K36/M36</f>
        <v>2442.9936700336698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0.967181916782197</v>
      </c>
    </row>
    <row r="43" spans="1:14" ht="15.75" thickBot="1">
      <c r="B43" s="816" t="s">
        <v>1037</v>
      </c>
      <c r="C43" s="817"/>
      <c r="D43" s="817"/>
      <c r="E43" s="817"/>
      <c r="F43" s="817"/>
      <c r="G43" s="817"/>
      <c r="H43" s="817"/>
      <c r="I43" s="817"/>
      <c r="J43" s="817"/>
      <c r="K43" s="817"/>
      <c r="L43" s="817"/>
      <c r="M43" s="818"/>
      <c r="N43" s="403">
        <f>SUM(N36:N42)</f>
        <v>2443.9608519504518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96.718191678219696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2540.6790436286715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508.13580872573431</v>
      </c>
      <c r="M83" s="852"/>
      <c r="N83" s="57"/>
    </row>
    <row r="84" spans="1:14">
      <c r="B84" s="95" t="s">
        <v>1057</v>
      </c>
      <c r="C84" s="96"/>
      <c r="D84" s="96"/>
      <c r="E84" s="96"/>
      <c r="F84" s="96"/>
      <c r="G84" s="96"/>
      <c r="H84" s="96"/>
      <c r="I84" s="93"/>
      <c r="J84" s="94"/>
      <c r="K84" s="313">
        <v>0.05</v>
      </c>
      <c r="L84" s="851">
        <f>N78*K84</f>
        <v>127.03395218143358</v>
      </c>
      <c r="M84" s="852"/>
      <c r="N84" s="57"/>
    </row>
    <row r="85" spans="1:14" ht="15.75" thickBot="1">
      <c r="B85" s="97" t="s">
        <v>1058</v>
      </c>
      <c r="C85" s="98"/>
      <c r="D85" s="98"/>
      <c r="E85" s="98"/>
      <c r="F85" s="98"/>
      <c r="G85" s="98"/>
      <c r="H85" s="98"/>
      <c r="I85" s="99"/>
      <c r="J85" s="100"/>
      <c r="K85" s="314">
        <v>0.05</v>
      </c>
      <c r="L85" s="853">
        <f>N78*K85</f>
        <v>127.03395218143358</v>
      </c>
      <c r="M85" s="854"/>
      <c r="N85" s="57"/>
    </row>
    <row r="86" spans="1:14" ht="15.75" thickBot="1">
      <c r="B86" s="816" t="s">
        <v>1037</v>
      </c>
      <c r="C86" s="817"/>
      <c r="D86" s="817"/>
      <c r="E86" s="817"/>
      <c r="F86" s="817"/>
      <c r="G86" s="817"/>
      <c r="H86" s="817"/>
      <c r="I86" s="817"/>
      <c r="J86" s="817"/>
      <c r="K86" s="817"/>
      <c r="L86" s="817"/>
      <c r="M86" s="818"/>
      <c r="N86" s="58">
        <f>L83+L84+L85</f>
        <v>762.20371308860149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3302.882756717273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148</v>
      </c>
      <c r="B36" s="865" t="str">
        <f>VLOOKUP(A36,EQUIPOS!A6:D154,3,FALSE)</f>
        <v>Cargador : Potencia en el volante 110 hp, Clasificación de RPM del motor 2300.</v>
      </c>
      <c r="C36" s="866"/>
      <c r="D36" s="866"/>
      <c r="E36" s="866"/>
      <c r="F36" s="866"/>
      <c r="G36" s="866"/>
      <c r="H36" s="867"/>
      <c r="I36" s="276"/>
      <c r="J36" s="277"/>
      <c r="K36" s="278">
        <f>VLOOKUP(A36,EQUIPOS!A6:D163,4,FALSE)</f>
        <v>103674.94457499999</v>
      </c>
      <c r="L36" s="279"/>
      <c r="M36" s="280">
        <v>66</v>
      </c>
      <c r="N36" s="281">
        <f>K36/M36</f>
        <v>1570.8324935606058</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166125.14388888891</v>
      </c>
      <c r="L37" s="279"/>
      <c r="M37" s="280">
        <v>100</v>
      </c>
      <c r="N37" s="281">
        <f>K37/M37</f>
        <v>1661.2514388888892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1.934363833564394</v>
      </c>
    </row>
    <row r="43" spans="1:14" ht="15.75" thickBot="1">
      <c r="B43" s="816" t="s">
        <v>1037</v>
      </c>
      <c r="C43" s="817"/>
      <c r="D43" s="817"/>
      <c r="E43" s="817"/>
      <c r="F43" s="817"/>
      <c r="G43" s="817"/>
      <c r="H43" s="817"/>
      <c r="I43" s="817"/>
      <c r="J43" s="817"/>
      <c r="K43" s="817"/>
      <c r="L43" s="817"/>
      <c r="M43" s="818"/>
      <c r="N43" s="403">
        <f>SUM(N36:N42)</f>
        <v>3234.0182962830595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3071.0398026576781</v>
      </c>
      <c r="N48" s="281">
        <f>K48*M48</f>
        <v>3071.0398026576781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3071.0398026576781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193.43638335643939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6498.4944822971765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1299.6988964594354</v>
      </c>
      <c r="M83" s="852"/>
      <c r="N83" s="57"/>
    </row>
    <row r="84" spans="1:14">
      <c r="B84" s="95" t="s">
        <v>1057</v>
      </c>
      <c r="C84" s="96"/>
      <c r="D84" s="96"/>
      <c r="E84" s="96"/>
      <c r="F84" s="96"/>
      <c r="G84" s="96"/>
      <c r="H84" s="96"/>
      <c r="I84" s="93"/>
      <c r="J84" s="94"/>
      <c r="K84" s="313">
        <v>0.05</v>
      </c>
      <c r="L84" s="851">
        <f>N78*K84</f>
        <v>324.92472411485886</v>
      </c>
      <c r="M84" s="852"/>
      <c r="N84" s="57"/>
    </row>
    <row r="85" spans="1:14" ht="15.75" thickBot="1">
      <c r="B85" s="97" t="s">
        <v>1058</v>
      </c>
      <c r="C85" s="98"/>
      <c r="D85" s="98"/>
      <c r="E85" s="98"/>
      <c r="F85" s="98"/>
      <c r="G85" s="98"/>
      <c r="H85" s="98"/>
      <c r="I85" s="99"/>
      <c r="J85" s="100"/>
      <c r="K85" s="314">
        <v>0.05</v>
      </c>
      <c r="L85" s="853">
        <f>N78*K85</f>
        <v>324.92472411485886</v>
      </c>
      <c r="M85" s="854"/>
      <c r="N85" s="57"/>
    </row>
    <row r="86" spans="1:14" ht="15.75" thickBot="1">
      <c r="B86" s="816" t="s">
        <v>1037</v>
      </c>
      <c r="C86" s="817"/>
      <c r="D86" s="817"/>
      <c r="E86" s="817"/>
      <c r="F86" s="817"/>
      <c r="G86" s="817"/>
      <c r="H86" s="817"/>
      <c r="I86" s="817"/>
      <c r="J86" s="817"/>
      <c r="K86" s="817"/>
      <c r="L86" s="817"/>
      <c r="M86" s="818"/>
      <c r="N86" s="58">
        <f>L83+L84+L85</f>
        <v>1949.5483446891533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8448.0428269863296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166125.14388888891</v>
      </c>
      <c r="L36" s="473"/>
      <c r="M36" s="292">
        <v>50</v>
      </c>
      <c r="N36" s="281">
        <f>K36/M36</f>
        <v>3322.5028777777784</v>
      </c>
    </row>
    <row r="37" spans="1:14">
      <c r="A37" s="114" t="s">
        <v>152</v>
      </c>
      <c r="B37" s="865" t="str">
        <f>VLOOKUP(A37,EQUIPOS!A7:D154,3,FALSE)</f>
        <v xml:space="preserve">Carrotanque de agua(1000 Galones) </v>
      </c>
      <c r="C37" s="866"/>
      <c r="D37" s="866"/>
      <c r="E37" s="866"/>
      <c r="F37" s="866"/>
      <c r="G37" s="866"/>
      <c r="H37" s="867"/>
      <c r="I37" s="276"/>
      <c r="J37" s="277"/>
      <c r="K37" s="278">
        <f>VLOOKUP(A37,EQUIPOS!A7:D164,4,FALSE)</f>
        <v>118108.16491060027</v>
      </c>
      <c r="L37" s="473"/>
      <c r="M37" s="292">
        <v>50</v>
      </c>
      <c r="N37" s="281">
        <f>K37/M37</f>
        <v>2362.1632982120054</v>
      </c>
    </row>
    <row r="38" spans="1:14">
      <c r="A38" s="214" t="s">
        <v>269</v>
      </c>
      <c r="B38" s="865" t="str">
        <f>VLOOKUP(A38,EQUIPOS!A8:D154,3,FALSE)</f>
        <v>Motoniveladora  potencia 215 HP, ancho de cuchilla 4,27 m, peso 18 ton.</v>
      </c>
      <c r="C38" s="866"/>
      <c r="D38" s="866"/>
      <c r="E38" s="866"/>
      <c r="F38" s="866"/>
      <c r="G38" s="866"/>
      <c r="H38" s="867"/>
      <c r="I38" s="276"/>
      <c r="J38" s="277"/>
      <c r="K38" s="278">
        <f>VLOOKUP(A38,EQUIPOS!A8:D165,4,FALSE)</f>
        <v>155071.35333333333</v>
      </c>
      <c r="L38" s="473"/>
      <c r="M38" s="292">
        <v>50</v>
      </c>
      <c r="N38" s="281">
        <f>K38/M38</f>
        <v>3101.4270666666666</v>
      </c>
    </row>
    <row r="39" spans="1:14">
      <c r="A39" s="214" t="s">
        <v>365</v>
      </c>
      <c r="B39" s="865" t="str">
        <f>VLOOKUP(A39,EQUIPOS!A9:D154,3,FALSE)</f>
        <v xml:space="preserve">Vibrocompatador, potencia 153 HP, peso 10 Ton. </v>
      </c>
      <c r="C39" s="866"/>
      <c r="D39" s="866"/>
      <c r="E39" s="866"/>
      <c r="F39" s="866"/>
      <c r="G39" s="866"/>
      <c r="H39" s="867"/>
      <c r="I39" s="868"/>
      <c r="J39" s="869"/>
      <c r="K39" s="278">
        <f>VLOOKUP(A39,EQUIPOS!A9:D166,4,FALSE)</f>
        <v>109579.51214166667</v>
      </c>
      <c r="L39" s="946">
        <v>50</v>
      </c>
      <c r="M39" s="947"/>
      <c r="N39" s="281">
        <f>K39/L39</f>
        <v>2191.5902428333334</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10977.683485489784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383.00403904575001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11360.687524535535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2272.1375049071071</v>
      </c>
      <c r="M83" s="852"/>
      <c r="N83" s="57"/>
    </row>
    <row r="84" spans="1:14">
      <c r="B84" s="95" t="s">
        <v>1057</v>
      </c>
      <c r="C84" s="96"/>
      <c r="D84" s="96"/>
      <c r="E84" s="96"/>
      <c r="F84" s="96"/>
      <c r="G84" s="96"/>
      <c r="H84" s="96"/>
      <c r="I84" s="93"/>
      <c r="J84" s="94"/>
      <c r="K84" s="313">
        <v>0.05</v>
      </c>
      <c r="L84" s="851">
        <f>N78*K84</f>
        <v>568.03437622677677</v>
      </c>
      <c r="M84" s="852"/>
      <c r="N84" s="57"/>
    </row>
    <row r="85" spans="1:14" ht="15.75" thickBot="1">
      <c r="B85" s="97" t="s">
        <v>1058</v>
      </c>
      <c r="C85" s="98"/>
      <c r="D85" s="98"/>
      <c r="E85" s="98"/>
      <c r="F85" s="98"/>
      <c r="G85" s="98"/>
      <c r="H85" s="98"/>
      <c r="I85" s="99"/>
      <c r="J85" s="100"/>
      <c r="K85" s="314">
        <v>0.05</v>
      </c>
      <c r="L85" s="853">
        <f>N78*K85</f>
        <v>568.03437622677677</v>
      </c>
      <c r="M85" s="854"/>
      <c r="N85" s="57"/>
    </row>
    <row r="86" spans="1:14" ht="15.75" thickBot="1">
      <c r="B86" s="816" t="s">
        <v>1037</v>
      </c>
      <c r="C86" s="817"/>
      <c r="D86" s="817"/>
      <c r="E86" s="817"/>
      <c r="F86" s="817"/>
      <c r="G86" s="817"/>
      <c r="H86" s="817"/>
      <c r="I86" s="817"/>
      <c r="J86" s="817"/>
      <c r="K86" s="817"/>
      <c r="L86" s="817"/>
      <c r="M86" s="818"/>
      <c r="N86" s="58">
        <f>L83+L84+L85</f>
        <v>3408.2062573606604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14768.893781896195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166125.14388888891</v>
      </c>
      <c r="L36" s="279"/>
      <c r="M36" s="280">
        <v>40</v>
      </c>
      <c r="N36" s="281">
        <f>K36/M36</f>
        <v>4153.1285972222231</v>
      </c>
    </row>
    <row r="37" spans="1:14">
      <c r="A37" s="119" t="s">
        <v>365</v>
      </c>
      <c r="B37" s="865" t="str">
        <f>VLOOKUP(A37,EQUIPOS!A7:D154,3,FALSE)</f>
        <v xml:space="preserve">Vibrocompatador, potencia 153 HP, peso 10 Ton. </v>
      </c>
      <c r="C37" s="866"/>
      <c r="D37" s="866"/>
      <c r="E37" s="866"/>
      <c r="F37" s="866"/>
      <c r="G37" s="866"/>
      <c r="H37" s="867"/>
      <c r="I37" s="276"/>
      <c r="J37" s="277"/>
      <c r="K37" s="278">
        <f>VLOOKUP(A37,EQUIPOS!A7:D164,4,FALSE)</f>
        <v>109579.51214166667</v>
      </c>
      <c r="L37" s="279"/>
      <c r="M37" s="280">
        <v>40</v>
      </c>
      <c r="N37" s="281">
        <f>K37/M37</f>
        <v>2739.4878035416668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6892.6164007638899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478.75504880718745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7371.3714495710774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1474.2742899142156</v>
      </c>
      <c r="M83" s="852"/>
      <c r="N83" s="57"/>
    </row>
    <row r="84" spans="1:14">
      <c r="B84" s="95" t="s">
        <v>1057</v>
      </c>
      <c r="C84" s="96"/>
      <c r="D84" s="96"/>
      <c r="E84" s="96"/>
      <c r="F84" s="96"/>
      <c r="G84" s="96"/>
      <c r="H84" s="96"/>
      <c r="I84" s="93"/>
      <c r="J84" s="94"/>
      <c r="K84" s="313">
        <v>0.05</v>
      </c>
      <c r="L84" s="851">
        <f>N78*K84</f>
        <v>368.5685724785539</v>
      </c>
      <c r="M84" s="852"/>
      <c r="N84" s="57"/>
    </row>
    <row r="85" spans="1:14" ht="15.75" thickBot="1">
      <c r="B85" s="97" t="s">
        <v>1058</v>
      </c>
      <c r="C85" s="98"/>
      <c r="D85" s="98"/>
      <c r="E85" s="98"/>
      <c r="F85" s="98"/>
      <c r="G85" s="98"/>
      <c r="H85" s="98"/>
      <c r="I85" s="99"/>
      <c r="J85" s="100"/>
      <c r="K85" s="314">
        <v>0.05</v>
      </c>
      <c r="L85" s="853">
        <f>N78*K85</f>
        <v>368.5685724785539</v>
      </c>
      <c r="M85" s="854"/>
      <c r="N85" s="57"/>
    </row>
    <row r="86" spans="1:14" ht="15.75" thickBot="1">
      <c r="B86" s="816" t="s">
        <v>1037</v>
      </c>
      <c r="C86" s="817"/>
      <c r="D86" s="817"/>
      <c r="E86" s="817"/>
      <c r="F86" s="817"/>
      <c r="G86" s="817"/>
      <c r="H86" s="817"/>
      <c r="I86" s="817"/>
      <c r="J86" s="817"/>
      <c r="K86" s="817"/>
      <c r="L86" s="817"/>
      <c r="M86" s="818"/>
      <c r="N86" s="58">
        <f>L83+L84+L85</f>
        <v>2211.4114348713233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9582.7828844424002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166125.14388888891</v>
      </c>
      <c r="L36" s="279"/>
      <c r="M36" s="280">
        <v>40</v>
      </c>
      <c r="N36" s="281">
        <f>K36/M36</f>
        <v>4153.1285972222231</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4153.1285972222231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478.75504880718745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4631.8836460294106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926.37672920588216</v>
      </c>
      <c r="M83" s="852"/>
      <c r="N83" s="57"/>
    </row>
    <row r="84" spans="1:14">
      <c r="B84" s="95" t="s">
        <v>1057</v>
      </c>
      <c r="C84" s="96"/>
      <c r="D84" s="96"/>
      <c r="E84" s="96"/>
      <c r="F84" s="96"/>
      <c r="G84" s="96"/>
      <c r="H84" s="96"/>
      <c r="I84" s="93"/>
      <c r="J84" s="94"/>
      <c r="K84" s="313">
        <v>0.05</v>
      </c>
      <c r="L84" s="851">
        <f>N78*K84</f>
        <v>231.59418230147054</v>
      </c>
      <c r="M84" s="852"/>
      <c r="N84" s="57"/>
    </row>
    <row r="85" spans="1:14" ht="15.75" thickBot="1">
      <c r="B85" s="97" t="s">
        <v>1058</v>
      </c>
      <c r="C85" s="98"/>
      <c r="D85" s="98"/>
      <c r="E85" s="98"/>
      <c r="F85" s="98"/>
      <c r="G85" s="98"/>
      <c r="H85" s="98"/>
      <c r="I85" s="99"/>
      <c r="J85" s="100"/>
      <c r="K85" s="314">
        <v>0.05</v>
      </c>
      <c r="L85" s="853">
        <f>N78*K85</f>
        <v>231.59418230147054</v>
      </c>
      <c r="M85" s="854"/>
      <c r="N85" s="57"/>
    </row>
    <row r="86" spans="1:14" ht="15.75" thickBot="1">
      <c r="B86" s="816" t="s">
        <v>1037</v>
      </c>
      <c r="C86" s="817"/>
      <c r="D86" s="817"/>
      <c r="E86" s="817"/>
      <c r="F86" s="817"/>
      <c r="G86" s="817"/>
      <c r="H86" s="817"/>
      <c r="I86" s="817"/>
      <c r="J86" s="817"/>
      <c r="K86" s="817"/>
      <c r="L86" s="817"/>
      <c r="M86" s="818"/>
      <c r="N86" s="58">
        <f>L83+L84+L85</f>
        <v>1389.5650938088231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6021.4487398382335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2.0426882082439999</v>
      </c>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7352.4466666666667</v>
      </c>
      <c r="N48" s="281">
        <f>K48*M48</f>
        <v>9558.1806666666671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9558.1806666666671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53"/>
      <c r="D59" s="53"/>
      <c r="E59" s="53"/>
      <c r="F59" s="53"/>
      <c r="G59" s="53"/>
      <c r="H59" s="297"/>
      <c r="I59" s="288"/>
      <c r="J59" s="288"/>
      <c r="K59" s="288"/>
      <c r="L59" s="903"/>
      <c r="M59" s="904"/>
      <c r="N59" s="300"/>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75" thickBot="1">
      <c r="B64" s="474"/>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9764.4921756993117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1952.8984351398624</v>
      </c>
      <c r="M83" s="852"/>
      <c r="N83" s="57"/>
    </row>
    <row r="84" spans="1:14">
      <c r="B84" s="95" t="s">
        <v>1057</v>
      </c>
      <c r="C84" s="96"/>
      <c r="D84" s="96"/>
      <c r="E84" s="96"/>
      <c r="F84" s="96"/>
      <c r="G84" s="96"/>
      <c r="H84" s="96"/>
      <c r="I84" s="93"/>
      <c r="J84" s="94"/>
      <c r="K84" s="313">
        <v>0.05</v>
      </c>
      <c r="L84" s="851">
        <f>N78*K84</f>
        <v>488.2246087849656</v>
      </c>
      <c r="M84" s="852"/>
      <c r="N84" s="57"/>
    </row>
    <row r="85" spans="1:14" ht="15.75" thickBot="1">
      <c r="B85" s="97" t="s">
        <v>1058</v>
      </c>
      <c r="C85" s="98"/>
      <c r="D85" s="98"/>
      <c r="E85" s="98"/>
      <c r="F85" s="98"/>
      <c r="G85" s="98"/>
      <c r="H85" s="98"/>
      <c r="I85" s="99"/>
      <c r="J85" s="100"/>
      <c r="K85" s="314">
        <v>0.05</v>
      </c>
      <c r="L85" s="853">
        <f>N78*K85</f>
        <v>488.2246087849656</v>
      </c>
      <c r="M85" s="854"/>
      <c r="N85" s="57"/>
    </row>
    <row r="86" spans="1:14" ht="15.75" thickBot="1">
      <c r="B86" s="816" t="s">
        <v>1037</v>
      </c>
      <c r="C86" s="817"/>
      <c r="D86" s="817"/>
      <c r="E86" s="817"/>
      <c r="F86" s="817"/>
      <c r="G86" s="817"/>
      <c r="H86" s="817"/>
      <c r="I86" s="817"/>
      <c r="J86" s="817"/>
      <c r="K86" s="817"/>
      <c r="L86" s="817"/>
      <c r="M86" s="818"/>
      <c r="N86" s="58">
        <f>L83+L84+L85</f>
        <v>2929.3476527097937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12693.839828409105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0.01</v>
      </c>
      <c r="M42" s="878"/>
      <c r="N42" s="111">
        <f>N76*L42</f>
        <v>2.0426882082439999</v>
      </c>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10302.446016666667</v>
      </c>
      <c r="N48" s="281">
        <f>K48*M48</f>
        <v>12362.935219999999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12362.935219999999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53"/>
      <c r="D59" s="53"/>
      <c r="E59" s="53"/>
      <c r="F59" s="53"/>
      <c r="G59" s="53"/>
      <c r="H59" s="297"/>
      <c r="I59" s="288"/>
      <c r="J59" s="288"/>
      <c r="K59" s="288"/>
      <c r="L59" s="903"/>
      <c r="M59" s="904"/>
      <c r="N59" s="300"/>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75" thickBot="1">
      <c r="B64" s="474"/>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12569.246729032644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2513.8493458065291</v>
      </c>
      <c r="M83" s="852"/>
      <c r="N83" s="57"/>
    </row>
    <row r="84" spans="1:14">
      <c r="B84" s="95" t="s">
        <v>1057</v>
      </c>
      <c r="C84" s="96"/>
      <c r="D84" s="96"/>
      <c r="E84" s="96"/>
      <c r="F84" s="96"/>
      <c r="G84" s="96"/>
      <c r="H84" s="96"/>
      <c r="I84" s="93"/>
      <c r="J84" s="94"/>
      <c r="K84" s="313">
        <v>0.05</v>
      </c>
      <c r="L84" s="851">
        <f>N78*K84</f>
        <v>628.46233645163227</v>
      </c>
      <c r="M84" s="852"/>
      <c r="N84" s="57"/>
    </row>
    <row r="85" spans="1:14" ht="15.75" thickBot="1">
      <c r="B85" s="97" t="s">
        <v>1058</v>
      </c>
      <c r="C85" s="98"/>
      <c r="D85" s="98"/>
      <c r="E85" s="98"/>
      <c r="F85" s="98"/>
      <c r="G85" s="98"/>
      <c r="H85" s="98"/>
      <c r="I85" s="99"/>
      <c r="J85" s="100"/>
      <c r="K85" s="314">
        <v>0.05</v>
      </c>
      <c r="L85" s="853">
        <f>N78*K85</f>
        <v>628.46233645163227</v>
      </c>
      <c r="M85" s="854"/>
      <c r="N85" s="57"/>
    </row>
    <row r="86" spans="1:14" ht="15.75" thickBot="1">
      <c r="B86" s="816" t="s">
        <v>1037</v>
      </c>
      <c r="C86" s="817"/>
      <c r="D86" s="817"/>
      <c r="E86" s="817"/>
      <c r="F86" s="817"/>
      <c r="G86" s="817"/>
      <c r="H86" s="817"/>
      <c r="I86" s="817"/>
      <c r="J86" s="817"/>
      <c r="K86" s="817"/>
      <c r="L86" s="817"/>
      <c r="M86" s="818"/>
      <c r="N86" s="58">
        <f>L83+L84+L85</f>
        <v>3770.7740187097938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16340.020747742437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166125.14388888891</v>
      </c>
      <c r="L36" s="279"/>
      <c r="M36" s="280">
        <v>45</v>
      </c>
      <c r="N36" s="281">
        <f>K36/M36</f>
        <v>3691.6698641975313</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118108.16491060027</v>
      </c>
      <c r="L37" s="279"/>
      <c r="M37" s="280">
        <v>45</v>
      </c>
      <c r="N37" s="281">
        <f>K37/M37</f>
        <v>2624.6258869022281</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155071.35333333333</v>
      </c>
      <c r="L38" s="279"/>
      <c r="M38" s="280">
        <v>45</v>
      </c>
      <c r="N38" s="281">
        <f>K38/M38</f>
        <v>3446.030074074074</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109579.51214166667</v>
      </c>
      <c r="L39" s="870">
        <v>45</v>
      </c>
      <c r="M39" s="871"/>
      <c r="N39" s="281">
        <f>K39/L39</f>
        <v>2435.100269814815</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11.348267823577778</v>
      </c>
    </row>
    <row r="43" spans="1:14" ht="15.75" thickBot="1">
      <c r="B43" s="816" t="s">
        <v>1037</v>
      </c>
      <c r="C43" s="817"/>
      <c r="D43" s="817"/>
      <c r="E43" s="817"/>
      <c r="F43" s="817"/>
      <c r="G43" s="817"/>
      <c r="H43" s="817"/>
      <c r="I43" s="817"/>
      <c r="J43" s="817"/>
      <c r="K43" s="817"/>
      <c r="L43" s="817"/>
      <c r="M43" s="818"/>
      <c r="N43" s="403">
        <f>SUM(N36:N42)</f>
        <v>12208.774362812226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23477.772699331039</v>
      </c>
      <c r="N48" s="281">
        <f>K48*M48</f>
        <v>29347.215874163798</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29347.215874163798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3">
        <f>VLOOKUP(A59,TRANSPORTE!A5:D121,4,FALSE)</f>
        <v>1306.3533333333332</v>
      </c>
      <c r="M59" s="904"/>
      <c r="N59" s="300">
        <f>K59*L59</f>
        <v>1632.9416666666666</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75" thickBot="1">
      <c r="B64" s="474"/>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SUM(N59:N64)</f>
        <v>1632.9416666666666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43756.345294821578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8751.2690589643153</v>
      </c>
      <c r="M83" s="852"/>
      <c r="N83" s="57"/>
    </row>
    <row r="84" spans="1:14">
      <c r="B84" s="95" t="s">
        <v>1057</v>
      </c>
      <c r="C84" s="96"/>
      <c r="D84" s="96"/>
      <c r="E84" s="96"/>
      <c r="F84" s="96"/>
      <c r="G84" s="96"/>
      <c r="H84" s="96"/>
      <c r="I84" s="93"/>
      <c r="J84" s="94"/>
      <c r="K84" s="313">
        <v>0.05</v>
      </c>
      <c r="L84" s="851">
        <f>N78*K84</f>
        <v>2187.8172647410788</v>
      </c>
      <c r="M84" s="852"/>
      <c r="N84" s="57"/>
    </row>
    <row r="85" spans="1:14" ht="15.75" thickBot="1">
      <c r="B85" s="97" t="s">
        <v>1058</v>
      </c>
      <c r="C85" s="98"/>
      <c r="D85" s="98"/>
      <c r="E85" s="98"/>
      <c r="F85" s="98"/>
      <c r="G85" s="98"/>
      <c r="H85" s="98"/>
      <c r="I85" s="99"/>
      <c r="J85" s="100"/>
      <c r="K85" s="314">
        <v>0.05</v>
      </c>
      <c r="L85" s="853">
        <f>N78*K85</f>
        <v>2187.8172647410788</v>
      </c>
      <c r="M85" s="854"/>
      <c r="N85" s="57"/>
    </row>
    <row r="86" spans="1:14" ht="15.75" thickBot="1">
      <c r="B86" s="816" t="s">
        <v>1037</v>
      </c>
      <c r="C86" s="817"/>
      <c r="D86" s="817"/>
      <c r="E86" s="817"/>
      <c r="F86" s="817"/>
      <c r="G86" s="817"/>
      <c r="H86" s="817"/>
      <c r="I86" s="817"/>
      <c r="J86" s="817"/>
      <c r="K86" s="817"/>
      <c r="L86" s="817"/>
      <c r="M86" s="818"/>
      <c r="N86" s="58">
        <f>L83+L84+L85</f>
        <v>13126.903588446474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ROUND((N78+N86),0)</f>
        <v>56883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166125.14388888891</v>
      </c>
      <c r="L36" s="279"/>
      <c r="M36" s="280">
        <v>45</v>
      </c>
      <c r="N36" s="281">
        <f>K36/M36</f>
        <v>3691.6698641975313</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118108.16491060027</v>
      </c>
      <c r="L37" s="279"/>
      <c r="M37" s="280">
        <v>45</v>
      </c>
      <c r="N37" s="281">
        <f>K37/M37</f>
        <v>2624.6258869022281</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155071.35333333333</v>
      </c>
      <c r="L38" s="279"/>
      <c r="M38" s="280">
        <v>45</v>
      </c>
      <c r="N38" s="281">
        <f>K38/M38</f>
        <v>3446.030074074074</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109579.51214166667</v>
      </c>
      <c r="L39" s="870">
        <v>45</v>
      </c>
      <c r="M39" s="871"/>
      <c r="N39" s="281">
        <f>K39/L39</f>
        <v>2435.100269814815</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11.348267823577778</v>
      </c>
    </row>
    <row r="43" spans="1:14" ht="15.75" thickBot="1">
      <c r="B43" s="816" t="s">
        <v>1037</v>
      </c>
      <c r="C43" s="817"/>
      <c r="D43" s="817"/>
      <c r="E43" s="817"/>
      <c r="F43" s="817"/>
      <c r="G43" s="817"/>
      <c r="H43" s="817"/>
      <c r="I43" s="817"/>
      <c r="J43" s="817"/>
      <c r="K43" s="817"/>
      <c r="L43" s="817"/>
      <c r="M43" s="818"/>
      <c r="N43" s="403">
        <f>SUM(N36:N42)</f>
        <v>12208.774362812226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50722.420000000006</v>
      </c>
      <c r="N48" s="281">
        <f>K48*M48</f>
        <v>63403.025000000009</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63403.025000000009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3">
        <f>VLOOKUP(A59,TRANSPORTE!A5:D121,4,FALSE)</f>
        <v>1298.02</v>
      </c>
      <c r="M59" s="904"/>
      <c r="N59" s="300">
        <f>K59*L59</f>
        <v>1622.5250000000001</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75" thickBot="1">
      <c r="B64" s="474"/>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SUM(N59:N64)</f>
        <v>1622.5250000000001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77801.737753991125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15560.347550798226</v>
      </c>
      <c r="M83" s="852"/>
      <c r="N83" s="57"/>
    </row>
    <row r="84" spans="1:14">
      <c r="B84" s="95" t="s">
        <v>1057</v>
      </c>
      <c r="C84" s="96"/>
      <c r="D84" s="96"/>
      <c r="E84" s="96"/>
      <c r="F84" s="96"/>
      <c r="G84" s="96"/>
      <c r="H84" s="96"/>
      <c r="I84" s="93"/>
      <c r="J84" s="94"/>
      <c r="K84" s="313">
        <v>0.05</v>
      </c>
      <c r="L84" s="851">
        <f>N78*K84</f>
        <v>3890.0868876995564</v>
      </c>
      <c r="M84" s="852"/>
      <c r="N84" s="57"/>
    </row>
    <row r="85" spans="1:14" ht="15.75" thickBot="1">
      <c r="B85" s="97" t="s">
        <v>1058</v>
      </c>
      <c r="C85" s="98"/>
      <c r="D85" s="98"/>
      <c r="E85" s="98"/>
      <c r="F85" s="98"/>
      <c r="G85" s="98"/>
      <c r="H85" s="98"/>
      <c r="I85" s="99"/>
      <c r="J85" s="100"/>
      <c r="K85" s="314">
        <v>0.05</v>
      </c>
      <c r="L85" s="853">
        <f>N78*K85</f>
        <v>3890.0868876995564</v>
      </c>
      <c r="M85" s="854"/>
      <c r="N85" s="57"/>
    </row>
    <row r="86" spans="1:14" ht="15.75" thickBot="1">
      <c r="B86" s="816" t="s">
        <v>1037</v>
      </c>
      <c r="C86" s="817"/>
      <c r="D86" s="817"/>
      <c r="E86" s="817"/>
      <c r="F86" s="817"/>
      <c r="G86" s="817"/>
      <c r="H86" s="817"/>
      <c r="I86" s="817"/>
      <c r="J86" s="817"/>
      <c r="K86" s="817"/>
      <c r="L86" s="817"/>
      <c r="M86" s="818"/>
      <c r="N86" s="58">
        <f>L83+L84+L85</f>
        <v>23340.521326197337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101142.25908018847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166125.14388888891</v>
      </c>
      <c r="L36" s="279"/>
      <c r="M36" s="280">
        <v>45</v>
      </c>
      <c r="N36" s="281">
        <f>K36/M36</f>
        <v>3691.6698641975313</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118108.16491060027</v>
      </c>
      <c r="L37" s="279"/>
      <c r="M37" s="280">
        <v>45</v>
      </c>
      <c r="N37" s="281">
        <f>K37/M37</f>
        <v>2624.6258869022281</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155071.35333333333</v>
      </c>
      <c r="L38" s="279"/>
      <c r="M38" s="280">
        <v>45</v>
      </c>
      <c r="N38" s="281">
        <f>K38/M38</f>
        <v>3446.030074074074</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109579.51214166667</v>
      </c>
      <c r="L39" s="870">
        <v>45</v>
      </c>
      <c r="M39" s="871"/>
      <c r="N39" s="281">
        <f>K39/L39</f>
        <v>2435.100269814815</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t="s">
        <v>1036</v>
      </c>
      <c r="C42" s="866"/>
      <c r="D42" s="866"/>
      <c r="E42" s="866"/>
      <c r="F42" s="866"/>
      <c r="G42" s="866"/>
      <c r="H42" s="867"/>
      <c r="I42" s="875"/>
      <c r="J42" s="876"/>
      <c r="K42" s="47"/>
      <c r="L42" s="877">
        <v>0.02</v>
      </c>
      <c r="M42" s="878"/>
      <c r="N42" s="111">
        <f>N76*L42</f>
        <v>11.348267823577778</v>
      </c>
    </row>
    <row r="43" spans="1:14" ht="15.75" thickBot="1">
      <c r="B43" s="816" t="s">
        <v>1037</v>
      </c>
      <c r="C43" s="817"/>
      <c r="D43" s="817"/>
      <c r="E43" s="817"/>
      <c r="F43" s="817"/>
      <c r="G43" s="817"/>
      <c r="H43" s="817"/>
      <c r="I43" s="817"/>
      <c r="J43" s="817"/>
      <c r="K43" s="817"/>
      <c r="L43" s="817"/>
      <c r="M43" s="818"/>
      <c r="N43" s="403">
        <f>SUM(N36:N42)</f>
        <v>12208.774362812226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56860.892222222225</v>
      </c>
      <c r="N48" s="281">
        <f>K48*M48</f>
        <v>71076.115277777775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71076.115277777775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3">
        <f>VLOOKUP(A59,TRANSPORTE!A5:D121,4,FALSE)</f>
        <v>1298.02</v>
      </c>
      <c r="M59" s="904"/>
      <c r="N59" s="300">
        <f>K59*L59</f>
        <v>1622.5250000000001</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75" thickBot="1">
      <c r="B64" s="474"/>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SUM(N59:N64)</f>
        <v>1622.5250000000001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85474.828031768891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17094.96560635378</v>
      </c>
      <c r="M83" s="852"/>
      <c r="N83" s="57"/>
    </row>
    <row r="84" spans="1:14">
      <c r="B84" s="95" t="s">
        <v>1057</v>
      </c>
      <c r="C84" s="96"/>
      <c r="D84" s="96"/>
      <c r="E84" s="96"/>
      <c r="F84" s="96"/>
      <c r="G84" s="96"/>
      <c r="H84" s="96"/>
      <c r="I84" s="93"/>
      <c r="J84" s="94"/>
      <c r="K84" s="313">
        <v>0.05</v>
      </c>
      <c r="L84" s="851">
        <f>N78*K84</f>
        <v>4273.7414015884451</v>
      </c>
      <c r="M84" s="852"/>
      <c r="N84" s="57"/>
    </row>
    <row r="85" spans="1:14" ht="15.75" thickBot="1">
      <c r="B85" s="97" t="s">
        <v>1058</v>
      </c>
      <c r="C85" s="98"/>
      <c r="D85" s="98"/>
      <c r="E85" s="98"/>
      <c r="F85" s="98"/>
      <c r="G85" s="98"/>
      <c r="H85" s="98"/>
      <c r="I85" s="99"/>
      <c r="J85" s="100"/>
      <c r="K85" s="314">
        <v>0.05</v>
      </c>
      <c r="L85" s="853">
        <f>N78*K85</f>
        <v>4273.7414015884451</v>
      </c>
      <c r="M85" s="854"/>
      <c r="N85" s="57"/>
    </row>
    <row r="86" spans="1:14" ht="15.75" thickBot="1">
      <c r="B86" s="816" t="s">
        <v>1037</v>
      </c>
      <c r="C86" s="817"/>
      <c r="D86" s="817"/>
      <c r="E86" s="817"/>
      <c r="F86" s="817"/>
      <c r="G86" s="817"/>
      <c r="H86" s="817"/>
      <c r="I86" s="817"/>
      <c r="J86" s="817"/>
      <c r="K86" s="817"/>
      <c r="L86" s="817"/>
      <c r="M86" s="818"/>
      <c r="N86" s="58">
        <f>L83+L84+L85</f>
        <v>25642.448409530673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111117.27644129956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166125.14388888891</v>
      </c>
      <c r="L36" s="279"/>
      <c r="M36" s="280">
        <v>400</v>
      </c>
      <c r="N36" s="281">
        <f>K36/M36</f>
        <v>415.3128597222223</v>
      </c>
    </row>
    <row r="37" spans="1:14">
      <c r="A37" s="119" t="s">
        <v>152</v>
      </c>
      <c r="B37" s="865" t="str">
        <f>VLOOKUP(A37,EQUIPOS!A7:D154,3,FALSE)</f>
        <v xml:space="preserve">Carrotanque de agua(1000 Galones) </v>
      </c>
      <c r="C37" s="866"/>
      <c r="D37" s="866"/>
      <c r="E37" s="866"/>
      <c r="F37" s="866"/>
      <c r="G37" s="866"/>
      <c r="H37" s="867"/>
      <c r="I37" s="276"/>
      <c r="J37" s="277"/>
      <c r="K37" s="278">
        <f>VLOOKUP(A37,EQUIPOS!A7:D164,4,FALSE)</f>
        <v>118108.16491060027</v>
      </c>
      <c r="L37" s="279"/>
      <c r="M37" s="280">
        <v>200</v>
      </c>
      <c r="N37" s="281">
        <f>K37/M37</f>
        <v>590.54082455300136</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155071.35333333333</v>
      </c>
      <c r="L38" s="279"/>
      <c r="M38" s="280">
        <v>200</v>
      </c>
      <c r="N38" s="281">
        <f>K38/M38</f>
        <v>775.35676666666666</v>
      </c>
    </row>
    <row r="39" spans="1:14">
      <c r="A39" t="s">
        <v>365</v>
      </c>
      <c r="B39" s="865" t="str">
        <f>VLOOKUP(A39,EQUIPOS!A9:D155,3,FALSE)</f>
        <v xml:space="preserve">Vibrocompatador, potencia 153 HP, peso 10 Ton. </v>
      </c>
      <c r="C39" s="866"/>
      <c r="D39" s="866"/>
      <c r="E39" s="866"/>
      <c r="F39" s="866"/>
      <c r="G39" s="866"/>
      <c r="H39" s="867"/>
      <c r="I39" s="868"/>
      <c r="J39" s="869"/>
      <c r="K39" s="278">
        <f>VLOOKUP(A39,EQUIPOS!A9:D166,4,FALSE)</f>
        <v>109579.51214166667</v>
      </c>
      <c r="L39" s="870">
        <v>200</v>
      </c>
      <c r="M39" s="871"/>
      <c r="N39" s="281">
        <f>K39/L39</f>
        <v>547.89756070833334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2.5533602603049999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2331.6613719105289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127.66801301525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2459.3293849257789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491.86587698515581</v>
      </c>
      <c r="M83" s="852"/>
      <c r="N83" s="57"/>
    </row>
    <row r="84" spans="1:14">
      <c r="B84" s="95" t="s">
        <v>1057</v>
      </c>
      <c r="C84" s="96"/>
      <c r="D84" s="96"/>
      <c r="E84" s="96"/>
      <c r="F84" s="96"/>
      <c r="G84" s="96"/>
      <c r="H84" s="96"/>
      <c r="I84" s="93"/>
      <c r="J84" s="94"/>
      <c r="K84" s="313">
        <v>0.05</v>
      </c>
      <c r="L84" s="851">
        <f>N78*K84</f>
        <v>122.96646924628895</v>
      </c>
      <c r="M84" s="852"/>
      <c r="N84" s="57"/>
    </row>
    <row r="85" spans="1:14" ht="15.75" thickBot="1">
      <c r="B85" s="97" t="s">
        <v>1058</v>
      </c>
      <c r="C85" s="98"/>
      <c r="D85" s="98"/>
      <c r="E85" s="98"/>
      <c r="F85" s="98"/>
      <c r="G85" s="98"/>
      <c r="H85" s="98"/>
      <c r="I85" s="99"/>
      <c r="J85" s="100"/>
      <c r="K85" s="314">
        <v>0.05</v>
      </c>
      <c r="L85" s="853">
        <f>N78*K85</f>
        <v>122.96646924628895</v>
      </c>
      <c r="M85" s="854"/>
      <c r="N85" s="57"/>
    </row>
    <row r="86" spans="1:14" ht="15.75" thickBot="1">
      <c r="B86" s="816" t="s">
        <v>1037</v>
      </c>
      <c r="C86" s="817"/>
      <c r="D86" s="817"/>
      <c r="E86" s="817"/>
      <c r="F86" s="817"/>
      <c r="G86" s="817"/>
      <c r="H86" s="817"/>
      <c r="I86" s="817"/>
      <c r="J86" s="817"/>
      <c r="K86" s="817"/>
      <c r="L86" s="817"/>
      <c r="M86" s="818"/>
      <c r="N86" s="58">
        <f>L83+L84+L85</f>
        <v>737.79881547773368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3197.1282004035124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6154.0733333333337</v>
      </c>
      <c r="N48" s="281">
        <f>K48*M48</f>
        <v>7384.8879999999999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7384.8879999999999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7591.1995090326436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1518.2399018065289</v>
      </c>
      <c r="M83" s="852"/>
      <c r="N83" s="57"/>
    </row>
    <row r="84" spans="1:14">
      <c r="B84" s="95" t="s">
        <v>1057</v>
      </c>
      <c r="C84" s="96"/>
      <c r="D84" s="96"/>
      <c r="E84" s="96"/>
      <c r="F84" s="96"/>
      <c r="G84" s="96"/>
      <c r="H84" s="96"/>
      <c r="I84" s="93"/>
      <c r="J84" s="94"/>
      <c r="K84" s="313">
        <v>0.05</v>
      </c>
      <c r="L84" s="851">
        <f>N78*K84</f>
        <v>379.55997545163223</v>
      </c>
      <c r="M84" s="852"/>
      <c r="N84" s="57"/>
    </row>
    <row r="85" spans="1:14" ht="15.75" thickBot="1">
      <c r="B85" s="97" t="s">
        <v>1058</v>
      </c>
      <c r="C85" s="98"/>
      <c r="D85" s="98"/>
      <c r="E85" s="98"/>
      <c r="F85" s="98"/>
      <c r="G85" s="98"/>
      <c r="H85" s="98"/>
      <c r="I85" s="99"/>
      <c r="J85" s="100"/>
      <c r="K85" s="314">
        <v>0.05</v>
      </c>
      <c r="L85" s="853">
        <f>N78*K85</f>
        <v>379.55997545163223</v>
      </c>
      <c r="M85" s="854"/>
      <c r="N85" s="57"/>
    </row>
    <row r="86" spans="1:14" ht="15.75" thickBot="1">
      <c r="B86" s="816" t="s">
        <v>1037</v>
      </c>
      <c r="C86" s="817"/>
      <c r="D86" s="817"/>
      <c r="E86" s="817"/>
      <c r="F86" s="817"/>
      <c r="G86" s="817"/>
      <c r="H86" s="817"/>
      <c r="I86" s="817"/>
      <c r="J86" s="817"/>
      <c r="K86" s="817"/>
      <c r="L86" s="817"/>
      <c r="M86" s="818"/>
      <c r="N86" s="58">
        <f>L83+L84+L85</f>
        <v>2277.3598527097934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9868.5593617424365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1158.3343018065289</v>
      </c>
      <c r="M83" s="852"/>
      <c r="N83" s="57"/>
    </row>
    <row r="84" spans="1:14">
      <c r="B84" s="95" t="s">
        <v>1057</v>
      </c>
      <c r="C84" s="96"/>
      <c r="D84" s="96"/>
      <c r="E84" s="96"/>
      <c r="F84" s="96"/>
      <c r="G84" s="96"/>
      <c r="H84" s="96"/>
      <c r="I84" s="93"/>
      <c r="J84" s="94"/>
      <c r="K84" s="313">
        <v>0.05</v>
      </c>
      <c r="L84" s="851">
        <f>N78*K84</f>
        <v>289.58357545163221</v>
      </c>
      <c r="M84" s="852"/>
      <c r="N84" s="57"/>
    </row>
    <row r="85" spans="1:14" ht="15.75" thickBot="1">
      <c r="B85" s="97" t="s">
        <v>1058</v>
      </c>
      <c r="C85" s="98"/>
      <c r="D85" s="98"/>
      <c r="E85" s="98"/>
      <c r="F85" s="98"/>
      <c r="G85" s="98"/>
      <c r="H85" s="98"/>
      <c r="I85" s="99"/>
      <c r="J85" s="100"/>
      <c r="K85" s="314">
        <v>0.05</v>
      </c>
      <c r="L85" s="853">
        <f>N78*K85</f>
        <v>289.58357545163221</v>
      </c>
      <c r="M85" s="854"/>
      <c r="N85" s="57"/>
    </row>
    <row r="86" spans="1:14" ht="15.75" thickBot="1">
      <c r="B86" s="816" t="s">
        <v>1037</v>
      </c>
      <c r="C86" s="817"/>
      <c r="D86" s="817"/>
      <c r="E86" s="817"/>
      <c r="F86" s="817"/>
      <c r="G86" s="817"/>
      <c r="H86" s="817"/>
      <c r="I86" s="817"/>
      <c r="J86" s="817"/>
      <c r="K86" s="817"/>
      <c r="L86" s="817"/>
      <c r="M86" s="818"/>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4235.5521822455248</v>
      </c>
      <c r="N48" s="281">
        <f>K48*M48</f>
        <v>5082.6626186946296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5082.6626186946296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5288.9741277272733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1057.7948255454546</v>
      </c>
      <c r="M83" s="852"/>
      <c r="N83" s="57"/>
    </row>
    <row r="84" spans="1:14">
      <c r="B84" s="95" t="s">
        <v>1057</v>
      </c>
      <c r="C84" s="96"/>
      <c r="D84" s="96"/>
      <c r="E84" s="96"/>
      <c r="F84" s="96"/>
      <c r="G84" s="96"/>
      <c r="H84" s="96"/>
      <c r="I84" s="93"/>
      <c r="J84" s="94"/>
      <c r="K84" s="313">
        <v>0.05</v>
      </c>
      <c r="L84" s="851">
        <f>N78*K84</f>
        <v>264.44870638636365</v>
      </c>
      <c r="M84" s="852"/>
      <c r="N84" s="57"/>
    </row>
    <row r="85" spans="1:14" ht="15.75" thickBot="1">
      <c r="B85" s="97" t="s">
        <v>1058</v>
      </c>
      <c r="C85" s="98"/>
      <c r="D85" s="98"/>
      <c r="E85" s="98"/>
      <c r="F85" s="98"/>
      <c r="G85" s="98"/>
      <c r="H85" s="98"/>
      <c r="I85" s="99"/>
      <c r="J85" s="100"/>
      <c r="K85" s="314">
        <v>0.05</v>
      </c>
      <c r="L85" s="853">
        <f>N78*K85</f>
        <v>264.44870638636365</v>
      </c>
      <c r="M85" s="854"/>
      <c r="N85" s="57"/>
    </row>
    <row r="86" spans="1:14" ht="15.75" thickBot="1">
      <c r="B86" s="816" t="s">
        <v>1037</v>
      </c>
      <c r="C86" s="817"/>
      <c r="D86" s="817"/>
      <c r="E86" s="817"/>
      <c r="F86" s="817"/>
      <c r="G86" s="817"/>
      <c r="H86" s="817"/>
      <c r="I86" s="817"/>
      <c r="J86" s="817"/>
      <c r="K86" s="817"/>
      <c r="L86" s="817"/>
      <c r="M86" s="818"/>
      <c r="N86" s="58">
        <f>L83+L84+L85</f>
        <v>1586.692238318182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6875.6663660454551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8646.4976533333338</v>
      </c>
      <c r="N48" s="281">
        <f>K48*M48</f>
        <v>11240.446949333334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11240.446949333334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11446.758458365979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2289.351691673196</v>
      </c>
      <c r="M83" s="852"/>
      <c r="N83" s="57"/>
    </row>
    <row r="84" spans="1:14">
      <c r="B84" s="95" t="s">
        <v>1057</v>
      </c>
      <c r="C84" s="96"/>
      <c r="D84" s="96"/>
      <c r="E84" s="96"/>
      <c r="F84" s="96"/>
      <c r="G84" s="96"/>
      <c r="H84" s="96"/>
      <c r="I84" s="93"/>
      <c r="J84" s="94"/>
      <c r="K84" s="313">
        <v>0.05</v>
      </c>
      <c r="L84" s="851">
        <f>N78*K84</f>
        <v>572.337922918299</v>
      </c>
      <c r="M84" s="852"/>
      <c r="N84" s="57"/>
    </row>
    <row r="85" spans="1:14" ht="15.75" thickBot="1">
      <c r="B85" s="97" t="s">
        <v>1058</v>
      </c>
      <c r="C85" s="98"/>
      <c r="D85" s="98"/>
      <c r="E85" s="98"/>
      <c r="F85" s="98"/>
      <c r="G85" s="98"/>
      <c r="H85" s="98"/>
      <c r="I85" s="99"/>
      <c r="J85" s="100"/>
      <c r="K85" s="314">
        <v>0.05</v>
      </c>
      <c r="L85" s="853">
        <f>N78*K85</f>
        <v>572.337922918299</v>
      </c>
      <c r="M85" s="854"/>
      <c r="N85" s="57"/>
    </row>
    <row r="86" spans="1:14" ht="15.75" thickBot="1">
      <c r="B86" s="816" t="s">
        <v>1037</v>
      </c>
      <c r="C86" s="817"/>
      <c r="D86" s="817"/>
      <c r="E86" s="817"/>
      <c r="F86" s="817"/>
      <c r="G86" s="817"/>
      <c r="H86" s="817"/>
      <c r="I86" s="817"/>
      <c r="J86" s="817"/>
      <c r="K86" s="817"/>
      <c r="L86" s="817"/>
      <c r="M86" s="818"/>
      <c r="N86" s="58">
        <f>L83+L84+L85</f>
        <v>3434.0275375097945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14880.785995875773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303</v>
      </c>
      <c r="B36" s="865" t="str">
        <f>VLOOKUP(A36,EQUIPOS!A6:D154,3,FALSE)</f>
        <v>Retrocargador, pala de 1,1 m3 de capacidad, profundidad de excavación de 4.400 mm y una altura de 5.680 mm</v>
      </c>
      <c r="C36" s="866"/>
      <c r="D36" s="866"/>
      <c r="E36" s="866"/>
      <c r="F36" s="866"/>
      <c r="G36" s="866"/>
      <c r="H36" s="867"/>
      <c r="I36" s="276"/>
      <c r="J36" s="277"/>
      <c r="K36" s="278">
        <f>VLOOKUP(A36,EQUIPOS!A6:D163,4,FALSE)</f>
        <v>139130.24875</v>
      </c>
      <c r="L36" s="279"/>
      <c r="M36" s="280">
        <v>250</v>
      </c>
      <c r="N36" s="281">
        <f>K36/M36</f>
        <v>556.52099499999997</v>
      </c>
    </row>
    <row r="37" spans="1:14">
      <c r="A37" s="119" t="s">
        <v>373</v>
      </c>
      <c r="B37" s="865" t="str">
        <f>VLOOKUP(A37,EQUIPOS!A7:D154,3,FALSE)</f>
        <v>Volqueta 6 m3</v>
      </c>
      <c r="C37" s="866"/>
      <c r="D37" s="866"/>
      <c r="E37" s="866"/>
      <c r="F37" s="866"/>
      <c r="G37" s="866"/>
      <c r="H37" s="867"/>
      <c r="I37" s="276"/>
      <c r="J37" s="277"/>
      <c r="K37" s="278">
        <f>VLOOKUP(A37,EQUIPOS!A7:D164,4,FALSE)</f>
        <v>81398.657892999996</v>
      </c>
      <c r="L37" s="279"/>
      <c r="M37" s="280">
        <v>250</v>
      </c>
      <c r="N37" s="281">
        <f>K37/M37</f>
        <v>325.59463157199997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5.1067205206100006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887.22234709260988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102.1344104122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989.35675750480982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197.87135150096196</v>
      </c>
      <c r="M83" s="852"/>
      <c r="N83" s="57"/>
    </row>
    <row r="84" spans="1:14">
      <c r="B84" s="95" t="s">
        <v>1057</v>
      </c>
      <c r="C84" s="96"/>
      <c r="D84" s="96"/>
      <c r="E84" s="96"/>
      <c r="F84" s="96"/>
      <c r="G84" s="96"/>
      <c r="H84" s="96"/>
      <c r="I84" s="93"/>
      <c r="J84" s="94"/>
      <c r="K84" s="313">
        <v>0.05</v>
      </c>
      <c r="L84" s="851">
        <f>N78*K84</f>
        <v>49.467837875240491</v>
      </c>
      <c r="M84" s="852"/>
      <c r="N84" s="57"/>
    </row>
    <row r="85" spans="1:14" ht="15.75" thickBot="1">
      <c r="B85" s="97" t="s">
        <v>1058</v>
      </c>
      <c r="C85" s="98"/>
      <c r="D85" s="98"/>
      <c r="E85" s="98"/>
      <c r="F85" s="98"/>
      <c r="G85" s="98"/>
      <c r="H85" s="98"/>
      <c r="I85" s="99"/>
      <c r="J85" s="100"/>
      <c r="K85" s="314">
        <v>0.05</v>
      </c>
      <c r="L85" s="853">
        <f>N78*K85</f>
        <v>49.467837875240491</v>
      </c>
      <c r="M85" s="854"/>
      <c r="N85" s="57"/>
    </row>
    <row r="86" spans="1:14" ht="15.75" thickBot="1">
      <c r="B86" s="816" t="s">
        <v>1037</v>
      </c>
      <c r="C86" s="817"/>
      <c r="D86" s="817"/>
      <c r="E86" s="817"/>
      <c r="F86" s="817"/>
      <c r="G86" s="817"/>
      <c r="H86" s="817"/>
      <c r="I86" s="817"/>
      <c r="J86" s="817"/>
      <c r="K86" s="817"/>
      <c r="L86" s="817"/>
      <c r="M86" s="818"/>
      <c r="N86" s="58">
        <f>L83+L84+L85</f>
        <v>296.80702725144295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1286.1637847562529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35</v>
      </c>
      <c r="N36" s="281">
        <f>K36/M36</f>
        <v>3374.5189974457221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35</v>
      </c>
      <c r="N37" s="281">
        <f>K37/M37</f>
        <v>4430.6100952380948</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35</v>
      </c>
      <c r="N38" s="281">
        <f>K38/M38</f>
        <v>3130.8432040476191</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10950.562926790322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38.199999999999996</v>
      </c>
      <c r="N48" s="281">
        <f>K48*M48</f>
        <v>954.99999999999989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545.14952088229973</v>
      </c>
      <c r="N49" s="281">
        <f>K49*M49</f>
        <v>43611.96167058398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44566.96167058398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729.53150294428576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56247.056100318587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11249.411220063717</v>
      </c>
      <c r="M83" s="852"/>
      <c r="N83" s="57"/>
    </row>
    <row r="84" spans="1:14">
      <c r="B84" s="95" t="s">
        <v>1057</v>
      </c>
      <c r="C84" s="96"/>
      <c r="D84" s="96"/>
      <c r="E84" s="96"/>
      <c r="F84" s="96"/>
      <c r="G84" s="96"/>
      <c r="H84" s="96"/>
      <c r="I84" s="93"/>
      <c r="J84" s="94"/>
      <c r="K84" s="313">
        <v>0.05</v>
      </c>
      <c r="L84" s="851">
        <f>N78*K84</f>
        <v>2812.3528050159293</v>
      </c>
      <c r="M84" s="852"/>
      <c r="N84" s="57"/>
    </row>
    <row r="85" spans="1:14" ht="15.75" thickBot="1">
      <c r="B85" s="97" t="s">
        <v>1058</v>
      </c>
      <c r="C85" s="98"/>
      <c r="D85" s="98"/>
      <c r="E85" s="98"/>
      <c r="F85" s="98"/>
      <c r="G85" s="98"/>
      <c r="H85" s="98"/>
      <c r="I85" s="99"/>
      <c r="J85" s="100"/>
      <c r="K85" s="314">
        <v>0.05</v>
      </c>
      <c r="L85" s="853">
        <f>N78*K85</f>
        <v>2812.3528050159293</v>
      </c>
      <c r="M85" s="854"/>
      <c r="N85" s="57"/>
    </row>
    <row r="86" spans="1:14" ht="15.75" thickBot="1">
      <c r="B86" s="816" t="s">
        <v>1037</v>
      </c>
      <c r="C86" s="817"/>
      <c r="D86" s="817"/>
      <c r="E86" s="817"/>
      <c r="F86" s="817"/>
      <c r="G86" s="817"/>
      <c r="H86" s="817"/>
      <c r="I86" s="817"/>
      <c r="J86" s="817"/>
      <c r="K86" s="817"/>
      <c r="L86" s="817"/>
      <c r="M86" s="818"/>
      <c r="N86" s="58">
        <f>L83+L84+L85</f>
        <v>16874.116830095576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73121.172930414163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35</v>
      </c>
      <c r="N36" s="281">
        <f>K36/M36</f>
        <v>3374.5189974457221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35</v>
      </c>
      <c r="N37" s="281">
        <f>K37/M37</f>
        <v>4430.6100952380948</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35</v>
      </c>
      <c r="N38" s="281">
        <f>K38/M38</f>
        <v>3130.8432040476191</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10950.562926790322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38.199999999999996</v>
      </c>
      <c r="N48" s="281">
        <f>K48*M48</f>
        <v>954.99999999999989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954.99999999999989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729.53150294428576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12635.094429734609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2527.0188859469217</v>
      </c>
      <c r="M83" s="852"/>
      <c r="N83" s="57"/>
    </row>
    <row r="84" spans="1:14">
      <c r="B84" s="95" t="s">
        <v>1057</v>
      </c>
      <c r="C84" s="96"/>
      <c r="D84" s="96"/>
      <c r="E84" s="96"/>
      <c r="F84" s="96"/>
      <c r="G84" s="96"/>
      <c r="H84" s="96"/>
      <c r="I84" s="93"/>
      <c r="J84" s="94"/>
      <c r="K84" s="313">
        <v>0.05</v>
      </c>
      <c r="L84" s="851">
        <f>N78*K84</f>
        <v>631.75472148673043</v>
      </c>
      <c r="M84" s="852"/>
      <c r="N84" s="57"/>
    </row>
    <row r="85" spans="1:14" ht="15.75" thickBot="1">
      <c r="B85" s="97" t="s">
        <v>1058</v>
      </c>
      <c r="C85" s="98"/>
      <c r="D85" s="98"/>
      <c r="E85" s="98"/>
      <c r="F85" s="98"/>
      <c r="G85" s="98"/>
      <c r="H85" s="98"/>
      <c r="I85" s="99"/>
      <c r="J85" s="100"/>
      <c r="K85" s="314">
        <v>0.05</v>
      </c>
      <c r="L85" s="853">
        <f>N78*K85</f>
        <v>631.75472148673043</v>
      </c>
      <c r="M85" s="854"/>
      <c r="N85" s="57"/>
    </row>
    <row r="86" spans="1:14" ht="15.75" thickBot="1">
      <c r="B86" s="816" t="s">
        <v>1037</v>
      </c>
      <c r="C86" s="817"/>
      <c r="D86" s="817"/>
      <c r="E86" s="817"/>
      <c r="F86" s="817"/>
      <c r="G86" s="817"/>
      <c r="H86" s="817"/>
      <c r="I86" s="817"/>
      <c r="J86" s="817"/>
      <c r="K86" s="817"/>
      <c r="L86" s="817"/>
      <c r="M86" s="818"/>
      <c r="N86" s="58">
        <f>L83+L84+L85</f>
        <v>3790.5283289203826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16425.62275865499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545.14952088229973</v>
      </c>
      <c r="N48" s="281">
        <f>K48*M48</f>
        <v>545.14952088229973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545.14952088229973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816" t="s">
        <v>1037</v>
      </c>
      <c r="C76" s="817"/>
      <c r="D76" s="817"/>
      <c r="E76" s="817"/>
      <c r="F76" s="817"/>
      <c r="G76" s="817"/>
      <c r="H76" s="817"/>
      <c r="I76" s="859"/>
      <c r="J76" s="859"/>
      <c r="K76" s="859"/>
      <c r="L76" s="859"/>
      <c r="M76" s="860"/>
      <c r="N76" s="310">
        <f>SUM(N70:N75)</f>
        <v>0</v>
      </c>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545.14952088229973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109.02990417645995</v>
      </c>
      <c r="M83" s="852"/>
      <c r="N83" s="57"/>
    </row>
    <row r="84" spans="1:14">
      <c r="B84" s="95" t="s">
        <v>1057</v>
      </c>
      <c r="C84" s="96"/>
      <c r="D84" s="96"/>
      <c r="E84" s="96"/>
      <c r="F84" s="96"/>
      <c r="G84" s="96"/>
      <c r="H84" s="96"/>
      <c r="I84" s="93"/>
      <c r="J84" s="94"/>
      <c r="K84" s="313">
        <v>0.05</v>
      </c>
      <c r="L84" s="851">
        <f>N78*K84</f>
        <v>27.257476044114988</v>
      </c>
      <c r="M84" s="852"/>
      <c r="N84" s="57"/>
    </row>
    <row r="85" spans="1:14" ht="15.75" thickBot="1">
      <c r="B85" s="97" t="s">
        <v>1058</v>
      </c>
      <c r="C85" s="98"/>
      <c r="D85" s="98"/>
      <c r="E85" s="98"/>
      <c r="F85" s="98"/>
      <c r="G85" s="98"/>
      <c r="H85" s="98"/>
      <c r="I85" s="99"/>
      <c r="J85" s="100"/>
      <c r="K85" s="314">
        <v>0.05</v>
      </c>
      <c r="L85" s="853">
        <f>N78*K85</f>
        <v>27.257476044114988</v>
      </c>
      <c r="M85" s="854"/>
      <c r="N85" s="57"/>
    </row>
    <row r="86" spans="1:14" ht="15.75" thickBot="1">
      <c r="B86" s="816" t="s">
        <v>1037</v>
      </c>
      <c r="C86" s="817"/>
      <c r="D86" s="817"/>
      <c r="E86" s="817"/>
      <c r="F86" s="817"/>
      <c r="G86" s="817"/>
      <c r="H86" s="817"/>
      <c r="I86" s="817"/>
      <c r="J86" s="817"/>
      <c r="K86" s="817"/>
      <c r="L86" s="817"/>
      <c r="M86" s="818"/>
      <c r="N86" s="58">
        <f>L83+L84+L85</f>
        <v>163.54485626468991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708.69437714698961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35</v>
      </c>
      <c r="N36" s="281">
        <f>K36/M36</f>
        <v>3374.5189974457221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35</v>
      </c>
      <c r="N37" s="281">
        <f>K37/M37</f>
        <v>4430.6100952380948</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35</v>
      </c>
      <c r="N38" s="281">
        <f>K38/M38</f>
        <v>3130.8432040476191</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10950.562926790322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1182.7148653046463</v>
      </c>
      <c r="N48" s="281">
        <f>K48*M48</f>
        <v>94617.189224371701</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38.199999999999996</v>
      </c>
      <c r="N49" s="281">
        <f>K49*M49</f>
        <v>954.99999999999989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95572.189224371701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729.53150294428576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107252.28365410632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21450.456730821265</v>
      </c>
      <c r="M83" s="852"/>
      <c r="N83" s="57"/>
    </row>
    <row r="84" spans="1:14">
      <c r="B84" s="95" t="s">
        <v>1057</v>
      </c>
      <c r="C84" s="96"/>
      <c r="D84" s="96"/>
      <c r="E84" s="96"/>
      <c r="F84" s="96"/>
      <c r="G84" s="96"/>
      <c r="H84" s="96"/>
      <c r="I84" s="93"/>
      <c r="J84" s="94"/>
      <c r="K84" s="313">
        <v>0.05</v>
      </c>
      <c r="L84" s="851">
        <f>N78*K84</f>
        <v>5362.6141827053161</v>
      </c>
      <c r="M84" s="852"/>
      <c r="N84" s="57"/>
    </row>
    <row r="85" spans="1:14" ht="15.75" thickBot="1">
      <c r="B85" s="97" t="s">
        <v>1058</v>
      </c>
      <c r="C85" s="98"/>
      <c r="D85" s="98"/>
      <c r="E85" s="98"/>
      <c r="F85" s="98"/>
      <c r="G85" s="98"/>
      <c r="H85" s="98"/>
      <c r="I85" s="99"/>
      <c r="J85" s="100"/>
      <c r="K85" s="314">
        <v>0.05</v>
      </c>
      <c r="L85" s="853">
        <f>N78*K85</f>
        <v>5362.6141827053161</v>
      </c>
      <c r="M85" s="854"/>
      <c r="N85" s="57"/>
    </row>
    <row r="86" spans="1:14" ht="15.75" thickBot="1">
      <c r="B86" s="816" t="s">
        <v>1037</v>
      </c>
      <c r="C86" s="817"/>
      <c r="D86" s="817"/>
      <c r="E86" s="817"/>
      <c r="F86" s="817"/>
      <c r="G86" s="817"/>
      <c r="H86" s="817"/>
      <c r="I86" s="817"/>
      <c r="J86" s="817"/>
      <c r="K86" s="817"/>
      <c r="L86" s="817"/>
      <c r="M86" s="818"/>
      <c r="N86" s="58">
        <f>L83+L84+L85</f>
        <v>32175.685096231893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139427.96875033822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35</v>
      </c>
      <c r="N36" s="281">
        <f>K36/M36</f>
        <v>3374.5189974457221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35</v>
      </c>
      <c r="N37" s="281">
        <f>K37/M37</f>
        <v>4430.6100952380948</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35</v>
      </c>
      <c r="N38" s="281">
        <f>K38/M38</f>
        <v>3130.8432040476191</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N75*M41</f>
        <v>14.590630058885715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10950.562926790322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38.199999999999996</v>
      </c>
      <c r="N48" s="281">
        <f>K48*M48</f>
        <v>954.99999999999989</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954.99999999999989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816" t="s">
        <v>1037</v>
      </c>
      <c r="C75" s="817"/>
      <c r="D75" s="817"/>
      <c r="E75" s="817"/>
      <c r="F75" s="817"/>
      <c r="G75" s="817"/>
      <c r="H75" s="817"/>
      <c r="I75" s="859"/>
      <c r="J75" s="859"/>
      <c r="K75" s="859"/>
      <c r="L75" s="859"/>
      <c r="M75" s="860"/>
      <c r="N75" s="310">
        <f>SUM(N69:N74)</f>
        <v>729.53150294428576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12635.094429734609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2527.0188859469217</v>
      </c>
      <c r="M82" s="852"/>
      <c r="N82" s="57"/>
    </row>
    <row r="83" spans="1:14">
      <c r="B83" s="95" t="s">
        <v>1057</v>
      </c>
      <c r="C83" s="96"/>
      <c r="D83" s="96"/>
      <c r="E83" s="96"/>
      <c r="F83" s="96"/>
      <c r="G83" s="96"/>
      <c r="H83" s="96"/>
      <c r="I83" s="93"/>
      <c r="J83" s="94"/>
      <c r="K83" s="313">
        <v>0.05</v>
      </c>
      <c r="L83" s="851">
        <f>N77*K83</f>
        <v>631.75472148673043</v>
      </c>
      <c r="M83" s="852"/>
      <c r="N83" s="57"/>
    </row>
    <row r="84" spans="1:14" ht="15.75" thickBot="1">
      <c r="B84" s="97" t="s">
        <v>1058</v>
      </c>
      <c r="C84" s="98"/>
      <c r="D84" s="98"/>
      <c r="E84" s="98"/>
      <c r="F84" s="98"/>
      <c r="G84" s="98"/>
      <c r="H84" s="98"/>
      <c r="I84" s="99"/>
      <c r="J84" s="100"/>
      <c r="K84" s="314">
        <v>0.05</v>
      </c>
      <c r="L84" s="853">
        <f>N77*K84</f>
        <v>631.75472148673043</v>
      </c>
      <c r="M84" s="854"/>
      <c r="N84" s="57"/>
    </row>
    <row r="85" spans="1:14" ht="15.75" thickBot="1">
      <c r="B85" s="816" t="s">
        <v>1037</v>
      </c>
      <c r="C85" s="817"/>
      <c r="D85" s="817"/>
      <c r="E85" s="817"/>
      <c r="F85" s="817"/>
      <c r="G85" s="817"/>
      <c r="H85" s="817"/>
      <c r="I85" s="817"/>
      <c r="J85" s="817"/>
      <c r="K85" s="817"/>
      <c r="L85" s="817"/>
      <c r="M85" s="818"/>
      <c r="N85" s="58">
        <f>L82+L83+L84</f>
        <v>3790.5283289203826</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16425.62275865499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ht="21"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1182.7148653046463</v>
      </c>
      <c r="N48" s="281">
        <f>K48*M48</f>
        <v>1182.7148653046463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1182.7148653046463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816" t="s">
        <v>1037</v>
      </c>
      <c r="C76" s="817"/>
      <c r="D76" s="817"/>
      <c r="E76" s="817"/>
      <c r="F76" s="817"/>
      <c r="G76" s="817"/>
      <c r="H76" s="817"/>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1182.7148653046463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236.54297306092928</v>
      </c>
      <c r="M83" s="852"/>
      <c r="N83" s="57"/>
    </row>
    <row r="84" spans="1:14">
      <c r="B84" s="95" t="s">
        <v>1057</v>
      </c>
      <c r="C84" s="96"/>
      <c r="D84" s="96"/>
      <c r="E84" s="96"/>
      <c r="F84" s="96"/>
      <c r="G84" s="96"/>
      <c r="H84" s="96"/>
      <c r="I84" s="93"/>
      <c r="J84" s="94"/>
      <c r="K84" s="313">
        <v>0.05</v>
      </c>
      <c r="L84" s="851">
        <f>N78*K84</f>
        <v>59.135743265232321</v>
      </c>
      <c r="M84" s="852"/>
      <c r="N84" s="57"/>
    </row>
    <row r="85" spans="1:14" ht="15.75" thickBot="1">
      <c r="B85" s="97" t="s">
        <v>1058</v>
      </c>
      <c r="C85" s="98"/>
      <c r="D85" s="98"/>
      <c r="E85" s="98"/>
      <c r="F85" s="98"/>
      <c r="G85" s="98"/>
      <c r="H85" s="98"/>
      <c r="I85" s="99"/>
      <c r="J85" s="100"/>
      <c r="K85" s="314">
        <v>0.05</v>
      </c>
      <c r="L85" s="853">
        <f>N78*K85</f>
        <v>59.135743265232321</v>
      </c>
      <c r="M85" s="854"/>
      <c r="N85" s="57"/>
    </row>
    <row r="86" spans="1:14" ht="15.75" thickBot="1">
      <c r="B86" s="816" t="s">
        <v>1037</v>
      </c>
      <c r="C86" s="817"/>
      <c r="D86" s="817"/>
      <c r="E86" s="817"/>
      <c r="F86" s="817"/>
      <c r="G86" s="817"/>
      <c r="H86" s="817"/>
      <c r="I86" s="817"/>
      <c r="J86" s="817"/>
      <c r="K86" s="817"/>
      <c r="L86" s="817"/>
      <c r="M86" s="818"/>
      <c r="N86" s="58">
        <f>L83+L84+L85</f>
        <v>354.81445959139398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1537.5293248960402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600</v>
      </c>
      <c r="N36" s="281">
        <f>K36/M36</f>
        <v>196.84694151766712</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600</v>
      </c>
      <c r="N37" s="281">
        <f>K37/M37</f>
        <v>258.45225555555555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600</v>
      </c>
      <c r="N38" s="281">
        <f>K38/M38</f>
        <v>182.63252023611111</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0.42556004338416664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638.35727735271792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38.199999999999996</v>
      </c>
      <c r="N48" s="281">
        <f>K48*M48</f>
        <v>114.6</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114.6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816" t="s">
        <v>1037</v>
      </c>
      <c r="C75" s="817"/>
      <c r="D75" s="817"/>
      <c r="E75" s="817"/>
      <c r="F75" s="817"/>
      <c r="G75" s="817"/>
      <c r="H75" s="817"/>
      <c r="I75" s="859"/>
      <c r="J75" s="859"/>
      <c r="K75" s="859"/>
      <c r="L75" s="859"/>
      <c r="M75" s="860"/>
      <c r="N75" s="310">
        <f>SUM(N69:N74)</f>
        <v>42.556004338416663</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795.51328169113458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159.10265633822692</v>
      </c>
      <c r="M82" s="852"/>
      <c r="N82" s="57"/>
    </row>
    <row r="83" spans="1:14">
      <c r="B83" s="95" t="s">
        <v>1057</v>
      </c>
      <c r="C83" s="96"/>
      <c r="D83" s="96"/>
      <c r="E83" s="96"/>
      <c r="F83" s="96"/>
      <c r="G83" s="96"/>
      <c r="H83" s="96"/>
      <c r="I83" s="93"/>
      <c r="J83" s="94"/>
      <c r="K83" s="313">
        <v>0.05</v>
      </c>
      <c r="L83" s="851">
        <f>N77*K83</f>
        <v>39.77566408455673</v>
      </c>
      <c r="M83" s="852"/>
      <c r="N83" s="57"/>
    </row>
    <row r="84" spans="1:14" ht="15.75" thickBot="1">
      <c r="B84" s="97" t="s">
        <v>1058</v>
      </c>
      <c r="C84" s="98"/>
      <c r="D84" s="98"/>
      <c r="E84" s="98"/>
      <c r="F84" s="98"/>
      <c r="G84" s="98"/>
      <c r="H84" s="98"/>
      <c r="I84" s="99"/>
      <c r="J84" s="100"/>
      <c r="K84" s="314">
        <v>0.05</v>
      </c>
      <c r="L84" s="853">
        <f>N77*K84</f>
        <v>39.77566408455673</v>
      </c>
      <c r="M84" s="854"/>
      <c r="N84" s="57"/>
    </row>
    <row r="85" spans="1:14" ht="15.75" thickBot="1">
      <c r="B85" s="816" t="s">
        <v>1037</v>
      </c>
      <c r="C85" s="817"/>
      <c r="D85" s="817"/>
      <c r="E85" s="817"/>
      <c r="F85" s="817"/>
      <c r="G85" s="817"/>
      <c r="H85" s="817"/>
      <c r="I85" s="817"/>
      <c r="J85" s="817"/>
      <c r="K85" s="817"/>
      <c r="L85" s="817"/>
      <c r="M85" s="818"/>
      <c r="N85" s="58">
        <f>L82+L83+L84</f>
        <v>238.65398450734037</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1034.1672661984749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45</v>
      </c>
      <c r="N37" s="281">
        <f>K37/M37</f>
        <v>3446.030074074074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N75*M41</f>
        <v>11.348267823577778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8517.1044986146953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38.199999999999996</v>
      </c>
      <c r="N48" s="281">
        <f>K48*M48</f>
        <v>954.99999999999989</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22237.795000000002</v>
      </c>
      <c r="N49" s="281">
        <f>K49*M49</f>
        <v>27797.243750000001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28752.243750000001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3">
        <f>VLOOKUP(A58,TRANSPORTE!A5:D117,4,FALSE)</f>
        <v>1306.3533333333332</v>
      </c>
      <c r="M58" s="904"/>
      <c r="N58" s="296">
        <f>K58*L58</f>
        <v>1632.9416666666666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1632.9416666666666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816" t="s">
        <v>1037</v>
      </c>
      <c r="C75" s="817"/>
      <c r="D75" s="817"/>
      <c r="E75" s="817"/>
      <c r="F75" s="817"/>
      <c r="G75" s="817"/>
      <c r="H75" s="817"/>
      <c r="I75" s="859"/>
      <c r="J75" s="859"/>
      <c r="K75" s="859"/>
      <c r="L75" s="859"/>
      <c r="M75" s="860"/>
      <c r="N75" s="310">
        <f>SUM(N69:N74)</f>
        <v>567.4133911788889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39469.703306460251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7893.9406612920502</v>
      </c>
      <c r="M82" s="852"/>
      <c r="N82" s="57"/>
    </row>
    <row r="83" spans="1:14">
      <c r="B83" s="95" t="s">
        <v>1057</v>
      </c>
      <c r="C83" s="96"/>
      <c r="D83" s="96"/>
      <c r="E83" s="96"/>
      <c r="F83" s="96"/>
      <c r="G83" s="96"/>
      <c r="H83" s="96"/>
      <c r="I83" s="93"/>
      <c r="J83" s="94"/>
      <c r="K83" s="313">
        <v>0.05</v>
      </c>
      <c r="L83" s="851">
        <f>N77*K83</f>
        <v>1973.4851653230126</v>
      </c>
      <c r="M83" s="852"/>
      <c r="N83" s="57"/>
    </row>
    <row r="84" spans="1:14" ht="15.75" thickBot="1">
      <c r="B84" s="97" t="s">
        <v>1058</v>
      </c>
      <c r="C84" s="98"/>
      <c r="D84" s="98"/>
      <c r="E84" s="98"/>
      <c r="F84" s="98"/>
      <c r="G84" s="98"/>
      <c r="H84" s="98"/>
      <c r="I84" s="99"/>
      <c r="J84" s="100"/>
      <c r="K84" s="314">
        <v>0.05</v>
      </c>
      <c r="L84" s="853">
        <f>N77*K84</f>
        <v>1973.4851653230126</v>
      </c>
      <c r="M84" s="854"/>
      <c r="N84" s="57"/>
    </row>
    <row r="85" spans="1:14" ht="15.75" thickBot="1">
      <c r="B85" s="816" t="s">
        <v>1037</v>
      </c>
      <c r="C85" s="817"/>
      <c r="D85" s="817"/>
      <c r="E85" s="817"/>
      <c r="F85" s="817"/>
      <c r="G85" s="817"/>
      <c r="H85" s="817"/>
      <c r="I85" s="817"/>
      <c r="J85" s="817"/>
      <c r="K85" s="817"/>
      <c r="L85" s="817"/>
      <c r="M85" s="818"/>
      <c r="N85" s="58">
        <f>L82+L83+L84</f>
        <v>11840.910991938075</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51310.61429839833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29.25"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3335.06</v>
      </c>
      <c r="N48" s="281">
        <f>K48*M48</f>
        <v>3335.06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3335.06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816" t="s">
        <v>1037</v>
      </c>
      <c r="C76" s="817"/>
      <c r="D76" s="817"/>
      <c r="E76" s="817"/>
      <c r="F76" s="817"/>
      <c r="G76" s="817"/>
      <c r="H76" s="817"/>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3335.06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667.01200000000006</v>
      </c>
      <c r="M83" s="852"/>
      <c r="N83" s="57"/>
    </row>
    <row r="84" spans="1:14">
      <c r="B84" s="95" t="s">
        <v>1057</v>
      </c>
      <c r="C84" s="96"/>
      <c r="D84" s="96"/>
      <c r="E84" s="96"/>
      <c r="F84" s="96"/>
      <c r="G84" s="96"/>
      <c r="H84" s="96"/>
      <c r="I84" s="93"/>
      <c r="J84" s="94"/>
      <c r="K84" s="313">
        <v>0.05</v>
      </c>
      <c r="L84" s="851">
        <f>N78*K84</f>
        <v>166.75300000000001</v>
      </c>
      <c r="M84" s="852"/>
      <c r="N84" s="57"/>
    </row>
    <row r="85" spans="1:14" ht="15.75" thickBot="1">
      <c r="B85" s="97" t="s">
        <v>1058</v>
      </c>
      <c r="C85" s="98"/>
      <c r="D85" s="98"/>
      <c r="E85" s="98"/>
      <c r="F85" s="98"/>
      <c r="G85" s="98"/>
      <c r="H85" s="98"/>
      <c r="I85" s="99"/>
      <c r="J85" s="100"/>
      <c r="K85" s="314">
        <v>0.05</v>
      </c>
      <c r="L85" s="853">
        <f>N78*K85</f>
        <v>166.75300000000001</v>
      </c>
      <c r="M85" s="854"/>
      <c r="N85" s="57"/>
    </row>
    <row r="86" spans="1:14" ht="15.75" thickBot="1">
      <c r="B86" s="816" t="s">
        <v>1037</v>
      </c>
      <c r="C86" s="817"/>
      <c r="D86" s="817"/>
      <c r="E86" s="817"/>
      <c r="F86" s="817"/>
      <c r="G86" s="817"/>
      <c r="H86" s="817"/>
      <c r="I86" s="817"/>
      <c r="J86" s="817"/>
      <c r="K86" s="817"/>
      <c r="L86" s="817"/>
      <c r="M86" s="818"/>
      <c r="N86" s="58">
        <f>L83+L84+L85</f>
        <v>1000.5180000000001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4335.5780000000004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3504.4533333333334</v>
      </c>
      <c r="N48" s="281">
        <f>K48*M48</f>
        <v>3504.4533333333334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3504.4533333333334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816" t="s">
        <v>1037</v>
      </c>
      <c r="C76" s="817"/>
      <c r="D76" s="817"/>
      <c r="E76" s="817"/>
      <c r="F76" s="817"/>
      <c r="G76" s="817"/>
      <c r="H76" s="817"/>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3504.4533333333334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700.89066666666668</v>
      </c>
      <c r="M83" s="852"/>
      <c r="N83" s="57"/>
    </row>
    <row r="84" spans="1:14">
      <c r="B84" s="95" t="s">
        <v>1057</v>
      </c>
      <c r="C84" s="96"/>
      <c r="D84" s="96"/>
      <c r="E84" s="96"/>
      <c r="F84" s="96"/>
      <c r="G84" s="96"/>
      <c r="H84" s="96"/>
      <c r="I84" s="93"/>
      <c r="J84" s="94"/>
      <c r="K84" s="313">
        <v>0.05</v>
      </c>
      <c r="L84" s="851">
        <f>N78*K84</f>
        <v>175.22266666666667</v>
      </c>
      <c r="M84" s="852"/>
      <c r="N84" s="57"/>
    </row>
    <row r="85" spans="1:14" ht="15.75" thickBot="1">
      <c r="B85" s="97" t="s">
        <v>1058</v>
      </c>
      <c r="C85" s="98"/>
      <c r="D85" s="98"/>
      <c r="E85" s="98"/>
      <c r="F85" s="98"/>
      <c r="G85" s="98"/>
      <c r="H85" s="98"/>
      <c r="I85" s="99"/>
      <c r="J85" s="100"/>
      <c r="K85" s="314">
        <v>0.05</v>
      </c>
      <c r="L85" s="853">
        <f>N78*K85</f>
        <v>175.22266666666667</v>
      </c>
      <c r="M85" s="854"/>
      <c r="N85" s="57"/>
    </row>
    <row r="86" spans="1:14" ht="15.75" thickBot="1">
      <c r="B86" s="816" t="s">
        <v>1037</v>
      </c>
      <c r="C86" s="817"/>
      <c r="D86" s="817"/>
      <c r="E86" s="817"/>
      <c r="F86" s="817"/>
      <c r="G86" s="817"/>
      <c r="H86" s="817"/>
      <c r="I86" s="817"/>
      <c r="J86" s="817"/>
      <c r="K86" s="817"/>
      <c r="L86" s="817"/>
      <c r="M86" s="818"/>
      <c r="N86" s="58">
        <f>L83+L84+L85</f>
        <v>1051.336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4555.7893333333332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ht="18.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38.199999999999996</v>
      </c>
      <c r="N48" s="281">
        <f>K48*M48</f>
        <v>38.199999999999996</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3504.4533333333334</v>
      </c>
      <c r="N49" s="281">
        <f>K49*M49</f>
        <v>1261.6032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1299.8032000000001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5" t="s">
        <v>1047</v>
      </c>
      <c r="C68" s="856"/>
      <c r="D68" s="856"/>
      <c r="E68" s="856"/>
      <c r="F68" s="856"/>
      <c r="G68" s="856"/>
      <c r="H68" s="856"/>
      <c r="I68" s="79" t="s">
        <v>1048</v>
      </c>
      <c r="J68" s="81" t="s">
        <v>1494</v>
      </c>
      <c r="K68" s="80" t="s">
        <v>1050</v>
      </c>
      <c r="L68" s="857" t="s">
        <v>1034</v>
      </c>
      <c r="M68" s="858"/>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92"/>
      <c r="C74" s="893"/>
      <c r="D74" s="893"/>
      <c r="E74" s="893"/>
      <c r="F74" s="893"/>
      <c r="G74" s="893"/>
      <c r="H74" s="893"/>
      <c r="I74" s="132"/>
      <c r="J74" s="132"/>
      <c r="K74" s="132"/>
      <c r="L74" s="906"/>
      <c r="M74" s="906"/>
      <c r="N74" s="51"/>
    </row>
    <row r="75" spans="2:15" ht="15.75" thickBot="1">
      <c r="B75" s="816" t="s">
        <v>1037</v>
      </c>
      <c r="C75" s="817"/>
      <c r="D75" s="817"/>
      <c r="E75" s="817"/>
      <c r="F75" s="817"/>
      <c r="G75" s="817"/>
      <c r="H75" s="817"/>
      <c r="I75" s="859"/>
      <c r="J75" s="859"/>
      <c r="K75" s="859"/>
      <c r="L75" s="859"/>
      <c r="M75" s="860"/>
      <c r="N75" s="310"/>
    </row>
    <row r="76" spans="2:15" ht="15.75" thickBot="1">
      <c r="B76" s="39"/>
      <c r="C76" s="40"/>
      <c r="D76" s="40"/>
      <c r="E76" s="40"/>
      <c r="F76" s="40"/>
      <c r="G76" s="40"/>
      <c r="H76" s="40"/>
      <c r="I76" s="40"/>
      <c r="J76" s="40"/>
      <c r="K76" s="40"/>
      <c r="L76" s="40"/>
      <c r="M76" s="40"/>
      <c r="N76" s="41"/>
    </row>
    <row r="77" spans="2:15" ht="15.75" thickBot="1">
      <c r="B77" s="816" t="s">
        <v>1051</v>
      </c>
      <c r="C77" s="817"/>
      <c r="D77" s="817"/>
      <c r="E77" s="817"/>
      <c r="F77" s="817"/>
      <c r="G77" s="817"/>
      <c r="H77" s="817"/>
      <c r="I77" s="817"/>
      <c r="J77" s="817"/>
      <c r="K77" s="817"/>
      <c r="L77" s="817"/>
      <c r="M77" s="818"/>
      <c r="N77" s="105">
        <f>N43+N53+N64+N75</f>
        <v>1299.8032000000001</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259.96064000000001</v>
      </c>
      <c r="M82" s="852"/>
      <c r="N82" s="57"/>
    </row>
    <row r="83" spans="1:14">
      <c r="B83" s="95" t="s">
        <v>1057</v>
      </c>
      <c r="C83" s="96"/>
      <c r="D83" s="96"/>
      <c r="E83" s="96"/>
      <c r="F83" s="96"/>
      <c r="G83" s="96"/>
      <c r="H83" s="96"/>
      <c r="I83" s="93"/>
      <c r="J83" s="94"/>
      <c r="K83" s="313">
        <v>0.05</v>
      </c>
      <c r="L83" s="851">
        <f>N77*K83</f>
        <v>64.990160000000003</v>
      </c>
      <c r="M83" s="852"/>
      <c r="N83" s="57"/>
    </row>
    <row r="84" spans="1:14" ht="15.75" thickBot="1">
      <c r="B84" s="97" t="s">
        <v>1058</v>
      </c>
      <c r="C84" s="98"/>
      <c r="D84" s="98"/>
      <c r="E84" s="98"/>
      <c r="F84" s="98"/>
      <c r="G84" s="98"/>
      <c r="H84" s="98"/>
      <c r="I84" s="99"/>
      <c r="J84" s="100"/>
      <c r="K84" s="314">
        <v>0.05</v>
      </c>
      <c r="L84" s="853">
        <f>N77*K84</f>
        <v>64.990160000000003</v>
      </c>
      <c r="M84" s="854"/>
      <c r="N84" s="57"/>
    </row>
    <row r="85" spans="1:14" ht="15.75" thickBot="1">
      <c r="B85" s="816" t="s">
        <v>1037</v>
      </c>
      <c r="C85" s="817"/>
      <c r="D85" s="817"/>
      <c r="E85" s="817"/>
      <c r="F85" s="817"/>
      <c r="G85" s="817"/>
      <c r="H85" s="817"/>
      <c r="I85" s="817"/>
      <c r="J85" s="817"/>
      <c r="K85" s="817"/>
      <c r="L85" s="817"/>
      <c r="M85" s="818"/>
      <c r="N85" s="58">
        <f>L82+L83+L84</f>
        <v>389.94096000000002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1689.7441600000002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45</v>
      </c>
      <c r="N37" s="281">
        <f>K37/M37</f>
        <v>3446.030074074074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8511.4303647029064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22237.795000000002</v>
      </c>
      <c r="N48" s="281">
        <f>K48*M48</f>
        <v>27797.243750000001</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38.199999999999996</v>
      </c>
      <c r="N49" s="281">
        <f>K49*M49</f>
        <v>954.99999999999989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28752.243750000001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3">
        <f>VLOOKUP(A59,TRANSPORTE!A5:D121,4,FALSE)</f>
        <v>1306.3533333333332</v>
      </c>
      <c r="M59" s="904"/>
      <c r="N59" s="296">
        <f>K59*L59</f>
        <v>1632.9416666666666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1632.9416666666666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39464.029172548464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7892.8058345096933</v>
      </c>
      <c r="M83" s="852"/>
      <c r="N83" s="57"/>
    </row>
    <row r="84" spans="1:14">
      <c r="B84" s="95" t="s">
        <v>1057</v>
      </c>
      <c r="C84" s="96"/>
      <c r="D84" s="96"/>
      <c r="E84" s="96"/>
      <c r="F84" s="96"/>
      <c r="G84" s="96"/>
      <c r="H84" s="96"/>
      <c r="I84" s="93"/>
      <c r="J84" s="94"/>
      <c r="K84" s="313">
        <v>0.05</v>
      </c>
      <c r="L84" s="851">
        <f>N78*K84</f>
        <v>1973.2014586274233</v>
      </c>
      <c r="M84" s="852"/>
      <c r="N84" s="57"/>
    </row>
    <row r="85" spans="1:14" ht="15.75" thickBot="1">
      <c r="B85" s="97" t="s">
        <v>1058</v>
      </c>
      <c r="C85" s="98"/>
      <c r="D85" s="98"/>
      <c r="E85" s="98"/>
      <c r="F85" s="98"/>
      <c r="G85" s="98"/>
      <c r="H85" s="98"/>
      <c r="I85" s="99"/>
      <c r="J85" s="100"/>
      <c r="K85" s="314">
        <v>0.05</v>
      </c>
      <c r="L85" s="853">
        <f>N78*K85</f>
        <v>1973.2014586274233</v>
      </c>
      <c r="M85" s="854"/>
      <c r="N85" s="57"/>
    </row>
    <row r="86" spans="1:14" ht="15.75" thickBot="1">
      <c r="B86" s="816" t="s">
        <v>1037</v>
      </c>
      <c r="C86" s="817"/>
      <c r="D86" s="817"/>
      <c r="E86" s="817"/>
      <c r="F86" s="817"/>
      <c r="G86" s="817"/>
      <c r="H86" s="817"/>
      <c r="I86" s="817"/>
      <c r="J86" s="817"/>
      <c r="K86" s="817"/>
      <c r="L86" s="817"/>
      <c r="M86" s="818"/>
      <c r="N86" s="58">
        <f>L83+L84+L85</f>
        <v>11839.20875176454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51303.237924313005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45</v>
      </c>
      <c r="N37" s="281">
        <f>K37/M37</f>
        <v>3446.030074074074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8511.4303647029064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50555.753333333334</v>
      </c>
      <c r="N48" s="281">
        <f>K48*M48</f>
        <v>65722.479333333336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66639.279333333339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77405.549089215143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15481.109817843029</v>
      </c>
      <c r="M83" s="852"/>
      <c r="N83" s="57"/>
    </row>
    <row r="84" spans="1:14">
      <c r="B84" s="95" t="s">
        <v>1057</v>
      </c>
      <c r="C84" s="96"/>
      <c r="D84" s="96"/>
      <c r="E84" s="96"/>
      <c r="F84" s="96"/>
      <c r="G84" s="96"/>
      <c r="H84" s="96"/>
      <c r="I84" s="93"/>
      <c r="J84" s="94"/>
      <c r="K84" s="313">
        <v>0.05</v>
      </c>
      <c r="L84" s="851">
        <f>N78*K84</f>
        <v>3870.2774544607573</v>
      </c>
      <c r="M84" s="852"/>
      <c r="N84" s="57"/>
    </row>
    <row r="85" spans="1:14" ht="15.75" thickBot="1">
      <c r="B85" s="97" t="s">
        <v>1058</v>
      </c>
      <c r="C85" s="98"/>
      <c r="D85" s="98"/>
      <c r="E85" s="98"/>
      <c r="F85" s="98"/>
      <c r="G85" s="98"/>
      <c r="H85" s="98"/>
      <c r="I85" s="99"/>
      <c r="J85" s="100"/>
      <c r="K85" s="314">
        <v>0.05</v>
      </c>
      <c r="L85" s="853">
        <f>N78*K85</f>
        <v>3870.2774544607573</v>
      </c>
      <c r="M85" s="854"/>
      <c r="N85" s="57"/>
    </row>
    <row r="86" spans="1:14" ht="15.75" thickBot="1">
      <c r="B86" s="816" t="s">
        <v>1037</v>
      </c>
      <c r="C86" s="817"/>
      <c r="D86" s="817"/>
      <c r="E86" s="817"/>
      <c r="F86" s="817"/>
      <c r="G86" s="817"/>
      <c r="H86" s="817"/>
      <c r="I86" s="817"/>
      <c r="J86" s="817"/>
      <c r="K86" s="817"/>
      <c r="L86" s="817"/>
      <c r="M86" s="818"/>
      <c r="N86" s="58">
        <f>L83+L84+L85</f>
        <v>23221.664726764542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100627.21381597969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45</v>
      </c>
      <c r="N37" s="281">
        <f>K37/M37</f>
        <v>3446.030074074074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8511.4303647029064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50629.08666666667</v>
      </c>
      <c r="N48" s="281">
        <f>K48*M48</f>
        <v>65817.812666666679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66734.612666666682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77500.882422548486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15500.176484509699</v>
      </c>
      <c r="M83" s="852"/>
      <c r="N83" s="57"/>
    </row>
    <row r="84" spans="1:14">
      <c r="B84" s="95" t="s">
        <v>1057</v>
      </c>
      <c r="C84" s="96"/>
      <c r="D84" s="96"/>
      <c r="E84" s="96"/>
      <c r="F84" s="96"/>
      <c r="G84" s="96"/>
      <c r="H84" s="96"/>
      <c r="I84" s="93"/>
      <c r="J84" s="94"/>
      <c r="K84" s="313">
        <v>0.05</v>
      </c>
      <c r="L84" s="851">
        <f>N78*K84</f>
        <v>3875.0441211274247</v>
      </c>
      <c r="M84" s="852"/>
      <c r="N84" s="57"/>
    </row>
    <row r="85" spans="1:14" ht="15.75" thickBot="1">
      <c r="B85" s="97" t="s">
        <v>1058</v>
      </c>
      <c r="C85" s="98"/>
      <c r="D85" s="98"/>
      <c r="E85" s="98"/>
      <c r="F85" s="98"/>
      <c r="G85" s="98"/>
      <c r="H85" s="98"/>
      <c r="I85" s="99"/>
      <c r="J85" s="100"/>
      <c r="K85" s="314">
        <v>0.05</v>
      </c>
      <c r="L85" s="853">
        <f>N78*K85</f>
        <v>3875.0441211274247</v>
      </c>
      <c r="M85" s="854"/>
      <c r="N85" s="57"/>
    </row>
    <row r="86" spans="1:14" ht="15.75" thickBot="1">
      <c r="B86" s="816" t="s">
        <v>1037</v>
      </c>
      <c r="C86" s="817"/>
      <c r="D86" s="817"/>
      <c r="E86" s="817"/>
      <c r="F86" s="817"/>
      <c r="G86" s="817"/>
      <c r="H86" s="817"/>
      <c r="I86" s="817"/>
      <c r="J86" s="817"/>
      <c r="K86" s="817"/>
      <c r="L86" s="817"/>
      <c r="M86" s="818"/>
      <c r="N86" s="58">
        <f>L83+L84+L85</f>
        <v>23250.264726764544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100751.14714931304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45</v>
      </c>
      <c r="N37" s="281">
        <f>K37/M37</f>
        <v>3446.030074074074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8511.4303647029064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50722.420000000006</v>
      </c>
      <c r="N48" s="281">
        <f>K48*M48</f>
        <v>65939.146000000008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66855.946000000011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77622.215755881814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15524.443151176363</v>
      </c>
      <c r="M83" s="852"/>
      <c r="N83" s="57"/>
    </row>
    <row r="84" spans="1:14">
      <c r="B84" s="95" t="s">
        <v>1057</v>
      </c>
      <c r="C84" s="96"/>
      <c r="D84" s="96"/>
      <c r="E84" s="96"/>
      <c r="F84" s="96"/>
      <c r="G84" s="96"/>
      <c r="H84" s="96"/>
      <c r="I84" s="93"/>
      <c r="J84" s="94"/>
      <c r="K84" s="313">
        <v>0.05</v>
      </c>
      <c r="L84" s="851">
        <f>N78*K84</f>
        <v>3881.1107877940908</v>
      </c>
      <c r="M84" s="852"/>
      <c r="N84" s="57"/>
    </row>
    <row r="85" spans="1:14" ht="15.75" thickBot="1">
      <c r="B85" s="97" t="s">
        <v>1058</v>
      </c>
      <c r="C85" s="98"/>
      <c r="D85" s="98"/>
      <c r="E85" s="98"/>
      <c r="F85" s="98"/>
      <c r="G85" s="98"/>
      <c r="H85" s="98"/>
      <c r="I85" s="99"/>
      <c r="J85" s="100"/>
      <c r="K85" s="314">
        <v>0.05</v>
      </c>
      <c r="L85" s="853">
        <f>N78*K85</f>
        <v>3881.1107877940908</v>
      </c>
      <c r="M85" s="854"/>
      <c r="N85" s="57"/>
    </row>
    <row r="86" spans="1:14" ht="15.75" thickBot="1">
      <c r="B86" s="816" t="s">
        <v>1037</v>
      </c>
      <c r="C86" s="817"/>
      <c r="D86" s="817"/>
      <c r="E86" s="817"/>
      <c r="F86" s="817"/>
      <c r="G86" s="817"/>
      <c r="H86" s="817"/>
      <c r="I86" s="817"/>
      <c r="J86" s="817"/>
      <c r="K86" s="817"/>
      <c r="L86" s="817"/>
      <c r="M86" s="818"/>
      <c r="N86" s="58">
        <f>L83+L84+L85</f>
        <v>23286.664726764546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100908.88048264636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280">
        <v>2.5</v>
      </c>
      <c r="N36" s="281">
        <f>K36/M36</f>
        <v>2971.172444444444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412"/>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3737.180522535944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50555.753333333334</v>
      </c>
      <c r="N48" s="281">
        <f>K48*M48</f>
        <v>65722.479333333336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66639.279333333339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87384.047417699287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17476.809483539859</v>
      </c>
      <c r="M83" s="852"/>
      <c r="N83" s="57"/>
    </row>
    <row r="84" spans="1:14">
      <c r="B84" s="95" t="s">
        <v>1057</v>
      </c>
      <c r="C84" s="96"/>
      <c r="D84" s="96"/>
      <c r="E84" s="96"/>
      <c r="F84" s="96"/>
      <c r="G84" s="96"/>
      <c r="H84" s="96"/>
      <c r="I84" s="93"/>
      <c r="J84" s="94"/>
      <c r="K84" s="313">
        <v>0.05</v>
      </c>
      <c r="L84" s="851">
        <f>N78*K84</f>
        <v>4369.2023708849647</v>
      </c>
      <c r="M84" s="852"/>
      <c r="N84" s="57"/>
    </row>
    <row r="85" spans="1:14" ht="15.75" thickBot="1">
      <c r="B85" s="97" t="s">
        <v>1058</v>
      </c>
      <c r="C85" s="98"/>
      <c r="D85" s="98"/>
      <c r="E85" s="98"/>
      <c r="F85" s="98"/>
      <c r="G85" s="98"/>
      <c r="H85" s="98"/>
      <c r="I85" s="99"/>
      <c r="J85" s="100"/>
      <c r="K85" s="314">
        <v>0.05</v>
      </c>
      <c r="L85" s="853">
        <f>N78*K85</f>
        <v>4369.2023708849647</v>
      </c>
      <c r="M85" s="854"/>
      <c r="N85" s="57"/>
    </row>
    <row r="86" spans="1:14" ht="15.75" thickBot="1">
      <c r="B86" s="816" t="s">
        <v>1037</v>
      </c>
      <c r="C86" s="817"/>
      <c r="D86" s="817"/>
      <c r="E86" s="817"/>
      <c r="F86" s="817"/>
      <c r="G86" s="817"/>
      <c r="H86" s="817"/>
      <c r="I86" s="817"/>
      <c r="J86" s="817"/>
      <c r="K86" s="817"/>
      <c r="L86" s="817"/>
      <c r="M86" s="818"/>
      <c r="N86" s="58">
        <f>L83+L84+L85</f>
        <v>26215.214225309792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113599.26164300909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280">
        <v>2.5</v>
      </c>
      <c r="N36" s="281">
        <f>K36/M36</f>
        <v>2971.172444444444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3737.180522535944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50629.08666666667</v>
      </c>
      <c r="N48" s="281">
        <f>K48*M48</f>
        <v>65817.812666666679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66734.612666666682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87479.38075103263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17495.876150206528</v>
      </c>
      <c r="M83" s="852"/>
      <c r="N83" s="57"/>
    </row>
    <row r="84" spans="1:14">
      <c r="B84" s="95" t="s">
        <v>1057</v>
      </c>
      <c r="C84" s="96"/>
      <c r="D84" s="96"/>
      <c r="E84" s="96"/>
      <c r="F84" s="96"/>
      <c r="G84" s="96"/>
      <c r="H84" s="96"/>
      <c r="I84" s="93"/>
      <c r="J84" s="94"/>
      <c r="K84" s="313">
        <v>0.05</v>
      </c>
      <c r="L84" s="851">
        <f>N78*K84</f>
        <v>4373.969037551632</v>
      </c>
      <c r="M84" s="852"/>
      <c r="N84" s="57"/>
    </row>
    <row r="85" spans="1:14" ht="15.75" thickBot="1">
      <c r="B85" s="97" t="s">
        <v>1058</v>
      </c>
      <c r="C85" s="98"/>
      <c r="D85" s="98"/>
      <c r="E85" s="98"/>
      <c r="F85" s="98"/>
      <c r="G85" s="98"/>
      <c r="H85" s="98"/>
      <c r="I85" s="99"/>
      <c r="J85" s="100"/>
      <c r="K85" s="314">
        <v>0.05</v>
      </c>
      <c r="L85" s="853">
        <f>N78*K85</f>
        <v>4373.969037551632</v>
      </c>
      <c r="M85" s="854"/>
      <c r="N85" s="57"/>
    </row>
    <row r="86" spans="1:14" ht="15.75" thickBot="1">
      <c r="B86" s="816" t="s">
        <v>1037</v>
      </c>
      <c r="C86" s="817"/>
      <c r="D86" s="817"/>
      <c r="E86" s="817"/>
      <c r="F86" s="817"/>
      <c r="G86" s="817"/>
      <c r="H86" s="817"/>
      <c r="I86" s="817"/>
      <c r="J86" s="817"/>
      <c r="K86" s="817"/>
      <c r="L86" s="817"/>
      <c r="M86" s="818"/>
      <c r="N86" s="58">
        <f>L83+L84+L85</f>
        <v>26243.814225309794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113723.19497634242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280">
        <v>2.5</v>
      </c>
      <c r="N36" s="281">
        <f>K36/M36</f>
        <v>2971.172444444444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3737.180522535944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50722.420000000006</v>
      </c>
      <c r="N48" s="281">
        <f>K48*M48</f>
        <v>65939.146000000008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66855.946000000011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87600.714084365958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17520.142816873191</v>
      </c>
      <c r="M83" s="852"/>
      <c r="N83" s="57"/>
    </row>
    <row r="84" spans="1:14">
      <c r="B84" s="95" t="s">
        <v>1057</v>
      </c>
      <c r="C84" s="96"/>
      <c r="D84" s="96"/>
      <c r="E84" s="96"/>
      <c r="F84" s="96"/>
      <c r="G84" s="96"/>
      <c r="H84" s="96"/>
      <c r="I84" s="93"/>
      <c r="J84" s="94"/>
      <c r="K84" s="313">
        <v>0.05</v>
      </c>
      <c r="L84" s="851">
        <f>N78*K84</f>
        <v>4380.0357042182977</v>
      </c>
      <c r="M84" s="852"/>
      <c r="N84" s="57"/>
    </row>
    <row r="85" spans="1:14" ht="15.75" thickBot="1">
      <c r="B85" s="97" t="s">
        <v>1058</v>
      </c>
      <c r="C85" s="98"/>
      <c r="D85" s="98"/>
      <c r="E85" s="98"/>
      <c r="F85" s="98"/>
      <c r="G85" s="98"/>
      <c r="H85" s="98"/>
      <c r="I85" s="99"/>
      <c r="J85" s="100"/>
      <c r="K85" s="314">
        <v>0.05</v>
      </c>
      <c r="L85" s="853">
        <f>N78*K85</f>
        <v>4380.0357042182977</v>
      </c>
      <c r="M85" s="854"/>
      <c r="N85" s="57"/>
    </row>
    <row r="86" spans="1:14" ht="15.75" thickBot="1">
      <c r="B86" s="816" t="s">
        <v>1037</v>
      </c>
      <c r="C86" s="817"/>
      <c r="D86" s="817"/>
      <c r="E86" s="817"/>
      <c r="F86" s="817"/>
      <c r="G86" s="817"/>
      <c r="H86" s="817"/>
      <c r="I86" s="817"/>
      <c r="J86" s="817"/>
      <c r="K86" s="817"/>
      <c r="L86" s="817"/>
      <c r="M86" s="818"/>
      <c r="N86" s="58">
        <f>L83+L84+L85</f>
        <v>26280.214225309788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113880.92830967574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45</v>
      </c>
      <c r="N37" s="281">
        <f>K37/M37</f>
        <v>3446.030074074074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8511.4303647029064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51994.003333333334</v>
      </c>
      <c r="N48" s="281">
        <f>K48*M48</f>
        <v>67592.204333333342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68509.004333333345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79275.274089215149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15855.054817843031</v>
      </c>
      <c r="M83" s="852"/>
      <c r="N83" s="57"/>
    </row>
    <row r="84" spans="1:14">
      <c r="B84" s="95" t="s">
        <v>1057</v>
      </c>
      <c r="C84" s="96"/>
      <c r="D84" s="96"/>
      <c r="E84" s="96"/>
      <c r="F84" s="96"/>
      <c r="G84" s="96"/>
      <c r="H84" s="96"/>
      <c r="I84" s="93"/>
      <c r="J84" s="94"/>
      <c r="K84" s="313">
        <v>0.05</v>
      </c>
      <c r="L84" s="851">
        <f>N78*K84</f>
        <v>3963.7637044607577</v>
      </c>
      <c r="M84" s="852"/>
      <c r="N84" s="57"/>
    </row>
    <row r="85" spans="1:14" ht="15.75" thickBot="1">
      <c r="B85" s="97" t="s">
        <v>1058</v>
      </c>
      <c r="C85" s="98"/>
      <c r="D85" s="98"/>
      <c r="E85" s="98"/>
      <c r="F85" s="98"/>
      <c r="G85" s="98"/>
      <c r="H85" s="98"/>
      <c r="I85" s="99"/>
      <c r="J85" s="100"/>
      <c r="K85" s="314">
        <v>0.05</v>
      </c>
      <c r="L85" s="853">
        <f>N78*K85</f>
        <v>3963.7637044607577</v>
      </c>
      <c r="M85" s="854"/>
      <c r="N85" s="57"/>
    </row>
    <row r="86" spans="1:14" ht="15.75" thickBot="1">
      <c r="B86" s="816" t="s">
        <v>1037</v>
      </c>
      <c r="C86" s="817"/>
      <c r="D86" s="817"/>
      <c r="E86" s="817"/>
      <c r="F86" s="817"/>
      <c r="G86" s="817"/>
      <c r="H86" s="817"/>
      <c r="I86" s="817"/>
      <c r="J86" s="817"/>
      <c r="K86" s="817"/>
      <c r="L86" s="817"/>
      <c r="M86" s="818"/>
      <c r="N86" s="58">
        <f>L83+L84+L85</f>
        <v>23782.582226764545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103057.85631597969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45</v>
      </c>
      <c r="N37" s="281">
        <f>K37/M37</f>
        <v>3446.030074074074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8511.4303647029064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68175.337666666674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78941.607422548477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15788.321484509695</v>
      </c>
      <c r="M83" s="852"/>
      <c r="N83" s="57"/>
    </row>
    <row r="84" spans="1:14">
      <c r="B84" s="95" t="s">
        <v>1057</v>
      </c>
      <c r="C84" s="96"/>
      <c r="D84" s="96"/>
      <c r="E84" s="96"/>
      <c r="F84" s="96"/>
      <c r="G84" s="96"/>
      <c r="H84" s="96"/>
      <c r="I84" s="93"/>
      <c r="J84" s="94"/>
      <c r="K84" s="313">
        <v>0.05</v>
      </c>
      <c r="L84" s="851">
        <f>N78*K84</f>
        <v>3947.0803711274239</v>
      </c>
      <c r="M84" s="852"/>
      <c r="N84" s="57"/>
    </row>
    <row r="85" spans="1:14" ht="15.75" thickBot="1">
      <c r="B85" s="97" t="s">
        <v>1058</v>
      </c>
      <c r="C85" s="98"/>
      <c r="D85" s="98"/>
      <c r="E85" s="98"/>
      <c r="F85" s="98"/>
      <c r="G85" s="98"/>
      <c r="H85" s="98"/>
      <c r="I85" s="99"/>
      <c r="J85" s="100"/>
      <c r="K85" s="314">
        <v>0.05</v>
      </c>
      <c r="L85" s="853">
        <f>N78*K85</f>
        <v>3947.0803711274239</v>
      </c>
      <c r="M85" s="854"/>
      <c r="N85" s="57"/>
    </row>
    <row r="86" spans="1:14" ht="15.75" thickBot="1">
      <c r="B86" s="816" t="s">
        <v>1037</v>
      </c>
      <c r="C86" s="817"/>
      <c r="D86" s="817"/>
      <c r="E86" s="817"/>
      <c r="F86" s="817"/>
      <c r="G86" s="817"/>
      <c r="H86" s="817"/>
      <c r="I86" s="817"/>
      <c r="J86" s="817"/>
      <c r="K86" s="817"/>
      <c r="L86" s="817"/>
      <c r="M86" s="818"/>
      <c r="N86" s="58">
        <f>L83+L84+L85</f>
        <v>23682.482226764543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102624.08964931301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155071.35333333333</v>
      </c>
      <c r="L37" s="279"/>
      <c r="M37" s="280">
        <v>45</v>
      </c>
      <c r="N37" s="281">
        <f>K37/M37</f>
        <v>3446.030074074074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8511.4303647029064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50937.33666666667</v>
      </c>
      <c r="N48" s="281">
        <f>K48*M48</f>
        <v>66218.537666666671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67135.337666666674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77901.607422548477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15580.321484509695</v>
      </c>
      <c r="M83" s="852"/>
      <c r="N83" s="57"/>
    </row>
    <row r="84" spans="1:14">
      <c r="B84" s="95" t="s">
        <v>1057</v>
      </c>
      <c r="C84" s="96"/>
      <c r="D84" s="96"/>
      <c r="E84" s="96"/>
      <c r="F84" s="96"/>
      <c r="G84" s="96"/>
      <c r="H84" s="96"/>
      <c r="I84" s="93"/>
      <c r="J84" s="94"/>
      <c r="K84" s="313">
        <v>0.05</v>
      </c>
      <c r="L84" s="851">
        <f>N78*K84</f>
        <v>3895.0803711274239</v>
      </c>
      <c r="M84" s="852"/>
      <c r="N84" s="57"/>
    </row>
    <row r="85" spans="1:14" ht="15.75" thickBot="1">
      <c r="B85" s="97" t="s">
        <v>1058</v>
      </c>
      <c r="C85" s="98"/>
      <c r="D85" s="98"/>
      <c r="E85" s="98"/>
      <c r="F85" s="98"/>
      <c r="G85" s="98"/>
      <c r="H85" s="98"/>
      <c r="I85" s="99"/>
      <c r="J85" s="100"/>
      <c r="K85" s="314">
        <v>0.05</v>
      </c>
      <c r="L85" s="853">
        <f>N78*K85</f>
        <v>3895.0803711274239</v>
      </c>
      <c r="M85" s="854"/>
      <c r="N85" s="57"/>
    </row>
    <row r="86" spans="1:14" ht="15.75" thickBot="1">
      <c r="B86" s="816" t="s">
        <v>1037</v>
      </c>
      <c r="C86" s="817"/>
      <c r="D86" s="817"/>
      <c r="E86" s="817"/>
      <c r="F86" s="817"/>
      <c r="G86" s="817"/>
      <c r="H86" s="817"/>
      <c r="I86" s="817"/>
      <c r="J86" s="817"/>
      <c r="K86" s="817"/>
      <c r="L86" s="817"/>
      <c r="M86" s="818"/>
      <c r="N86" s="58">
        <f>L83+L84+L85</f>
        <v>23370.482226764543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101272.08964931301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280">
        <v>2.5</v>
      </c>
      <c r="N36" s="281">
        <f>K36/M36</f>
        <v>2971.172444444444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3737.180522535944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51994.003333333334</v>
      </c>
      <c r="N48" s="281">
        <f>K48*M48</f>
        <v>67592.204333333342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68509.004333333345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89253.772417699292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17850.754483539858</v>
      </c>
      <c r="M83" s="852"/>
      <c r="N83" s="57"/>
    </row>
    <row r="84" spans="1:14">
      <c r="B84" s="95" t="s">
        <v>1057</v>
      </c>
      <c r="C84" s="96"/>
      <c r="D84" s="96"/>
      <c r="E84" s="96"/>
      <c r="F84" s="96"/>
      <c r="G84" s="96"/>
      <c r="H84" s="96"/>
      <c r="I84" s="93"/>
      <c r="J84" s="94"/>
      <c r="K84" s="313">
        <v>0.05</v>
      </c>
      <c r="L84" s="851">
        <f>N78*K84</f>
        <v>4462.6886208849646</v>
      </c>
      <c r="M84" s="852"/>
      <c r="N84" s="57"/>
    </row>
    <row r="85" spans="1:14" ht="15.75" thickBot="1">
      <c r="B85" s="97" t="s">
        <v>1058</v>
      </c>
      <c r="C85" s="98"/>
      <c r="D85" s="98"/>
      <c r="E85" s="98"/>
      <c r="F85" s="98"/>
      <c r="G85" s="98"/>
      <c r="H85" s="98"/>
      <c r="I85" s="99"/>
      <c r="J85" s="100"/>
      <c r="K85" s="314">
        <v>0.05</v>
      </c>
      <c r="L85" s="853">
        <f>N78*K85</f>
        <v>4462.6886208849646</v>
      </c>
      <c r="M85" s="854"/>
      <c r="N85" s="57"/>
    </row>
    <row r="86" spans="1:14" ht="15.75" thickBot="1">
      <c r="B86" s="816" t="s">
        <v>1037</v>
      </c>
      <c r="C86" s="817"/>
      <c r="D86" s="817"/>
      <c r="E86" s="817"/>
      <c r="F86" s="817"/>
      <c r="G86" s="817"/>
      <c r="H86" s="817"/>
      <c r="I86" s="817"/>
      <c r="J86" s="817"/>
      <c r="K86" s="817"/>
      <c r="L86" s="817"/>
      <c r="M86" s="818"/>
      <c r="N86" s="58">
        <f>L83+L84+L85</f>
        <v>26776.131725309788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116029.90414300907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280">
        <v>2.5</v>
      </c>
      <c r="N36" s="281">
        <f>K36/M36</f>
        <v>2971.172444444444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3737.180522535944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68175.337666666674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88920.105751032621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17784.021150206525</v>
      </c>
      <c r="M83" s="852"/>
      <c r="N83" s="57"/>
    </row>
    <row r="84" spans="1:14">
      <c r="B84" s="95" t="s">
        <v>1057</v>
      </c>
      <c r="C84" s="96"/>
      <c r="D84" s="96"/>
      <c r="E84" s="96"/>
      <c r="F84" s="96"/>
      <c r="G84" s="96"/>
      <c r="H84" s="96"/>
      <c r="I84" s="93"/>
      <c r="J84" s="94"/>
      <c r="K84" s="313">
        <v>0.05</v>
      </c>
      <c r="L84" s="851">
        <f>N78*K84</f>
        <v>4446.0052875516312</v>
      </c>
      <c r="M84" s="852"/>
      <c r="N84" s="57"/>
    </row>
    <row r="85" spans="1:14" ht="15.75" thickBot="1">
      <c r="B85" s="97" t="s">
        <v>1058</v>
      </c>
      <c r="C85" s="98"/>
      <c r="D85" s="98"/>
      <c r="E85" s="98"/>
      <c r="F85" s="98"/>
      <c r="G85" s="98"/>
      <c r="H85" s="98"/>
      <c r="I85" s="99"/>
      <c r="J85" s="100"/>
      <c r="K85" s="314">
        <v>0.05</v>
      </c>
      <c r="L85" s="853">
        <f>N78*K85</f>
        <v>4446.0052875516312</v>
      </c>
      <c r="M85" s="854"/>
      <c r="N85" s="57"/>
    </row>
    <row r="86" spans="1:14" ht="15.75" thickBot="1">
      <c r="B86" s="816" t="s">
        <v>1037</v>
      </c>
      <c r="C86" s="817"/>
      <c r="D86" s="817"/>
      <c r="E86" s="817"/>
      <c r="F86" s="817"/>
      <c r="G86" s="817"/>
      <c r="H86" s="817"/>
      <c r="I86" s="817"/>
      <c r="J86" s="817"/>
      <c r="K86" s="817"/>
      <c r="L86" s="817"/>
      <c r="M86" s="818"/>
      <c r="N86" s="58">
        <f>L83+L84+L85</f>
        <v>26676.031725309786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115596.13747634241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280">
        <v>2.5</v>
      </c>
      <c r="N36" s="281">
        <f>K36/M36</f>
        <v>2971.172444444444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3737.180522535944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50937.33666666667</v>
      </c>
      <c r="N48" s="281">
        <f>K48*M48</f>
        <v>66218.537666666671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38.199999999999996</v>
      </c>
      <c r="N49" s="281">
        <f>K49*M49</f>
        <v>916.8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67135.337666666674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VLOOKUP(A59,TRANSPORTE!A5:D121,4,FALSE)</f>
        <v>1298.02</v>
      </c>
      <c r="M59" s="904"/>
      <c r="N59" s="296">
        <f>K59*L59</f>
        <v>1687.4259999999999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1687.4259999999999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87880.105751032621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17576.021150206525</v>
      </c>
      <c r="M83" s="852"/>
      <c r="N83" s="57"/>
    </row>
    <row r="84" spans="1:14">
      <c r="B84" s="95" t="s">
        <v>1057</v>
      </c>
      <c r="C84" s="96"/>
      <c r="D84" s="96"/>
      <c r="E84" s="96"/>
      <c r="F84" s="96"/>
      <c r="G84" s="96"/>
      <c r="H84" s="96"/>
      <c r="I84" s="93"/>
      <c r="J84" s="94"/>
      <c r="K84" s="313">
        <v>0.05</v>
      </c>
      <c r="L84" s="851">
        <f>N78*K84</f>
        <v>4394.0052875516312</v>
      </c>
      <c r="M84" s="852"/>
      <c r="N84" s="57"/>
    </row>
    <row r="85" spans="1:14" ht="15.75" thickBot="1">
      <c r="B85" s="97" t="s">
        <v>1058</v>
      </c>
      <c r="C85" s="98"/>
      <c r="D85" s="98"/>
      <c r="E85" s="98"/>
      <c r="F85" s="98"/>
      <c r="G85" s="98"/>
      <c r="H85" s="98"/>
      <c r="I85" s="99"/>
      <c r="J85" s="100"/>
      <c r="K85" s="314">
        <v>0.05</v>
      </c>
      <c r="L85" s="853">
        <f>N78*K85</f>
        <v>4394.0052875516312</v>
      </c>
      <c r="M85" s="854"/>
      <c r="N85" s="57"/>
    </row>
    <row r="86" spans="1:14" ht="15.75" thickBot="1">
      <c r="B86" s="816" t="s">
        <v>1037</v>
      </c>
      <c r="C86" s="817"/>
      <c r="D86" s="817"/>
      <c r="E86" s="817"/>
      <c r="F86" s="817"/>
      <c r="G86" s="817"/>
      <c r="H86" s="817"/>
      <c r="I86" s="817"/>
      <c r="J86" s="817"/>
      <c r="K86" s="817"/>
      <c r="L86" s="817"/>
      <c r="M86" s="818"/>
      <c r="N86" s="58">
        <f>L83+L84+L85</f>
        <v>26364.031725309786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114244.13747634241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30</v>
      </c>
      <c r="N36" s="281">
        <f>K36/M36</f>
        <v>2191.1301101999602</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30</v>
      </c>
      <c r="N37" s="281">
        <f>K37/M37</f>
        <v>4946.4103253157382</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30</v>
      </c>
      <c r="N38" s="281">
        <f>K38/M38</f>
        <v>3652.650404722222</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10798.702041105606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51994.003333333334</v>
      </c>
      <c r="N48" s="281">
        <f>K48*M48</f>
        <v>64992.504166666666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64992.504166666666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VLOOKUP(A59,TRANSPORTE!A5:D121,4,FALSE)</f>
        <v>1314.6866666666667</v>
      </c>
      <c r="M59" s="904"/>
      <c r="N59" s="296">
        <f>K59*L59</f>
        <v>1643.3583333333333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1643.3583333333333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851.12008676833329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78285.684627873939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15657.136925574789</v>
      </c>
      <c r="M83" s="852"/>
      <c r="N83" s="57"/>
    </row>
    <row r="84" spans="1:14">
      <c r="B84" s="95" t="s">
        <v>1057</v>
      </c>
      <c r="C84" s="96"/>
      <c r="D84" s="96"/>
      <c r="E84" s="96"/>
      <c r="F84" s="96"/>
      <c r="G84" s="96"/>
      <c r="H84" s="96"/>
      <c r="I84" s="93"/>
      <c r="J84" s="94"/>
      <c r="K84" s="313">
        <v>0.05</v>
      </c>
      <c r="L84" s="851">
        <f>N78*K84</f>
        <v>3914.2842313936972</v>
      </c>
      <c r="M84" s="852"/>
      <c r="N84" s="57"/>
    </row>
    <row r="85" spans="1:14" ht="15.75" thickBot="1">
      <c r="B85" s="97" t="s">
        <v>1058</v>
      </c>
      <c r="C85" s="98"/>
      <c r="D85" s="98"/>
      <c r="E85" s="98"/>
      <c r="F85" s="98"/>
      <c r="G85" s="98"/>
      <c r="H85" s="98"/>
      <c r="I85" s="99"/>
      <c r="J85" s="100"/>
      <c r="K85" s="314">
        <v>0.05</v>
      </c>
      <c r="L85" s="853">
        <f>N78*K85</f>
        <v>3914.2842313936972</v>
      </c>
      <c r="M85" s="854"/>
      <c r="N85" s="57"/>
    </row>
    <row r="86" spans="1:14" ht="15.75" thickBot="1">
      <c r="B86" s="816" t="s">
        <v>1037</v>
      </c>
      <c r="C86" s="817"/>
      <c r="D86" s="817"/>
      <c r="E86" s="817"/>
      <c r="F86" s="817"/>
      <c r="G86" s="817"/>
      <c r="H86" s="817"/>
      <c r="I86" s="817"/>
      <c r="J86" s="817"/>
      <c r="K86" s="817"/>
      <c r="L86" s="817"/>
      <c r="M86" s="818"/>
      <c r="N86" s="58">
        <f>L83+L84+L85</f>
        <v>23485.705388362181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101771.39001623612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30</v>
      </c>
      <c r="N36" s="281">
        <f>K36/M36</f>
        <v>2191.1301101999602</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30</v>
      </c>
      <c r="N37" s="281">
        <f>K37/M37</f>
        <v>4946.4103253157382</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30</v>
      </c>
      <c r="N38" s="281">
        <f>K38/M38</f>
        <v>3652.650404722222</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10798.702041105606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50937.33666666667</v>
      </c>
      <c r="N48" s="281">
        <f>K48*M48</f>
        <v>63671.670833333337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63671.670833333337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VLOOKUP(A59,TRANSPORTE!A5:D121,4,FALSE)</f>
        <v>1314.6866666666667</v>
      </c>
      <c r="M59" s="904"/>
      <c r="N59" s="296">
        <f>K59*L59</f>
        <v>1643.3583333333333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1643.3583333333333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851.12008676833329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76964.851294540611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15392.970258908123</v>
      </c>
      <c r="M83" s="852"/>
      <c r="N83" s="57"/>
    </row>
    <row r="84" spans="1:14">
      <c r="B84" s="95" t="s">
        <v>1057</v>
      </c>
      <c r="C84" s="96"/>
      <c r="D84" s="96"/>
      <c r="E84" s="96"/>
      <c r="F84" s="96"/>
      <c r="G84" s="96"/>
      <c r="H84" s="96"/>
      <c r="I84" s="93"/>
      <c r="J84" s="94"/>
      <c r="K84" s="313">
        <v>0.05</v>
      </c>
      <c r="L84" s="851">
        <f>N78*K84</f>
        <v>3848.2425647270306</v>
      </c>
      <c r="M84" s="852"/>
      <c r="N84" s="57"/>
    </row>
    <row r="85" spans="1:14" ht="15.75" thickBot="1">
      <c r="B85" s="97" t="s">
        <v>1058</v>
      </c>
      <c r="C85" s="98"/>
      <c r="D85" s="98"/>
      <c r="E85" s="98"/>
      <c r="F85" s="98"/>
      <c r="G85" s="98"/>
      <c r="H85" s="98"/>
      <c r="I85" s="99"/>
      <c r="J85" s="100"/>
      <c r="K85" s="314">
        <v>0.05</v>
      </c>
      <c r="L85" s="853">
        <f>N78*K85</f>
        <v>3848.2425647270306</v>
      </c>
      <c r="M85" s="854"/>
      <c r="N85" s="57"/>
    </row>
    <row r="86" spans="1:14" ht="15.75" thickBot="1">
      <c r="B86" s="816" t="s">
        <v>1037</v>
      </c>
      <c r="C86" s="817"/>
      <c r="D86" s="817"/>
      <c r="E86" s="817"/>
      <c r="F86" s="817"/>
      <c r="G86" s="817"/>
      <c r="H86" s="817"/>
      <c r="I86" s="817"/>
      <c r="J86" s="817"/>
      <c r="K86" s="817"/>
      <c r="L86" s="817"/>
      <c r="M86" s="818"/>
      <c r="N86" s="58">
        <f>L83+L84+L85</f>
        <v>23089.455388362185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100054.3066829028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30</v>
      </c>
      <c r="N36" s="281">
        <f>K36/M36</f>
        <v>2191.1301101999602</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30</v>
      </c>
      <c r="N37" s="281">
        <f>K37/M37</f>
        <v>4946.4103253157382</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30</v>
      </c>
      <c r="N38" s="281">
        <f>K38/M38</f>
        <v>3652.650404722222</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10798.702041105606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50937.33666666667</v>
      </c>
      <c r="N48" s="281">
        <f>K48*M48</f>
        <v>63671.670833333337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63671.670833333337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VLOOKUP(A59,TRANSPORTE!A5:D121,4,FALSE)</f>
        <v>1314.6866666666667</v>
      </c>
      <c r="M59" s="904"/>
      <c r="N59" s="296">
        <f>K59*L59</f>
        <v>1643.3583333333333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1643.3583333333333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851.12008676833329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76964.851294540611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15392.970258908123</v>
      </c>
      <c r="M83" s="852"/>
      <c r="N83" s="57"/>
    </row>
    <row r="84" spans="1:14">
      <c r="B84" s="95" t="s">
        <v>1057</v>
      </c>
      <c r="C84" s="96"/>
      <c r="D84" s="96"/>
      <c r="E84" s="96"/>
      <c r="F84" s="96"/>
      <c r="G84" s="96"/>
      <c r="H84" s="96"/>
      <c r="I84" s="93"/>
      <c r="J84" s="94"/>
      <c r="K84" s="313">
        <v>0.05</v>
      </c>
      <c r="L84" s="851">
        <f>N78*K84</f>
        <v>3848.2425647270306</v>
      </c>
      <c r="M84" s="852"/>
      <c r="N84" s="57"/>
    </row>
    <row r="85" spans="1:14" ht="15.75" thickBot="1">
      <c r="B85" s="97" t="s">
        <v>1058</v>
      </c>
      <c r="C85" s="98"/>
      <c r="D85" s="98"/>
      <c r="E85" s="98"/>
      <c r="F85" s="98"/>
      <c r="G85" s="98"/>
      <c r="H85" s="98"/>
      <c r="I85" s="99"/>
      <c r="J85" s="100"/>
      <c r="K85" s="314">
        <v>0.05</v>
      </c>
      <c r="L85" s="853">
        <f>N78*K85</f>
        <v>3848.2425647270306</v>
      </c>
      <c r="M85" s="854"/>
      <c r="N85" s="57"/>
    </row>
    <row r="86" spans="1:14" ht="15.75" thickBot="1">
      <c r="B86" s="816" t="s">
        <v>1037</v>
      </c>
      <c r="C86" s="817"/>
      <c r="D86" s="817"/>
      <c r="E86" s="817"/>
      <c r="F86" s="817"/>
      <c r="G86" s="817"/>
      <c r="H86" s="817"/>
      <c r="I86" s="817"/>
      <c r="J86" s="817"/>
      <c r="K86" s="817"/>
      <c r="L86" s="817"/>
      <c r="M86" s="818"/>
      <c r="N86" s="58">
        <f>L83+L84+L85</f>
        <v>23089.455388362185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100054.3066829028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51994.003333333334</v>
      </c>
      <c r="N48" s="281">
        <f>K48*M48</f>
        <v>67592.204333333342</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545.14952088229973</v>
      </c>
      <c r="N49" s="281">
        <f>K49*M49</f>
        <v>49063.456879406978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116655.66121274032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127295.17444475854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25459.034888951708</v>
      </c>
      <c r="M83" s="852"/>
      <c r="N83" s="57"/>
    </row>
    <row r="84" spans="1:14">
      <c r="B84" s="95" t="s">
        <v>1057</v>
      </c>
      <c r="C84" s="96"/>
      <c r="D84" s="96"/>
      <c r="E84" s="96"/>
      <c r="F84" s="96"/>
      <c r="G84" s="96"/>
      <c r="H84" s="96"/>
      <c r="I84" s="93"/>
      <c r="J84" s="94"/>
      <c r="K84" s="313">
        <v>0.05</v>
      </c>
      <c r="L84" s="851">
        <f>N78*K84</f>
        <v>6364.758722237927</v>
      </c>
      <c r="M84" s="852"/>
      <c r="N84" s="57"/>
    </row>
    <row r="85" spans="1:14" ht="15.75" thickBot="1">
      <c r="B85" s="97" t="s">
        <v>1058</v>
      </c>
      <c r="C85" s="98"/>
      <c r="D85" s="98"/>
      <c r="E85" s="98"/>
      <c r="F85" s="98"/>
      <c r="G85" s="98"/>
      <c r="H85" s="98"/>
      <c r="I85" s="99"/>
      <c r="J85" s="100"/>
      <c r="K85" s="314">
        <v>0.05</v>
      </c>
      <c r="L85" s="853">
        <f>N78*K85</f>
        <v>6364.758722237927</v>
      </c>
      <c r="M85" s="854"/>
      <c r="N85" s="57"/>
    </row>
    <row r="86" spans="1:14" ht="15.75" thickBot="1">
      <c r="B86" s="816" t="s">
        <v>1037</v>
      </c>
      <c r="C86" s="817"/>
      <c r="D86" s="817"/>
      <c r="E86" s="817"/>
      <c r="F86" s="817"/>
      <c r="G86" s="817"/>
      <c r="H86" s="817"/>
      <c r="I86" s="817"/>
      <c r="J86" s="817"/>
      <c r="K86" s="817"/>
      <c r="L86" s="817"/>
      <c r="M86" s="818"/>
      <c r="N86" s="58">
        <f>L83+L84+L85</f>
        <v>38188.552333427564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165483.7267781861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545.14952088229973</v>
      </c>
      <c r="N49" s="281">
        <f>K49*M49</f>
        <v>49063.456879406978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116321.99454607365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126961.50777809187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25392.301555618375</v>
      </c>
      <c r="M83" s="852"/>
      <c r="N83" s="57"/>
    </row>
    <row r="84" spans="1:14">
      <c r="B84" s="95" t="s">
        <v>1057</v>
      </c>
      <c r="C84" s="96"/>
      <c r="D84" s="96"/>
      <c r="E84" s="96"/>
      <c r="F84" s="96"/>
      <c r="G84" s="96"/>
      <c r="H84" s="96"/>
      <c r="I84" s="93"/>
      <c r="J84" s="94"/>
      <c r="K84" s="313">
        <v>0.05</v>
      </c>
      <c r="L84" s="851">
        <f>N78*K84</f>
        <v>6348.0753889045936</v>
      </c>
      <c r="M84" s="852"/>
      <c r="N84" s="57"/>
    </row>
    <row r="85" spans="1:14" ht="15.75" thickBot="1">
      <c r="B85" s="97" t="s">
        <v>1058</v>
      </c>
      <c r="C85" s="98"/>
      <c r="D85" s="98"/>
      <c r="E85" s="98"/>
      <c r="F85" s="98"/>
      <c r="G85" s="98"/>
      <c r="H85" s="98"/>
      <c r="I85" s="99"/>
      <c r="J85" s="100"/>
      <c r="K85" s="314">
        <v>0.05</v>
      </c>
      <c r="L85" s="853">
        <f>N78*K85</f>
        <v>6348.0753889045936</v>
      </c>
      <c r="M85" s="854"/>
      <c r="N85" s="57"/>
    </row>
    <row r="86" spans="1:14" ht="15.75" thickBot="1">
      <c r="B86" s="816" t="s">
        <v>1037</v>
      </c>
      <c r="C86" s="817"/>
      <c r="D86" s="817"/>
      <c r="E86" s="817"/>
      <c r="F86" s="817"/>
      <c r="G86" s="817"/>
      <c r="H86" s="817"/>
      <c r="I86" s="817"/>
      <c r="J86" s="817"/>
      <c r="K86" s="817"/>
      <c r="L86" s="817"/>
      <c r="M86" s="818"/>
      <c r="N86" s="58">
        <f>L83+L84+L85</f>
        <v>38088.452333427565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165049.96011151944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51994.003333333334</v>
      </c>
      <c r="N48" s="281">
        <f>K48*M48</f>
        <v>67592.204333333342</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545.14952088229973</v>
      </c>
      <c r="N49" s="281">
        <f>K49*M49</f>
        <v>49063.456879406978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116655.66121274032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127295.17444475854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25459.034888951708</v>
      </c>
      <c r="M83" s="852"/>
      <c r="N83" s="57"/>
    </row>
    <row r="84" spans="1:14">
      <c r="B84" s="95" t="s">
        <v>1057</v>
      </c>
      <c r="C84" s="96"/>
      <c r="D84" s="96"/>
      <c r="E84" s="96"/>
      <c r="F84" s="96"/>
      <c r="G84" s="96"/>
      <c r="H84" s="96"/>
      <c r="I84" s="93"/>
      <c r="J84" s="94"/>
      <c r="K84" s="313">
        <v>0.05</v>
      </c>
      <c r="L84" s="851">
        <f>N78*K84</f>
        <v>6364.758722237927</v>
      </c>
      <c r="M84" s="852"/>
      <c r="N84" s="57"/>
    </row>
    <row r="85" spans="1:14" ht="15.75" thickBot="1">
      <c r="B85" s="97" t="s">
        <v>1058</v>
      </c>
      <c r="C85" s="98"/>
      <c r="D85" s="98"/>
      <c r="E85" s="98"/>
      <c r="F85" s="98"/>
      <c r="G85" s="98"/>
      <c r="H85" s="98"/>
      <c r="I85" s="99"/>
      <c r="J85" s="100"/>
      <c r="K85" s="314">
        <v>0.05</v>
      </c>
      <c r="L85" s="853">
        <f>N78*K85</f>
        <v>6364.758722237927</v>
      </c>
      <c r="M85" s="854"/>
      <c r="N85" s="57"/>
    </row>
    <row r="86" spans="1:14" ht="15.75" thickBot="1">
      <c r="B86" s="816" t="s">
        <v>1037</v>
      </c>
      <c r="C86" s="817"/>
      <c r="D86" s="817"/>
      <c r="E86" s="817"/>
      <c r="F86" s="817"/>
      <c r="G86" s="817"/>
      <c r="H86" s="817"/>
      <c r="I86" s="817"/>
      <c r="J86" s="817"/>
      <c r="K86" s="817"/>
      <c r="L86" s="817"/>
      <c r="M86" s="818"/>
      <c r="N86" s="58">
        <f>L83+L84+L85</f>
        <v>38188.552333427564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165483.7267781861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545.14952088229973</v>
      </c>
      <c r="N49" s="281">
        <f>K49*M49</f>
        <v>49063.456879406978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116321.99454607365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126961.50777809187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25392.301555618375</v>
      </c>
      <c r="M83" s="852"/>
      <c r="N83" s="57"/>
    </row>
    <row r="84" spans="1:14">
      <c r="B84" s="95" t="s">
        <v>1057</v>
      </c>
      <c r="C84" s="96"/>
      <c r="D84" s="96"/>
      <c r="E84" s="96"/>
      <c r="F84" s="96"/>
      <c r="G84" s="96"/>
      <c r="H84" s="96"/>
      <c r="I84" s="93"/>
      <c r="J84" s="94"/>
      <c r="K84" s="313">
        <v>0.05</v>
      </c>
      <c r="L84" s="851">
        <f>N78*K84</f>
        <v>6348.0753889045936</v>
      </c>
      <c r="M84" s="852"/>
      <c r="N84" s="57"/>
    </row>
    <row r="85" spans="1:14" ht="15.75" thickBot="1">
      <c r="B85" s="97" t="s">
        <v>1058</v>
      </c>
      <c r="C85" s="98"/>
      <c r="D85" s="98"/>
      <c r="E85" s="98"/>
      <c r="F85" s="98"/>
      <c r="G85" s="98"/>
      <c r="H85" s="98"/>
      <c r="I85" s="99"/>
      <c r="J85" s="100"/>
      <c r="K85" s="314">
        <v>0.05</v>
      </c>
      <c r="L85" s="853">
        <f>N78*K85</f>
        <v>6348.0753889045936</v>
      </c>
      <c r="M85" s="854"/>
      <c r="N85" s="57"/>
    </row>
    <row r="86" spans="1:14" ht="15.75" thickBot="1">
      <c r="B86" s="816" t="s">
        <v>1037</v>
      </c>
      <c r="C86" s="817"/>
      <c r="D86" s="817"/>
      <c r="E86" s="817"/>
      <c r="F86" s="817"/>
      <c r="G86" s="817"/>
      <c r="H86" s="817"/>
      <c r="I86" s="817"/>
      <c r="J86" s="817"/>
      <c r="K86" s="817"/>
      <c r="L86" s="817"/>
      <c r="M86" s="818"/>
      <c r="N86" s="58">
        <f>L83+L84+L85</f>
        <v>38088.452333427565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165049.96011151944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51994.003333333334</v>
      </c>
      <c r="N48" s="281">
        <f>K48*M48</f>
        <v>67592.204333333342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67592.204333333342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78231.717565351559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15646.343513070313</v>
      </c>
      <c r="M83" s="852"/>
      <c r="N83" s="57"/>
    </row>
    <row r="84" spans="1:14">
      <c r="B84" s="95" t="s">
        <v>1057</v>
      </c>
      <c r="C84" s="96"/>
      <c r="D84" s="96"/>
      <c r="E84" s="96"/>
      <c r="F84" s="96"/>
      <c r="G84" s="96"/>
      <c r="H84" s="96"/>
      <c r="I84" s="93"/>
      <c r="J84" s="94"/>
      <c r="K84" s="313">
        <v>0.05</v>
      </c>
      <c r="L84" s="851">
        <f>N78*K84</f>
        <v>3911.5858782675782</v>
      </c>
      <c r="M84" s="852"/>
      <c r="N84" s="57"/>
    </row>
    <row r="85" spans="1:14" ht="15.75" thickBot="1">
      <c r="B85" s="97" t="s">
        <v>1058</v>
      </c>
      <c r="C85" s="98"/>
      <c r="D85" s="98"/>
      <c r="E85" s="98"/>
      <c r="F85" s="98"/>
      <c r="G85" s="98"/>
      <c r="H85" s="98"/>
      <c r="I85" s="99"/>
      <c r="J85" s="100"/>
      <c r="K85" s="314">
        <v>0.05</v>
      </c>
      <c r="L85" s="853">
        <f>N78*K85</f>
        <v>3911.5858782675782</v>
      </c>
      <c r="M85" s="854"/>
      <c r="N85" s="57"/>
    </row>
    <row r="86" spans="1:14" ht="15.75" thickBot="1">
      <c r="B86" s="816" t="s">
        <v>1037</v>
      </c>
      <c r="C86" s="817"/>
      <c r="D86" s="817"/>
      <c r="E86" s="817"/>
      <c r="F86" s="817"/>
      <c r="G86" s="817"/>
      <c r="H86" s="817"/>
      <c r="I86" s="817"/>
      <c r="J86" s="817"/>
      <c r="K86" s="817"/>
      <c r="L86" s="817"/>
      <c r="M86" s="818"/>
      <c r="N86" s="58">
        <f>L83+L84+L85</f>
        <v>23469.515269605468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101701.23283495703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67258.537666666671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77898.050898684887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15579.610179736977</v>
      </c>
      <c r="M83" s="852"/>
      <c r="N83" s="57"/>
    </row>
    <row r="84" spans="1:14">
      <c r="B84" s="95" t="s">
        <v>1057</v>
      </c>
      <c r="C84" s="96"/>
      <c r="D84" s="96"/>
      <c r="E84" s="96"/>
      <c r="F84" s="96"/>
      <c r="G84" s="96"/>
      <c r="H84" s="96"/>
      <c r="I84" s="93"/>
      <c r="J84" s="94"/>
      <c r="K84" s="313">
        <v>0.05</v>
      </c>
      <c r="L84" s="851">
        <f>N78*K84</f>
        <v>3894.9025449342444</v>
      </c>
      <c r="M84" s="852"/>
      <c r="N84" s="57"/>
    </row>
    <row r="85" spans="1:14" ht="15.75" thickBot="1">
      <c r="B85" s="97" t="s">
        <v>1058</v>
      </c>
      <c r="C85" s="98"/>
      <c r="D85" s="98"/>
      <c r="E85" s="98"/>
      <c r="F85" s="98"/>
      <c r="G85" s="98"/>
      <c r="H85" s="98"/>
      <c r="I85" s="99"/>
      <c r="J85" s="100"/>
      <c r="K85" s="314">
        <v>0.05</v>
      </c>
      <c r="L85" s="853">
        <f>N78*K85</f>
        <v>3894.9025449342444</v>
      </c>
      <c r="M85" s="854"/>
      <c r="N85" s="57"/>
    </row>
    <row r="86" spans="1:14" ht="15.75" thickBot="1">
      <c r="B86" s="816" t="s">
        <v>1037</v>
      </c>
      <c r="C86" s="817"/>
      <c r="D86" s="817"/>
      <c r="E86" s="817"/>
      <c r="F86" s="817"/>
      <c r="G86" s="817"/>
      <c r="H86" s="817"/>
      <c r="I86" s="817"/>
      <c r="J86" s="817"/>
      <c r="K86" s="817"/>
      <c r="L86" s="817"/>
      <c r="M86" s="818"/>
      <c r="N86" s="58">
        <f>L83+L84+L85</f>
        <v>23369.415269605466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101267.46616829035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51994.003333333334</v>
      </c>
      <c r="N48" s="281">
        <f>K48*M48</f>
        <v>67592.204333333342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67592.204333333342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78231.717565351559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15646.343513070313</v>
      </c>
      <c r="M83" s="852"/>
      <c r="N83" s="57"/>
    </row>
    <row r="84" spans="1:14">
      <c r="B84" s="95" t="s">
        <v>1057</v>
      </c>
      <c r="C84" s="96"/>
      <c r="D84" s="96"/>
      <c r="E84" s="96"/>
      <c r="F84" s="96"/>
      <c r="G84" s="96"/>
      <c r="H84" s="96"/>
      <c r="I84" s="93"/>
      <c r="J84" s="94"/>
      <c r="K84" s="313">
        <v>0.05</v>
      </c>
      <c r="L84" s="851">
        <f>N78*K84</f>
        <v>3911.5858782675782</v>
      </c>
      <c r="M84" s="852"/>
      <c r="N84" s="57"/>
    </row>
    <row r="85" spans="1:14" ht="15.75" thickBot="1">
      <c r="B85" s="97" t="s">
        <v>1058</v>
      </c>
      <c r="C85" s="98"/>
      <c r="D85" s="98"/>
      <c r="E85" s="98"/>
      <c r="F85" s="98"/>
      <c r="G85" s="98"/>
      <c r="H85" s="98"/>
      <c r="I85" s="99"/>
      <c r="J85" s="100"/>
      <c r="K85" s="314">
        <v>0.05</v>
      </c>
      <c r="L85" s="853">
        <f>N78*K85</f>
        <v>3911.5858782675782</v>
      </c>
      <c r="M85" s="854"/>
      <c r="N85" s="57"/>
    </row>
    <row r="86" spans="1:14" ht="15.75" thickBot="1">
      <c r="B86" s="816" t="s">
        <v>1037</v>
      </c>
      <c r="C86" s="817"/>
      <c r="D86" s="817"/>
      <c r="E86" s="817"/>
      <c r="F86" s="817"/>
      <c r="G86" s="817"/>
      <c r="H86" s="817"/>
      <c r="I86" s="817"/>
      <c r="J86" s="817"/>
      <c r="K86" s="817"/>
      <c r="L86" s="817"/>
      <c r="M86" s="818"/>
      <c r="N86" s="58">
        <f>L83+L84+L85</f>
        <v>23469.515269605468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101701.23283495703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67258.537666666671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77898.050898684887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15579.610179736977</v>
      </c>
      <c r="M83" s="852"/>
      <c r="N83" s="57"/>
    </row>
    <row r="84" spans="1:14">
      <c r="B84" s="95" t="s">
        <v>1057</v>
      </c>
      <c r="C84" s="96"/>
      <c r="D84" s="96"/>
      <c r="E84" s="96"/>
      <c r="F84" s="96"/>
      <c r="G84" s="96"/>
      <c r="H84" s="96"/>
      <c r="I84" s="93"/>
      <c r="J84" s="94"/>
      <c r="K84" s="313">
        <v>0.05</v>
      </c>
      <c r="L84" s="851">
        <f>N78*K84</f>
        <v>3894.9025449342444</v>
      </c>
      <c r="M84" s="852"/>
      <c r="N84" s="57"/>
    </row>
    <row r="85" spans="1:14" ht="15.75" thickBot="1">
      <c r="B85" s="97" t="s">
        <v>1058</v>
      </c>
      <c r="C85" s="98"/>
      <c r="D85" s="98"/>
      <c r="E85" s="98"/>
      <c r="F85" s="98"/>
      <c r="G85" s="98"/>
      <c r="H85" s="98"/>
      <c r="I85" s="99"/>
      <c r="J85" s="100"/>
      <c r="K85" s="314">
        <v>0.05</v>
      </c>
      <c r="L85" s="853">
        <f>N78*K85</f>
        <v>3894.9025449342444</v>
      </c>
      <c r="M85" s="854"/>
      <c r="N85" s="57"/>
    </row>
    <row r="86" spans="1:14" ht="15.75" thickBot="1">
      <c r="B86" s="816" t="s">
        <v>1037</v>
      </c>
      <c r="C86" s="817"/>
      <c r="D86" s="817"/>
      <c r="E86" s="817"/>
      <c r="F86" s="817"/>
      <c r="G86" s="817"/>
      <c r="H86" s="817"/>
      <c r="I86" s="817"/>
      <c r="J86" s="817"/>
      <c r="K86" s="817"/>
      <c r="L86" s="817"/>
      <c r="M86" s="818"/>
      <c r="N86" s="58">
        <f>L83+L84+L85</f>
        <v>23369.415269605466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101267.46616829035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545.14952088229973</v>
      </c>
      <c r="N48" s="281">
        <f>K48*M48</f>
        <v>545.14952088229973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545.14952088229973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816" t="s">
        <v>1037</v>
      </c>
      <c r="C76" s="817"/>
      <c r="D76" s="817"/>
      <c r="E76" s="817"/>
      <c r="F76" s="817"/>
      <c r="G76" s="817"/>
      <c r="H76" s="817"/>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545.14952088229973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109.02990417645995</v>
      </c>
      <c r="M83" s="852"/>
      <c r="N83" s="57"/>
    </row>
    <row r="84" spans="1:14">
      <c r="B84" s="95" t="s">
        <v>1057</v>
      </c>
      <c r="C84" s="96"/>
      <c r="D84" s="96"/>
      <c r="E84" s="96"/>
      <c r="F84" s="96"/>
      <c r="G84" s="96"/>
      <c r="H84" s="96"/>
      <c r="I84" s="93"/>
      <c r="J84" s="94"/>
      <c r="K84" s="313">
        <v>0.05</v>
      </c>
      <c r="L84" s="851">
        <f>N78*K84</f>
        <v>27.257476044114988</v>
      </c>
      <c r="M84" s="852"/>
      <c r="N84" s="57"/>
    </row>
    <row r="85" spans="1:14" ht="15.75" thickBot="1">
      <c r="B85" s="97" t="s">
        <v>1058</v>
      </c>
      <c r="C85" s="98"/>
      <c r="D85" s="98"/>
      <c r="E85" s="98"/>
      <c r="F85" s="98"/>
      <c r="G85" s="98"/>
      <c r="H85" s="98"/>
      <c r="I85" s="99"/>
      <c r="J85" s="100"/>
      <c r="K85" s="314">
        <v>0.05</v>
      </c>
      <c r="L85" s="853">
        <f>N78*K85</f>
        <v>27.257476044114988</v>
      </c>
      <c r="M85" s="854"/>
      <c r="N85" s="57"/>
    </row>
    <row r="86" spans="1:14" ht="15.75" thickBot="1">
      <c r="B86" s="816" t="s">
        <v>1037</v>
      </c>
      <c r="C86" s="817"/>
      <c r="D86" s="817"/>
      <c r="E86" s="817"/>
      <c r="F86" s="817"/>
      <c r="G86" s="817"/>
      <c r="H86" s="817"/>
      <c r="I86" s="817"/>
      <c r="J86" s="817"/>
      <c r="K86" s="817"/>
      <c r="L86" s="817"/>
      <c r="M86" s="818"/>
      <c r="N86" s="58">
        <f>L83+L84+L85</f>
        <v>163.54485626468991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708.69437714698961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545.14952088229973</v>
      </c>
      <c r="N49" s="281">
        <f>K49*M49</f>
        <v>49063.456879406978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116321.99454607365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126961.50777809187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25392.301555618375</v>
      </c>
      <c r="M83" s="852"/>
      <c r="N83" s="57"/>
    </row>
    <row r="84" spans="1:14">
      <c r="B84" s="95" t="s">
        <v>1057</v>
      </c>
      <c r="C84" s="96"/>
      <c r="D84" s="96"/>
      <c r="E84" s="96"/>
      <c r="F84" s="96"/>
      <c r="G84" s="96"/>
      <c r="H84" s="96"/>
      <c r="I84" s="93"/>
      <c r="J84" s="94"/>
      <c r="K84" s="313">
        <v>0.05</v>
      </c>
      <c r="L84" s="851">
        <f>N78*K84</f>
        <v>6348.0753889045936</v>
      </c>
      <c r="M84" s="852"/>
      <c r="N84" s="57"/>
    </row>
    <row r="85" spans="1:14" ht="15.75" thickBot="1">
      <c r="B85" s="97" t="s">
        <v>1058</v>
      </c>
      <c r="C85" s="98"/>
      <c r="D85" s="98"/>
      <c r="E85" s="98"/>
      <c r="F85" s="98"/>
      <c r="G85" s="98"/>
      <c r="H85" s="98"/>
      <c r="I85" s="99"/>
      <c r="J85" s="100"/>
      <c r="K85" s="314">
        <v>0.05</v>
      </c>
      <c r="L85" s="853">
        <f>N78*K85</f>
        <v>6348.0753889045936</v>
      </c>
      <c r="M85" s="854"/>
      <c r="N85" s="57"/>
    </row>
    <row r="86" spans="1:14" ht="15.75" thickBot="1">
      <c r="B86" s="816" t="s">
        <v>1037</v>
      </c>
      <c r="C86" s="817"/>
      <c r="D86" s="817"/>
      <c r="E86" s="817"/>
      <c r="F86" s="817"/>
      <c r="G86" s="817"/>
      <c r="H86" s="817"/>
      <c r="I86" s="817"/>
      <c r="J86" s="817"/>
      <c r="K86" s="817"/>
      <c r="L86" s="817"/>
      <c r="M86" s="818"/>
      <c r="N86" s="58">
        <f>L83+L84+L85</f>
        <v>38088.452333427565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165049.96011151944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545.14952088229973</v>
      </c>
      <c r="N49" s="281">
        <f>K49*M49</f>
        <v>49063.456879406978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116321.99454607365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126961.50777809187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25392.301555618375</v>
      </c>
      <c r="M83" s="852"/>
      <c r="N83" s="57"/>
    </row>
    <row r="84" spans="1:14">
      <c r="B84" s="95" t="s">
        <v>1057</v>
      </c>
      <c r="C84" s="96"/>
      <c r="D84" s="96"/>
      <c r="E84" s="96"/>
      <c r="F84" s="96"/>
      <c r="G84" s="96"/>
      <c r="H84" s="96"/>
      <c r="I84" s="93"/>
      <c r="J84" s="94"/>
      <c r="K84" s="313">
        <v>0.05</v>
      </c>
      <c r="L84" s="851">
        <f>N78*K84</f>
        <v>6348.0753889045936</v>
      </c>
      <c r="M84" s="852"/>
      <c r="N84" s="57"/>
    </row>
    <row r="85" spans="1:14" ht="15.75" thickBot="1">
      <c r="B85" s="97" t="s">
        <v>1058</v>
      </c>
      <c r="C85" s="98"/>
      <c r="D85" s="98"/>
      <c r="E85" s="98"/>
      <c r="F85" s="98"/>
      <c r="G85" s="98"/>
      <c r="H85" s="98"/>
      <c r="I85" s="99"/>
      <c r="J85" s="100"/>
      <c r="K85" s="314">
        <v>0.05</v>
      </c>
      <c r="L85" s="853">
        <f>N78*K85</f>
        <v>6348.0753889045936</v>
      </c>
      <c r="M85" s="854"/>
      <c r="N85" s="57"/>
    </row>
    <row r="86" spans="1:14" ht="15.75" thickBot="1">
      <c r="B86" s="816" t="s">
        <v>1037</v>
      </c>
      <c r="C86" s="817"/>
      <c r="D86" s="817"/>
      <c r="E86" s="817"/>
      <c r="F86" s="817"/>
      <c r="G86" s="817"/>
      <c r="H86" s="817"/>
      <c r="I86" s="817"/>
      <c r="J86" s="817"/>
      <c r="K86" s="817"/>
      <c r="L86" s="817"/>
      <c r="M86" s="818"/>
      <c r="N86" s="58">
        <f>L83+L84+L85</f>
        <v>38088.452333427565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165049.96011151944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67258.537666666671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77898.050898684887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15579.610179736977</v>
      </c>
      <c r="M83" s="852"/>
      <c r="N83" s="57"/>
    </row>
    <row r="84" spans="1:14">
      <c r="B84" s="95" t="s">
        <v>1057</v>
      </c>
      <c r="C84" s="96"/>
      <c r="D84" s="96"/>
      <c r="E84" s="96"/>
      <c r="F84" s="96"/>
      <c r="G84" s="96"/>
      <c r="H84" s="96"/>
      <c r="I84" s="93"/>
      <c r="J84" s="94"/>
      <c r="K84" s="313">
        <v>0.05</v>
      </c>
      <c r="L84" s="851">
        <f>N78*K84</f>
        <v>3894.9025449342444</v>
      </c>
      <c r="M84" s="852"/>
      <c r="N84" s="57"/>
    </row>
    <row r="85" spans="1:14" ht="15.75" thickBot="1">
      <c r="B85" s="97" t="s">
        <v>1058</v>
      </c>
      <c r="C85" s="98"/>
      <c r="D85" s="98"/>
      <c r="E85" s="98"/>
      <c r="F85" s="98"/>
      <c r="G85" s="98"/>
      <c r="H85" s="98"/>
      <c r="I85" s="99"/>
      <c r="J85" s="100"/>
      <c r="K85" s="314">
        <v>0.05</v>
      </c>
      <c r="L85" s="853">
        <f>N78*K85</f>
        <v>3894.9025449342444</v>
      </c>
      <c r="M85" s="854"/>
      <c r="N85" s="57"/>
    </row>
    <row r="86" spans="1:14" ht="15.75" thickBot="1">
      <c r="B86" s="816" t="s">
        <v>1037</v>
      </c>
      <c r="C86" s="817"/>
      <c r="D86" s="817"/>
      <c r="E86" s="817"/>
      <c r="F86" s="817"/>
      <c r="G86" s="817"/>
      <c r="H86" s="817"/>
      <c r="I86" s="817"/>
      <c r="J86" s="817"/>
      <c r="K86" s="817"/>
      <c r="L86" s="817"/>
      <c r="M86" s="818"/>
      <c r="N86" s="58">
        <f>L83+L84+L85</f>
        <v>23369.415269605466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101267.46616829035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45</v>
      </c>
      <c r="N36" s="281">
        <f>K36/M36</f>
        <v>2624.6258869022281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148392.30975947215</v>
      </c>
      <c r="L37" s="279"/>
      <c r="M37" s="280">
        <v>45</v>
      </c>
      <c r="N37" s="281">
        <f>K37/M37</f>
        <v>3297.6068835438255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109579.51214166667</v>
      </c>
      <c r="L38" s="279"/>
      <c r="M38" s="280">
        <v>45</v>
      </c>
      <c r="N38" s="281">
        <f>K38/M38</f>
        <v>2435.100269814815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8363.007174172657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51737.33666666667</v>
      </c>
      <c r="N48" s="281">
        <f>K48*M48</f>
        <v>67258.537666666671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67258.537666666671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VLOOKUP(A59,TRANSPORTE!A5:D121,4,FALSE)</f>
        <v>1314.6866666666667</v>
      </c>
      <c r="M59" s="904"/>
      <c r="N59" s="296">
        <f>K59*L59</f>
        <v>1709.0926666666669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1709.0926666666669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816" t="s">
        <v>1037</v>
      </c>
      <c r="C76" s="817"/>
      <c r="D76" s="817"/>
      <c r="E76" s="817"/>
      <c r="F76" s="817"/>
      <c r="G76" s="817"/>
      <c r="H76" s="817"/>
      <c r="I76" s="859"/>
      <c r="J76" s="859"/>
      <c r="K76" s="859"/>
      <c r="L76" s="859"/>
      <c r="M76" s="860"/>
      <c r="N76" s="469">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77898.050898684887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15579.610179736977</v>
      </c>
      <c r="M83" s="852"/>
      <c r="N83" s="57"/>
    </row>
    <row r="84" spans="1:14">
      <c r="B84" s="95" t="s">
        <v>1057</v>
      </c>
      <c r="C84" s="96"/>
      <c r="D84" s="96"/>
      <c r="E84" s="96"/>
      <c r="F84" s="96"/>
      <c r="G84" s="96"/>
      <c r="H84" s="96"/>
      <c r="I84" s="93"/>
      <c r="J84" s="94"/>
      <c r="K84" s="313">
        <v>0.05</v>
      </c>
      <c r="L84" s="851">
        <f>N78*K84</f>
        <v>3894.9025449342444</v>
      </c>
      <c r="M84" s="852"/>
      <c r="N84" s="57"/>
    </row>
    <row r="85" spans="1:14" ht="15.75" thickBot="1">
      <c r="B85" s="97" t="s">
        <v>1058</v>
      </c>
      <c r="C85" s="98"/>
      <c r="D85" s="98"/>
      <c r="E85" s="98"/>
      <c r="F85" s="98"/>
      <c r="G85" s="98"/>
      <c r="H85" s="98"/>
      <c r="I85" s="99"/>
      <c r="J85" s="100"/>
      <c r="K85" s="314">
        <v>0.05</v>
      </c>
      <c r="L85" s="853">
        <f>N78*K85</f>
        <v>3894.9025449342444</v>
      </c>
      <c r="M85" s="854"/>
      <c r="N85" s="57"/>
    </row>
    <row r="86" spans="1:14" ht="15.75" thickBot="1">
      <c r="B86" s="816" t="s">
        <v>1037</v>
      </c>
      <c r="C86" s="817"/>
      <c r="D86" s="817"/>
      <c r="E86" s="817"/>
      <c r="F86" s="817"/>
      <c r="G86" s="817"/>
      <c r="H86" s="817"/>
      <c r="I86" s="817"/>
      <c r="J86" s="817"/>
      <c r="K86" s="817"/>
      <c r="L86" s="817"/>
      <c r="M86" s="818"/>
      <c r="N86" s="58">
        <f>L83+L84+L85</f>
        <v>23369.415269605466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101267.46616829035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545.14952088229973</v>
      </c>
      <c r="N48" s="281">
        <f>K48*M48</f>
        <v>545.14952088229973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545.14952088229973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816" t="s">
        <v>1037</v>
      </c>
      <c r="C76" s="817"/>
      <c r="D76" s="817"/>
      <c r="E76" s="817"/>
      <c r="F76" s="817"/>
      <c r="G76" s="817"/>
      <c r="H76" s="817"/>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545.14952088229973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109.02990417645995</v>
      </c>
      <c r="M83" s="852"/>
      <c r="N83" s="57"/>
    </row>
    <row r="84" spans="1:14">
      <c r="B84" s="95" t="s">
        <v>1057</v>
      </c>
      <c r="C84" s="96"/>
      <c r="D84" s="96"/>
      <c r="E84" s="96"/>
      <c r="F84" s="96"/>
      <c r="G84" s="96"/>
      <c r="H84" s="96"/>
      <c r="I84" s="93"/>
      <c r="J84" s="94"/>
      <c r="K84" s="313">
        <v>0.05</v>
      </c>
      <c r="L84" s="851">
        <f>N78*K84</f>
        <v>27.257476044114988</v>
      </c>
      <c r="M84" s="852"/>
      <c r="N84" s="57"/>
    </row>
    <row r="85" spans="1:14" ht="15.75" thickBot="1">
      <c r="B85" s="97" t="s">
        <v>1058</v>
      </c>
      <c r="C85" s="98"/>
      <c r="D85" s="98"/>
      <c r="E85" s="98"/>
      <c r="F85" s="98"/>
      <c r="G85" s="98"/>
      <c r="H85" s="98"/>
      <c r="I85" s="99"/>
      <c r="J85" s="100"/>
      <c r="K85" s="314">
        <v>0.05</v>
      </c>
      <c r="L85" s="853">
        <f>N78*K85</f>
        <v>27.257476044114988</v>
      </c>
      <c r="M85" s="854"/>
      <c r="N85" s="57"/>
    </row>
    <row r="86" spans="1:14" ht="15.75" thickBot="1">
      <c r="B86" s="816" t="s">
        <v>1037</v>
      </c>
      <c r="C86" s="817"/>
      <c r="D86" s="817"/>
      <c r="E86" s="817"/>
      <c r="F86" s="817"/>
      <c r="G86" s="817"/>
      <c r="H86" s="817"/>
      <c r="I86" s="817"/>
      <c r="J86" s="817"/>
      <c r="K86" s="817"/>
      <c r="L86" s="817"/>
      <c r="M86" s="818"/>
      <c r="N86" s="58">
        <f>L83+L84+L85</f>
        <v>163.54485626468991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708.69437714698961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461"/>
      <c r="L30" s="792" t="s">
        <v>1029</v>
      </c>
      <c r="M30" s="793"/>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2040.2216666666666</v>
      </c>
      <c r="N48" s="281">
        <f>K48*M48</f>
        <v>2040.2216666666666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2040.2216666666666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2040.2216666666666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408.04433333333333</v>
      </c>
      <c r="M83" s="852"/>
      <c r="N83" s="57"/>
    </row>
    <row r="84" spans="1:14">
      <c r="B84" s="95" t="s">
        <v>1057</v>
      </c>
      <c r="C84" s="96"/>
      <c r="D84" s="96"/>
      <c r="E84" s="96"/>
      <c r="F84" s="96"/>
      <c r="G84" s="96"/>
      <c r="H84" s="96"/>
      <c r="I84" s="93"/>
      <c r="J84" s="94"/>
      <c r="K84" s="313">
        <v>0.05</v>
      </c>
      <c r="L84" s="851">
        <f>N78*K84</f>
        <v>102.01108333333333</v>
      </c>
      <c r="M84" s="852"/>
      <c r="N84" s="57"/>
    </row>
    <row r="85" spans="1:14" ht="15.75" thickBot="1">
      <c r="B85" s="97" t="s">
        <v>1058</v>
      </c>
      <c r="C85" s="98"/>
      <c r="D85" s="98"/>
      <c r="E85" s="98"/>
      <c r="F85" s="98"/>
      <c r="G85" s="98"/>
      <c r="H85" s="98"/>
      <c r="I85" s="99"/>
      <c r="J85" s="100"/>
      <c r="K85" s="314">
        <v>0.05</v>
      </c>
      <c r="L85" s="853">
        <f>N78*K85</f>
        <v>102.01108333333333</v>
      </c>
      <c r="M85" s="854"/>
      <c r="N85" s="57"/>
    </row>
    <row r="86" spans="1:14" ht="15.75" thickBot="1">
      <c r="B86" s="816" t="s">
        <v>1037</v>
      </c>
      <c r="C86" s="817"/>
      <c r="D86" s="817"/>
      <c r="E86" s="817"/>
      <c r="F86" s="817"/>
      <c r="G86" s="817"/>
      <c r="H86" s="817"/>
      <c r="I86" s="817"/>
      <c r="J86" s="817"/>
      <c r="K86" s="817"/>
      <c r="L86" s="817"/>
      <c r="M86" s="818"/>
      <c r="N86" s="58">
        <f>L83+L84+L85</f>
        <v>612.06650000000002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2652.2881666666667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2116.5549999999998</v>
      </c>
      <c r="N48" s="281">
        <f>K48*M48</f>
        <v>2116.5549999999998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2116.5549999999998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2116.5549999999998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423.31099999999998</v>
      </c>
      <c r="M83" s="852"/>
      <c r="N83" s="57"/>
    </row>
    <row r="84" spans="1:14">
      <c r="B84" s="95" t="s">
        <v>1057</v>
      </c>
      <c r="C84" s="96"/>
      <c r="D84" s="96"/>
      <c r="E84" s="96"/>
      <c r="F84" s="96"/>
      <c r="G84" s="96"/>
      <c r="H84" s="96"/>
      <c r="I84" s="93"/>
      <c r="J84" s="94"/>
      <c r="K84" s="313">
        <v>0.05</v>
      </c>
      <c r="L84" s="851">
        <f>N78*K84</f>
        <v>105.82774999999999</v>
      </c>
      <c r="M84" s="852"/>
      <c r="N84" s="57"/>
    </row>
    <row r="85" spans="1:14" ht="15.75" thickBot="1">
      <c r="B85" s="97" t="s">
        <v>1058</v>
      </c>
      <c r="C85" s="98"/>
      <c r="D85" s="98"/>
      <c r="E85" s="98"/>
      <c r="F85" s="98"/>
      <c r="G85" s="98"/>
      <c r="H85" s="98"/>
      <c r="I85" s="99"/>
      <c r="J85" s="100"/>
      <c r="K85" s="314">
        <v>0.05</v>
      </c>
      <c r="L85" s="853">
        <f>N78*K85</f>
        <v>105.82774999999999</v>
      </c>
      <c r="M85" s="854"/>
      <c r="N85" s="57"/>
    </row>
    <row r="86" spans="1:14" ht="15.75" thickBot="1">
      <c r="B86" s="816" t="s">
        <v>1037</v>
      </c>
      <c r="C86" s="817"/>
      <c r="D86" s="817"/>
      <c r="E86" s="817"/>
      <c r="F86" s="817"/>
      <c r="G86" s="817"/>
      <c r="H86" s="817"/>
      <c r="I86" s="817"/>
      <c r="J86" s="817"/>
      <c r="K86" s="817"/>
      <c r="L86" s="817"/>
      <c r="M86" s="818"/>
      <c r="N86" s="58">
        <f>L83+L84+L85</f>
        <v>634.9665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2751.5214999999998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2502.4958958596994</v>
      </c>
      <c r="N48" s="281">
        <f>K48*M48</f>
        <v>2502.4958958596994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2502.4958958596994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2502.4958958596994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500.49917917193989</v>
      </c>
      <c r="M83" s="852"/>
      <c r="N83" s="57"/>
    </row>
    <row r="84" spans="1:14">
      <c r="B84" s="95" t="s">
        <v>1057</v>
      </c>
      <c r="C84" s="96"/>
      <c r="D84" s="96"/>
      <c r="E84" s="96"/>
      <c r="F84" s="96"/>
      <c r="G84" s="96"/>
      <c r="H84" s="96"/>
      <c r="I84" s="93"/>
      <c r="J84" s="94"/>
      <c r="K84" s="313">
        <v>0.05</v>
      </c>
      <c r="L84" s="851">
        <f>N78*K84</f>
        <v>125.12479479298497</v>
      </c>
      <c r="M84" s="852"/>
      <c r="N84" s="57"/>
    </row>
    <row r="85" spans="1:14" ht="15.75" thickBot="1">
      <c r="B85" s="97" t="s">
        <v>1058</v>
      </c>
      <c r="C85" s="98"/>
      <c r="D85" s="98"/>
      <c r="E85" s="98"/>
      <c r="F85" s="98"/>
      <c r="G85" s="98"/>
      <c r="H85" s="98"/>
      <c r="I85" s="99"/>
      <c r="J85" s="100"/>
      <c r="K85" s="314">
        <v>0.05</v>
      </c>
      <c r="L85" s="853">
        <f>N78*K85</f>
        <v>125.12479479298497</v>
      </c>
      <c r="M85" s="854"/>
      <c r="N85" s="57"/>
    </row>
    <row r="86" spans="1:14" ht="15.75" thickBot="1">
      <c r="B86" s="816" t="s">
        <v>1037</v>
      </c>
      <c r="C86" s="817"/>
      <c r="D86" s="817"/>
      <c r="E86" s="817"/>
      <c r="F86" s="817"/>
      <c r="G86" s="817"/>
      <c r="H86" s="817"/>
      <c r="I86" s="817"/>
      <c r="J86" s="817"/>
      <c r="K86" s="817"/>
      <c r="L86" s="817"/>
      <c r="M86" s="818"/>
      <c r="N86" s="58">
        <f>L83+L84+L85</f>
        <v>750.74876875790983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3253.2446646176095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2220.2243286666667</v>
      </c>
      <c r="N48" s="281">
        <f>K48*M48</f>
        <v>2220.2243286666667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2220.2243286666667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2220.2243286666667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444.04486573333338</v>
      </c>
      <c r="M83" s="852"/>
      <c r="N83" s="57"/>
    </row>
    <row r="84" spans="1:14">
      <c r="B84" s="95" t="s">
        <v>1057</v>
      </c>
      <c r="C84" s="96"/>
      <c r="D84" s="96"/>
      <c r="E84" s="96"/>
      <c r="F84" s="96"/>
      <c r="G84" s="96"/>
      <c r="H84" s="96"/>
      <c r="I84" s="93"/>
      <c r="J84" s="94"/>
      <c r="K84" s="313">
        <v>0.05</v>
      </c>
      <c r="L84" s="851">
        <f>N78*K84</f>
        <v>111.01121643333335</v>
      </c>
      <c r="M84" s="852"/>
      <c r="N84" s="57"/>
    </row>
    <row r="85" spans="1:14" ht="15.75" thickBot="1">
      <c r="B85" s="97" t="s">
        <v>1058</v>
      </c>
      <c r="C85" s="98"/>
      <c r="D85" s="98"/>
      <c r="E85" s="98"/>
      <c r="F85" s="98"/>
      <c r="G85" s="98"/>
      <c r="H85" s="98"/>
      <c r="I85" s="99"/>
      <c r="J85" s="100"/>
      <c r="K85" s="314">
        <v>0.05</v>
      </c>
      <c r="L85" s="853">
        <f>N78*K85</f>
        <v>111.01121643333335</v>
      </c>
      <c r="M85" s="854"/>
      <c r="N85" s="57"/>
    </row>
    <row r="86" spans="1:14" ht="15.75" thickBot="1">
      <c r="B86" s="816" t="s">
        <v>1037</v>
      </c>
      <c r="C86" s="817"/>
      <c r="D86" s="817"/>
      <c r="E86" s="817"/>
      <c r="F86" s="817"/>
      <c r="G86" s="817"/>
      <c r="H86" s="817"/>
      <c r="I86" s="817"/>
      <c r="J86" s="817"/>
      <c r="K86" s="817"/>
      <c r="L86" s="817"/>
      <c r="M86" s="818"/>
      <c r="N86" s="58">
        <f>L83+L84+L85</f>
        <v>666.06729860000019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2886.2916272666671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2410.0800723196526</v>
      </c>
      <c r="N48" s="281">
        <f>K48*M48</f>
        <v>2410.0800723196526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2410.0800723196526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2410.0800723196526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482.01601446393056</v>
      </c>
      <c r="M83" s="852"/>
      <c r="N83" s="57"/>
    </row>
    <row r="84" spans="1:14">
      <c r="B84" s="95" t="s">
        <v>1057</v>
      </c>
      <c r="C84" s="96"/>
      <c r="D84" s="96"/>
      <c r="E84" s="96"/>
      <c r="F84" s="96"/>
      <c r="G84" s="96"/>
      <c r="H84" s="96"/>
      <c r="I84" s="93"/>
      <c r="J84" s="94"/>
      <c r="K84" s="313">
        <v>0.05</v>
      </c>
      <c r="L84" s="851">
        <f>N78*K84</f>
        <v>120.50400361598264</v>
      </c>
      <c r="M84" s="852"/>
      <c r="N84" s="57"/>
    </row>
    <row r="85" spans="1:14" ht="15.75" thickBot="1">
      <c r="B85" s="97" t="s">
        <v>1058</v>
      </c>
      <c r="C85" s="98"/>
      <c r="D85" s="98"/>
      <c r="E85" s="98"/>
      <c r="F85" s="98"/>
      <c r="G85" s="98"/>
      <c r="H85" s="98"/>
      <c r="I85" s="99"/>
      <c r="J85" s="100"/>
      <c r="K85" s="314">
        <v>0.05</v>
      </c>
      <c r="L85" s="853">
        <f>N78*K85</f>
        <v>120.50400361598264</v>
      </c>
      <c r="M85" s="854"/>
      <c r="N85" s="57"/>
    </row>
    <row r="86" spans="1:14" ht="15.75" thickBot="1">
      <c r="B86" s="816" t="s">
        <v>1037</v>
      </c>
      <c r="C86" s="817"/>
      <c r="D86" s="817"/>
      <c r="E86" s="817"/>
      <c r="F86" s="817"/>
      <c r="G86" s="817"/>
      <c r="H86" s="817"/>
      <c r="I86" s="817"/>
      <c r="J86" s="817"/>
      <c r="K86" s="817"/>
      <c r="L86" s="817"/>
      <c r="M86" s="818"/>
      <c r="N86" s="58">
        <f>L83+L84+L85</f>
        <v>723.02402169589573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3133.1040940155481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2410.0800723196526</v>
      </c>
      <c r="N48" s="281">
        <f>K48*M48</f>
        <v>2410.0800723196526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2410.0800723196526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2410.0800723196526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482.01601446393056</v>
      </c>
      <c r="M83" s="852"/>
      <c r="N83" s="57"/>
    </row>
    <row r="84" spans="1:14">
      <c r="B84" s="95" t="s">
        <v>1057</v>
      </c>
      <c r="C84" s="96"/>
      <c r="D84" s="96"/>
      <c r="E84" s="96"/>
      <c r="F84" s="96"/>
      <c r="G84" s="96"/>
      <c r="H84" s="96"/>
      <c r="I84" s="93"/>
      <c r="J84" s="94"/>
      <c r="K84" s="313">
        <v>0.05</v>
      </c>
      <c r="L84" s="851">
        <f>N78*K84</f>
        <v>120.50400361598264</v>
      </c>
      <c r="M84" s="852"/>
      <c r="N84" s="57"/>
    </row>
    <row r="85" spans="1:14" ht="15.75" thickBot="1">
      <c r="B85" s="97" t="s">
        <v>1058</v>
      </c>
      <c r="C85" s="98"/>
      <c r="D85" s="98"/>
      <c r="E85" s="98"/>
      <c r="F85" s="98"/>
      <c r="G85" s="98"/>
      <c r="H85" s="98"/>
      <c r="I85" s="99"/>
      <c r="J85" s="100"/>
      <c r="K85" s="314">
        <v>0.05</v>
      </c>
      <c r="L85" s="853">
        <f>N78*K85</f>
        <v>120.50400361598264</v>
      </c>
      <c r="M85" s="854"/>
      <c r="N85" s="57"/>
    </row>
    <row r="86" spans="1:14" ht="15.75" thickBot="1">
      <c r="B86" s="816" t="s">
        <v>1037</v>
      </c>
      <c r="C86" s="817"/>
      <c r="D86" s="817"/>
      <c r="E86" s="817"/>
      <c r="F86" s="817"/>
      <c r="G86" s="817"/>
      <c r="H86" s="817"/>
      <c r="I86" s="817"/>
      <c r="J86" s="817"/>
      <c r="K86" s="817"/>
      <c r="L86" s="817"/>
      <c r="M86" s="818"/>
      <c r="N86" s="58">
        <f>L83+L84+L85</f>
        <v>723.02402169589573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3133.1040940155481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2173.5576620000002</v>
      </c>
      <c r="N48" s="281">
        <f>K48*M48</f>
        <v>2173.5576620000002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2173.5576620000002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2173.5576620000002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434.71153240000007</v>
      </c>
      <c r="M83" s="852"/>
      <c r="N83" s="57"/>
    </row>
    <row r="84" spans="1:14">
      <c r="B84" s="95" t="s">
        <v>1057</v>
      </c>
      <c r="C84" s="96"/>
      <c r="D84" s="96"/>
      <c r="E84" s="96"/>
      <c r="F84" s="96"/>
      <c r="G84" s="96"/>
      <c r="H84" s="96"/>
      <c r="I84" s="93"/>
      <c r="J84" s="94"/>
      <c r="K84" s="313">
        <v>0.05</v>
      </c>
      <c r="L84" s="851">
        <f>N78*K84</f>
        <v>108.67788310000002</v>
      </c>
      <c r="M84" s="852"/>
      <c r="N84" s="57"/>
    </row>
    <row r="85" spans="1:14" ht="15.75" thickBot="1">
      <c r="B85" s="97" t="s">
        <v>1058</v>
      </c>
      <c r="C85" s="98"/>
      <c r="D85" s="98"/>
      <c r="E85" s="98"/>
      <c r="F85" s="98"/>
      <c r="G85" s="98"/>
      <c r="H85" s="98"/>
      <c r="I85" s="99"/>
      <c r="J85" s="100"/>
      <c r="K85" s="314">
        <v>0.05</v>
      </c>
      <c r="L85" s="853">
        <f>N78*K85</f>
        <v>108.67788310000002</v>
      </c>
      <c r="M85" s="854"/>
      <c r="N85" s="57"/>
    </row>
    <row r="86" spans="1:14" ht="15.75" thickBot="1">
      <c r="B86" s="816" t="s">
        <v>1037</v>
      </c>
      <c r="C86" s="817"/>
      <c r="D86" s="817"/>
      <c r="E86" s="817"/>
      <c r="F86" s="817"/>
      <c r="G86" s="817"/>
      <c r="H86" s="817"/>
      <c r="I86" s="817"/>
      <c r="J86" s="817"/>
      <c r="K86" s="817"/>
      <c r="L86" s="817"/>
      <c r="M86" s="818"/>
      <c r="N86" s="58">
        <f>L83+L84+L85</f>
        <v>652.06729860000007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2825.6249606000001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2932.3883333333338</v>
      </c>
      <c r="N48" s="281">
        <f>K48*M48</f>
        <v>2932.3883333333338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2932.3883333333338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2932.3883333333338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586.47766666666678</v>
      </c>
      <c r="M83" s="852"/>
      <c r="N83" s="57"/>
    </row>
    <row r="84" spans="1:14">
      <c r="B84" s="95" t="s">
        <v>1057</v>
      </c>
      <c r="C84" s="96"/>
      <c r="D84" s="96"/>
      <c r="E84" s="96"/>
      <c r="F84" s="96"/>
      <c r="G84" s="96"/>
      <c r="H84" s="96"/>
      <c r="I84" s="93"/>
      <c r="J84" s="94"/>
      <c r="K84" s="313">
        <v>0.05</v>
      </c>
      <c r="L84" s="851">
        <f>N78*K84</f>
        <v>146.61941666666669</v>
      </c>
      <c r="M84" s="852"/>
      <c r="N84" s="57"/>
    </row>
    <row r="85" spans="1:14" ht="15.75" thickBot="1">
      <c r="B85" s="97" t="s">
        <v>1058</v>
      </c>
      <c r="C85" s="98"/>
      <c r="D85" s="98"/>
      <c r="E85" s="98"/>
      <c r="F85" s="98"/>
      <c r="G85" s="98"/>
      <c r="H85" s="98"/>
      <c r="I85" s="99"/>
      <c r="J85" s="100"/>
      <c r="K85" s="314">
        <v>0.05</v>
      </c>
      <c r="L85" s="853">
        <f>N78*K85</f>
        <v>146.61941666666669</v>
      </c>
      <c r="M85" s="854"/>
      <c r="N85" s="57"/>
    </row>
    <row r="86" spans="1:14" ht="15.75" thickBot="1">
      <c r="B86" s="816" t="s">
        <v>1037</v>
      </c>
      <c r="C86" s="817"/>
      <c r="D86" s="817"/>
      <c r="E86" s="817"/>
      <c r="F86" s="817"/>
      <c r="G86" s="817"/>
      <c r="H86" s="817"/>
      <c r="I86" s="817"/>
      <c r="J86" s="817"/>
      <c r="K86" s="817"/>
      <c r="L86" s="817"/>
      <c r="M86" s="818"/>
      <c r="N86" s="58">
        <f>L83+L84+L85</f>
        <v>879.71650000000011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3812.1048333333338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2969.0550000000003</v>
      </c>
      <c r="N48" s="281">
        <f>K48*M48</f>
        <v>2969.0550000000003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2969.0550000000003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816" t="s">
        <v>1037</v>
      </c>
      <c r="C76" s="817"/>
      <c r="D76" s="817"/>
      <c r="E76" s="817"/>
      <c r="F76" s="817"/>
      <c r="G76" s="817"/>
      <c r="H76" s="817"/>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2969.0550000000003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593.81100000000004</v>
      </c>
      <c r="M83" s="852"/>
      <c r="N83" s="57"/>
    </row>
    <row r="84" spans="1:14">
      <c r="B84" s="95" t="s">
        <v>1057</v>
      </c>
      <c r="C84" s="96"/>
      <c r="D84" s="96"/>
      <c r="E84" s="96"/>
      <c r="F84" s="96"/>
      <c r="G84" s="96"/>
      <c r="H84" s="96"/>
      <c r="I84" s="93"/>
      <c r="J84" s="94"/>
      <c r="K84" s="313">
        <v>0.05</v>
      </c>
      <c r="L84" s="851">
        <f>N78*K84</f>
        <v>148.45275000000001</v>
      </c>
      <c r="M84" s="852"/>
      <c r="N84" s="57"/>
    </row>
    <row r="85" spans="1:14" ht="15.75" thickBot="1">
      <c r="B85" s="97" t="s">
        <v>1058</v>
      </c>
      <c r="C85" s="98"/>
      <c r="D85" s="98"/>
      <c r="E85" s="98"/>
      <c r="F85" s="98"/>
      <c r="G85" s="98"/>
      <c r="H85" s="98"/>
      <c r="I85" s="99"/>
      <c r="J85" s="100"/>
      <c r="K85" s="314">
        <v>0.05</v>
      </c>
      <c r="L85" s="853">
        <f>N78*K85</f>
        <v>148.45275000000001</v>
      </c>
      <c r="M85" s="854"/>
      <c r="N85" s="57"/>
    </row>
    <row r="86" spans="1:14" ht="15.75" thickBot="1">
      <c r="B86" s="816" t="s">
        <v>1037</v>
      </c>
      <c r="C86" s="817"/>
      <c r="D86" s="817"/>
      <c r="E86" s="817"/>
      <c r="F86" s="817"/>
      <c r="G86" s="817"/>
      <c r="H86" s="817"/>
      <c r="I86" s="817"/>
      <c r="J86" s="817"/>
      <c r="K86" s="817"/>
      <c r="L86" s="817"/>
      <c r="M86" s="818"/>
      <c r="N86" s="58">
        <f>L83+L84+L85</f>
        <v>890.71650000000011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3859.7715000000003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2875.7216666666668</v>
      </c>
      <c r="N48" s="281">
        <f>K48*M48</f>
        <v>2875.7216666666668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2875.7216666666668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2875.7216666666668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575.14433333333341</v>
      </c>
      <c r="M83" s="852"/>
      <c r="N83" s="57"/>
    </row>
    <row r="84" spans="1:14">
      <c r="B84" s="95" t="s">
        <v>1057</v>
      </c>
      <c r="C84" s="96"/>
      <c r="D84" s="96"/>
      <c r="E84" s="96"/>
      <c r="F84" s="96"/>
      <c r="G84" s="96"/>
      <c r="H84" s="96"/>
      <c r="I84" s="93"/>
      <c r="J84" s="94"/>
      <c r="K84" s="313">
        <v>0.05</v>
      </c>
      <c r="L84" s="851">
        <f>N78*K84</f>
        <v>143.78608333333335</v>
      </c>
      <c r="M84" s="852"/>
      <c r="N84" s="57"/>
    </row>
    <row r="85" spans="1:14" ht="15.75" thickBot="1">
      <c r="B85" s="97" t="s">
        <v>1058</v>
      </c>
      <c r="C85" s="98"/>
      <c r="D85" s="98"/>
      <c r="E85" s="98"/>
      <c r="F85" s="98"/>
      <c r="G85" s="98"/>
      <c r="H85" s="98"/>
      <c r="I85" s="99"/>
      <c r="J85" s="100"/>
      <c r="K85" s="314">
        <v>0.05</v>
      </c>
      <c r="L85" s="853">
        <f>N78*K85</f>
        <v>143.78608333333335</v>
      </c>
      <c r="M85" s="854"/>
      <c r="N85" s="57"/>
    </row>
    <row r="86" spans="1:14" ht="15.75" thickBot="1">
      <c r="B86" s="816" t="s">
        <v>1037</v>
      </c>
      <c r="C86" s="817"/>
      <c r="D86" s="817"/>
      <c r="E86" s="817"/>
      <c r="F86" s="817"/>
      <c r="G86" s="817"/>
      <c r="H86" s="817"/>
      <c r="I86" s="817"/>
      <c r="J86" s="817"/>
      <c r="K86" s="817"/>
      <c r="L86" s="817"/>
      <c r="M86" s="818"/>
      <c r="N86" s="58">
        <f>L83+L84+L85</f>
        <v>862.71650000000022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3738.4381666666668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3188.2783333333332</v>
      </c>
      <c r="N48" s="281">
        <f>K48*M48</f>
        <v>3188.2783333333332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3188.2783333333332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3188.2783333333332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637.65566666666666</v>
      </c>
      <c r="M83" s="852"/>
      <c r="N83" s="57"/>
    </row>
    <row r="84" spans="1:14">
      <c r="B84" s="95" t="s">
        <v>1057</v>
      </c>
      <c r="C84" s="96"/>
      <c r="D84" s="96"/>
      <c r="E84" s="96"/>
      <c r="F84" s="96"/>
      <c r="G84" s="96"/>
      <c r="H84" s="96"/>
      <c r="I84" s="93"/>
      <c r="J84" s="94"/>
      <c r="K84" s="313">
        <v>0.05</v>
      </c>
      <c r="L84" s="851">
        <f>N78*K84</f>
        <v>159.41391666666667</v>
      </c>
      <c r="M84" s="852"/>
      <c r="N84" s="57"/>
    </row>
    <row r="85" spans="1:14" ht="15.75" thickBot="1">
      <c r="B85" s="97" t="s">
        <v>1058</v>
      </c>
      <c r="C85" s="98"/>
      <c r="D85" s="98"/>
      <c r="E85" s="98"/>
      <c r="F85" s="98"/>
      <c r="G85" s="98"/>
      <c r="H85" s="98"/>
      <c r="I85" s="99"/>
      <c r="J85" s="100"/>
      <c r="K85" s="314">
        <v>0.05</v>
      </c>
      <c r="L85" s="853">
        <f>N78*K85</f>
        <v>159.41391666666667</v>
      </c>
      <c r="M85" s="854"/>
      <c r="N85" s="57"/>
    </row>
    <row r="86" spans="1:14" ht="15.75" thickBot="1">
      <c r="B86" s="816" t="s">
        <v>1037</v>
      </c>
      <c r="C86" s="817"/>
      <c r="D86" s="817"/>
      <c r="E86" s="817"/>
      <c r="F86" s="817"/>
      <c r="G86" s="817"/>
      <c r="H86" s="817"/>
      <c r="I86" s="817"/>
      <c r="J86" s="817"/>
      <c r="K86" s="817"/>
      <c r="L86" s="817"/>
      <c r="M86" s="818"/>
      <c r="N86" s="58">
        <f>L83+L84+L85</f>
        <v>956.48349999999994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4144.761833333333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3209.4316666666668</v>
      </c>
      <c r="N48" s="281">
        <f>K48*M48</f>
        <v>3209.4316666666668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3209.4316666666668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3209.4316666666668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641.88633333333337</v>
      </c>
      <c r="M83" s="852"/>
      <c r="N83" s="57"/>
    </row>
    <row r="84" spans="1:14">
      <c r="B84" s="95" t="s">
        <v>1057</v>
      </c>
      <c r="C84" s="96"/>
      <c r="D84" s="96"/>
      <c r="E84" s="96"/>
      <c r="F84" s="96"/>
      <c r="G84" s="96"/>
      <c r="H84" s="96"/>
      <c r="I84" s="93"/>
      <c r="J84" s="94"/>
      <c r="K84" s="313">
        <v>0.05</v>
      </c>
      <c r="L84" s="851">
        <f>N78*K84</f>
        <v>160.47158333333334</v>
      </c>
      <c r="M84" s="852"/>
      <c r="N84" s="57"/>
    </row>
    <row r="85" spans="1:14" ht="15.75" thickBot="1">
      <c r="B85" s="97" t="s">
        <v>1058</v>
      </c>
      <c r="C85" s="98"/>
      <c r="D85" s="98"/>
      <c r="E85" s="98"/>
      <c r="F85" s="98"/>
      <c r="G85" s="98"/>
      <c r="H85" s="98"/>
      <c r="I85" s="99"/>
      <c r="J85" s="100"/>
      <c r="K85" s="314">
        <v>0.05</v>
      </c>
      <c r="L85" s="853">
        <f>N78*K85</f>
        <v>160.47158333333334</v>
      </c>
      <c r="M85" s="854"/>
      <c r="N85" s="57"/>
    </row>
    <row r="86" spans="1:14" ht="15.75" thickBot="1">
      <c r="B86" s="816" t="s">
        <v>1037</v>
      </c>
      <c r="C86" s="817"/>
      <c r="D86" s="817"/>
      <c r="E86" s="817"/>
      <c r="F86" s="817"/>
      <c r="G86" s="817"/>
      <c r="H86" s="817"/>
      <c r="I86" s="817"/>
      <c r="J86" s="817"/>
      <c r="K86" s="817"/>
      <c r="L86" s="817"/>
      <c r="M86" s="818"/>
      <c r="N86" s="58">
        <f>L83+L84+L85</f>
        <v>962.82950000000005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4172.2611666666671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3209.4316666666668</v>
      </c>
      <c r="N48" s="281">
        <f>K48*M48</f>
        <v>3209.4316666666668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3209.4316666666668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3209.4316666666668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641.88633333333337</v>
      </c>
      <c r="M83" s="852"/>
      <c r="N83" s="57"/>
    </row>
    <row r="84" spans="1:14">
      <c r="B84" s="95" t="s">
        <v>1057</v>
      </c>
      <c r="C84" s="96"/>
      <c r="D84" s="96"/>
      <c r="E84" s="96"/>
      <c r="F84" s="96"/>
      <c r="G84" s="96"/>
      <c r="H84" s="96"/>
      <c r="I84" s="93"/>
      <c r="J84" s="94"/>
      <c r="K84" s="313">
        <v>0.05</v>
      </c>
      <c r="L84" s="851">
        <f>N78*K84</f>
        <v>160.47158333333334</v>
      </c>
      <c r="M84" s="852"/>
      <c r="N84" s="57"/>
    </row>
    <row r="85" spans="1:14" ht="15.75" thickBot="1">
      <c r="B85" s="97" t="s">
        <v>1058</v>
      </c>
      <c r="C85" s="98"/>
      <c r="D85" s="98"/>
      <c r="E85" s="98"/>
      <c r="F85" s="98"/>
      <c r="G85" s="98"/>
      <c r="H85" s="98"/>
      <c r="I85" s="99"/>
      <c r="J85" s="100"/>
      <c r="K85" s="314">
        <v>0.05</v>
      </c>
      <c r="L85" s="853">
        <f>N78*K85</f>
        <v>160.47158333333334</v>
      </c>
      <c r="M85" s="854"/>
      <c r="N85" s="57"/>
    </row>
    <row r="86" spans="1:14" ht="15.75" thickBot="1">
      <c r="B86" s="816" t="s">
        <v>1037</v>
      </c>
      <c r="C86" s="817"/>
      <c r="D86" s="817"/>
      <c r="E86" s="817"/>
      <c r="F86" s="817"/>
      <c r="G86" s="817"/>
      <c r="H86" s="817"/>
      <c r="I86" s="817"/>
      <c r="J86" s="817"/>
      <c r="K86" s="817"/>
      <c r="L86" s="817"/>
      <c r="M86" s="818"/>
      <c r="N86" s="58">
        <f>L83+L84+L85</f>
        <v>962.82950000000005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4172.2611666666671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3447.1416666666664</v>
      </c>
      <c r="N48" s="281">
        <f>K48*M48</f>
        <v>3447.1416666666664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3447.1416666666664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3447.1416666666664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689.42833333333328</v>
      </c>
      <c r="M83" s="852"/>
      <c r="N83" s="57"/>
    </row>
    <row r="84" spans="1:14">
      <c r="B84" s="95" t="s">
        <v>1057</v>
      </c>
      <c r="C84" s="96"/>
      <c r="D84" s="96"/>
      <c r="E84" s="96"/>
      <c r="F84" s="96"/>
      <c r="G84" s="96"/>
      <c r="H84" s="96"/>
      <c r="I84" s="93"/>
      <c r="J84" s="94"/>
      <c r="K84" s="313">
        <v>0.05</v>
      </c>
      <c r="L84" s="851">
        <f>N78*K84</f>
        <v>172.35708333333332</v>
      </c>
      <c r="M84" s="852"/>
      <c r="N84" s="57"/>
    </row>
    <row r="85" spans="1:14" ht="15.75" thickBot="1">
      <c r="B85" s="97" t="s">
        <v>1058</v>
      </c>
      <c r="C85" s="98"/>
      <c r="D85" s="98"/>
      <c r="E85" s="98"/>
      <c r="F85" s="98"/>
      <c r="G85" s="98"/>
      <c r="H85" s="98"/>
      <c r="I85" s="99"/>
      <c r="J85" s="100"/>
      <c r="K85" s="314">
        <v>0.05</v>
      </c>
      <c r="L85" s="853">
        <f>N78*K85</f>
        <v>172.35708333333332</v>
      </c>
      <c r="M85" s="854"/>
      <c r="N85" s="57"/>
    </row>
    <row r="86" spans="1:14" ht="15.75" thickBot="1">
      <c r="B86" s="816" t="s">
        <v>1037</v>
      </c>
      <c r="C86" s="817"/>
      <c r="D86" s="817"/>
      <c r="E86" s="817"/>
      <c r="F86" s="817"/>
      <c r="G86" s="817"/>
      <c r="H86" s="817"/>
      <c r="I86" s="817"/>
      <c r="J86" s="817"/>
      <c r="K86" s="817"/>
      <c r="L86" s="817"/>
      <c r="M86" s="818"/>
      <c r="N86" s="58">
        <f>L83+L84+L85</f>
        <v>1034.1424999999999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4481.2841666666664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3592.1966666666667</v>
      </c>
      <c r="N48" s="281">
        <f>K48*M48</f>
        <v>3592.1966666666667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3592.1966666666667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3592.1966666666667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718.43933333333337</v>
      </c>
      <c r="M83" s="852"/>
      <c r="N83" s="57"/>
    </row>
    <row r="84" spans="1:14">
      <c r="B84" s="95" t="s">
        <v>1057</v>
      </c>
      <c r="C84" s="96"/>
      <c r="D84" s="96"/>
      <c r="E84" s="96"/>
      <c r="F84" s="96"/>
      <c r="G84" s="96"/>
      <c r="H84" s="96"/>
      <c r="I84" s="93"/>
      <c r="J84" s="94"/>
      <c r="K84" s="313">
        <v>0.05</v>
      </c>
      <c r="L84" s="851">
        <f>N78*K84</f>
        <v>179.60983333333334</v>
      </c>
      <c r="M84" s="852"/>
      <c r="N84" s="57"/>
    </row>
    <row r="85" spans="1:14" ht="15.75" thickBot="1">
      <c r="B85" s="97" t="s">
        <v>1058</v>
      </c>
      <c r="C85" s="98"/>
      <c r="D85" s="98"/>
      <c r="E85" s="98"/>
      <c r="F85" s="98"/>
      <c r="G85" s="98"/>
      <c r="H85" s="98"/>
      <c r="I85" s="99"/>
      <c r="J85" s="100"/>
      <c r="K85" s="314">
        <v>0.05</v>
      </c>
      <c r="L85" s="853">
        <f>N78*K85</f>
        <v>179.60983333333334</v>
      </c>
      <c r="M85" s="854"/>
      <c r="N85" s="57"/>
    </row>
    <row r="86" spans="1:14" ht="15.75" thickBot="1">
      <c r="B86" s="816" t="s">
        <v>1037</v>
      </c>
      <c r="C86" s="817"/>
      <c r="D86" s="817"/>
      <c r="E86" s="817"/>
      <c r="F86" s="817"/>
      <c r="G86" s="817"/>
      <c r="H86" s="817"/>
      <c r="I86" s="817"/>
      <c r="J86" s="817"/>
      <c r="K86" s="817"/>
      <c r="L86" s="817"/>
      <c r="M86" s="818"/>
      <c r="N86" s="58">
        <f>L83+L84+L85</f>
        <v>1077.6590000000001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4669.8556666666664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3347.9749999999999</v>
      </c>
      <c r="N48" s="281">
        <f>K48*M48</f>
        <v>3347.9749999999999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3347.9749999999999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3347.9749999999999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669.59500000000003</v>
      </c>
      <c r="M83" s="852"/>
      <c r="N83" s="57"/>
    </row>
    <row r="84" spans="1:14">
      <c r="B84" s="95" t="s">
        <v>1057</v>
      </c>
      <c r="C84" s="96"/>
      <c r="D84" s="96"/>
      <c r="E84" s="96"/>
      <c r="F84" s="96"/>
      <c r="G84" s="96"/>
      <c r="H84" s="96"/>
      <c r="I84" s="93"/>
      <c r="J84" s="94"/>
      <c r="K84" s="313">
        <v>0.05</v>
      </c>
      <c r="L84" s="851">
        <f>N78*K84</f>
        <v>167.39875000000001</v>
      </c>
      <c r="M84" s="852"/>
      <c r="N84" s="57"/>
    </row>
    <row r="85" spans="1:14" ht="15.75" thickBot="1">
      <c r="B85" s="97" t="s">
        <v>1058</v>
      </c>
      <c r="C85" s="98"/>
      <c r="D85" s="98"/>
      <c r="E85" s="98"/>
      <c r="F85" s="98"/>
      <c r="G85" s="98"/>
      <c r="H85" s="98"/>
      <c r="I85" s="99"/>
      <c r="J85" s="100"/>
      <c r="K85" s="314">
        <v>0.05</v>
      </c>
      <c r="L85" s="853">
        <f>N78*K85</f>
        <v>167.39875000000001</v>
      </c>
      <c r="M85" s="854"/>
      <c r="N85" s="57"/>
    </row>
    <row r="86" spans="1:14" ht="15.75" thickBot="1">
      <c r="B86" s="816" t="s">
        <v>1037</v>
      </c>
      <c r="C86" s="817"/>
      <c r="D86" s="817"/>
      <c r="E86" s="817"/>
      <c r="F86" s="817"/>
      <c r="G86" s="817"/>
      <c r="H86" s="817"/>
      <c r="I86" s="817"/>
      <c r="J86" s="817"/>
      <c r="K86" s="817"/>
      <c r="L86" s="817"/>
      <c r="M86" s="818"/>
      <c r="N86" s="58">
        <f>L83+L84+L85</f>
        <v>1004.3925000000002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4352.3675000000003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2224.1743466666667</v>
      </c>
      <c r="N48" s="281">
        <f>K48*M48</f>
        <v>2224.1743466666667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2224.1743466666667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2224.1743466666667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444.83486933333336</v>
      </c>
      <c r="M83" s="852"/>
      <c r="N83" s="57"/>
    </row>
    <row r="84" spans="1:14">
      <c r="B84" s="95" t="s">
        <v>1057</v>
      </c>
      <c r="C84" s="96"/>
      <c r="D84" s="96"/>
      <c r="E84" s="96"/>
      <c r="F84" s="96"/>
      <c r="G84" s="96"/>
      <c r="H84" s="96"/>
      <c r="I84" s="93"/>
      <c r="J84" s="94"/>
      <c r="K84" s="313">
        <v>0.05</v>
      </c>
      <c r="L84" s="851">
        <f>N78*K84</f>
        <v>111.20871733333334</v>
      </c>
      <c r="M84" s="852"/>
      <c r="N84" s="57"/>
    </row>
    <row r="85" spans="1:14" ht="15.75" thickBot="1">
      <c r="B85" s="97" t="s">
        <v>1058</v>
      </c>
      <c r="C85" s="98"/>
      <c r="D85" s="98"/>
      <c r="E85" s="98"/>
      <c r="F85" s="98"/>
      <c r="G85" s="98"/>
      <c r="H85" s="98"/>
      <c r="I85" s="99"/>
      <c r="J85" s="100"/>
      <c r="K85" s="314">
        <v>0.05</v>
      </c>
      <c r="L85" s="853">
        <f>N78*K85</f>
        <v>111.20871733333334</v>
      </c>
      <c r="M85" s="854"/>
      <c r="N85" s="57"/>
    </row>
    <row r="86" spans="1:14" ht="15.75" thickBot="1">
      <c r="B86" s="816" t="s">
        <v>1037</v>
      </c>
      <c r="C86" s="817"/>
      <c r="D86" s="817"/>
      <c r="E86" s="817"/>
      <c r="F86" s="817"/>
      <c r="G86" s="817"/>
      <c r="H86" s="817"/>
      <c r="I86" s="817"/>
      <c r="J86" s="817"/>
      <c r="K86" s="817"/>
      <c r="L86" s="817"/>
      <c r="M86" s="818"/>
      <c r="N86" s="58">
        <f>L83+L84+L85</f>
        <v>667.25230399999998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2891.4266506666668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500</v>
      </c>
      <c r="N36" s="281">
        <f>K36/M36</f>
        <v>131.46780661199759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500</v>
      </c>
      <c r="N37" s="281">
        <f>K37/M37</f>
        <v>88.200026666666673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0.51067205206099997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220.17850533072527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2220.2243286666667</v>
      </c>
      <c r="N48" s="281">
        <f>K48*M48</f>
        <v>2220.2243286666667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2220.2243286666667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4"/>
      <c r="M64" s="895"/>
      <c r="N64" s="133"/>
    </row>
    <row r="65" spans="1:14" ht="15.75" thickBot="1">
      <c r="B65" s="905" t="s">
        <v>1037</v>
      </c>
      <c r="C65" s="859"/>
      <c r="D65" s="859"/>
      <c r="E65" s="859"/>
      <c r="F65" s="859"/>
      <c r="G65" s="859"/>
      <c r="H65" s="859"/>
      <c r="I65" s="859"/>
      <c r="J65" s="859"/>
      <c r="K65" s="859"/>
      <c r="L65" s="859"/>
      <c r="M65" s="860"/>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5" t="s">
        <v>1047</v>
      </c>
      <c r="C69" s="856"/>
      <c r="D69" s="856"/>
      <c r="E69" s="856"/>
      <c r="F69" s="856"/>
      <c r="G69" s="856"/>
      <c r="H69" s="856"/>
      <c r="I69" s="79" t="s">
        <v>1048</v>
      </c>
      <c r="J69" s="81" t="s">
        <v>1494</v>
      </c>
      <c r="K69" s="80" t="s">
        <v>1050</v>
      </c>
      <c r="L69" s="857" t="s">
        <v>1034</v>
      </c>
      <c r="M69" s="858"/>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92"/>
      <c r="C74" s="893"/>
      <c r="D74" s="893"/>
      <c r="E74" s="893"/>
      <c r="F74" s="893"/>
      <c r="G74" s="893"/>
      <c r="H74" s="893"/>
      <c r="I74" s="132"/>
      <c r="J74" s="132"/>
      <c r="K74" s="132"/>
      <c r="L74" s="906"/>
      <c r="M74" s="906"/>
      <c r="N74" s="51"/>
    </row>
    <row r="75" spans="1:14" ht="15.75" thickBot="1">
      <c r="B75" s="905" t="s">
        <v>1037</v>
      </c>
      <c r="C75" s="859"/>
      <c r="D75" s="859"/>
      <c r="E75" s="859"/>
      <c r="F75" s="859"/>
      <c r="G75" s="859"/>
      <c r="H75" s="859"/>
      <c r="I75" s="859"/>
      <c r="J75" s="859"/>
      <c r="K75" s="859"/>
      <c r="L75" s="859"/>
      <c r="M75" s="860"/>
      <c r="N75" s="310">
        <f>SUM(N70:N74)</f>
        <v>51.067205206099999</v>
      </c>
    </row>
    <row r="76" spans="1:14" ht="15.75" thickBot="1">
      <c r="B76" s="39"/>
      <c r="C76" s="40"/>
      <c r="D76" s="40"/>
      <c r="E76" s="40"/>
      <c r="F76" s="40"/>
      <c r="G76" s="40"/>
      <c r="H76" s="40"/>
      <c r="I76" s="40"/>
      <c r="J76" s="40"/>
      <c r="K76" s="40"/>
      <c r="L76" s="40"/>
      <c r="M76" s="40"/>
      <c r="N76" s="41"/>
    </row>
    <row r="77" spans="1:14" ht="15.75" thickBot="1">
      <c r="B77" s="816" t="s">
        <v>1051</v>
      </c>
      <c r="C77" s="817"/>
      <c r="D77" s="817"/>
      <c r="E77" s="817"/>
      <c r="F77" s="817"/>
      <c r="G77" s="817"/>
      <c r="H77" s="817"/>
      <c r="I77" s="817"/>
      <c r="J77" s="817"/>
      <c r="K77" s="817"/>
      <c r="L77" s="817"/>
      <c r="M77" s="818"/>
      <c r="N77" s="105">
        <f>N43+N54+N65+N75</f>
        <v>2491.470039203492</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498.29400784069844</v>
      </c>
      <c r="M82" s="852"/>
      <c r="N82" s="57"/>
    </row>
    <row r="83" spans="1:14">
      <c r="B83" s="95" t="s">
        <v>1057</v>
      </c>
      <c r="C83" s="96"/>
      <c r="D83" s="96"/>
      <c r="E83" s="96"/>
      <c r="F83" s="96"/>
      <c r="G83" s="96"/>
      <c r="H83" s="96"/>
      <c r="I83" s="93"/>
      <c r="J83" s="94"/>
      <c r="K83" s="313">
        <v>0.05</v>
      </c>
      <c r="L83" s="851">
        <f>N77*K83</f>
        <v>124.57350196017461</v>
      </c>
      <c r="M83" s="852"/>
      <c r="N83" s="57"/>
    </row>
    <row r="84" spans="1:14" ht="15.75" thickBot="1">
      <c r="B84" s="97" t="s">
        <v>1058</v>
      </c>
      <c r="C84" s="98"/>
      <c r="D84" s="98"/>
      <c r="E84" s="98"/>
      <c r="F84" s="98"/>
      <c r="G84" s="98"/>
      <c r="H84" s="98"/>
      <c r="I84" s="99"/>
      <c r="J84" s="100"/>
      <c r="K84" s="314">
        <v>0.05</v>
      </c>
      <c r="L84" s="853">
        <f>N77*K84</f>
        <v>124.57350196017461</v>
      </c>
      <c r="M84" s="854"/>
      <c r="N84" s="57"/>
    </row>
    <row r="85" spans="1:14" ht="15.75" thickBot="1">
      <c r="B85" s="816" t="s">
        <v>1037</v>
      </c>
      <c r="C85" s="817"/>
      <c r="D85" s="817"/>
      <c r="E85" s="817"/>
      <c r="F85" s="817"/>
      <c r="G85" s="817"/>
      <c r="H85" s="817"/>
      <c r="I85" s="817"/>
      <c r="J85" s="817"/>
      <c r="K85" s="817"/>
      <c r="L85" s="817"/>
      <c r="M85" s="818"/>
      <c r="N85" s="58">
        <f>L82+L83+L84</f>
        <v>747.44101176104755</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3238.9110509645398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500</v>
      </c>
      <c r="N36" s="281">
        <f>K36/M36</f>
        <v>131.46780661199759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500</v>
      </c>
      <c r="N37" s="281">
        <f>K37/M37</f>
        <v>88.200026666666673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220.17850533072527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1721.7666099999999</v>
      </c>
      <c r="N48" s="281">
        <f>K48*M48</f>
        <v>1721.7666099999999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1721.7666099999999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1993.0123205368252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398.60246410736505</v>
      </c>
      <c r="M83" s="852"/>
      <c r="N83" s="57"/>
    </row>
    <row r="84" spans="1:14">
      <c r="B84" s="95" t="s">
        <v>1057</v>
      </c>
      <c r="C84" s="96"/>
      <c r="D84" s="96"/>
      <c r="E84" s="96"/>
      <c r="F84" s="96"/>
      <c r="G84" s="96"/>
      <c r="H84" s="96"/>
      <c r="I84" s="93"/>
      <c r="J84" s="94"/>
      <c r="K84" s="313">
        <v>0.05</v>
      </c>
      <c r="L84" s="851">
        <f>N78*K84</f>
        <v>99.650616026841263</v>
      </c>
      <c r="M84" s="852"/>
      <c r="N84" s="57"/>
    </row>
    <row r="85" spans="1:14" ht="15.75" thickBot="1">
      <c r="B85" s="97" t="s">
        <v>1058</v>
      </c>
      <c r="C85" s="98"/>
      <c r="D85" s="98"/>
      <c r="E85" s="98"/>
      <c r="F85" s="98"/>
      <c r="G85" s="98"/>
      <c r="H85" s="98"/>
      <c r="I85" s="99"/>
      <c r="J85" s="100"/>
      <c r="K85" s="314">
        <v>0.05</v>
      </c>
      <c r="L85" s="853">
        <f>N78*K85</f>
        <v>99.650616026841263</v>
      </c>
      <c r="M85" s="854"/>
      <c r="N85" s="57"/>
    </row>
    <row r="86" spans="1:14" ht="15.75" thickBot="1">
      <c r="B86" s="816" t="s">
        <v>1037</v>
      </c>
      <c r="C86" s="817"/>
      <c r="D86" s="817"/>
      <c r="E86" s="817"/>
      <c r="F86" s="817"/>
      <c r="G86" s="817"/>
      <c r="H86" s="817"/>
      <c r="I86" s="817"/>
      <c r="J86" s="817"/>
      <c r="K86" s="817"/>
      <c r="L86" s="817"/>
      <c r="M86" s="818"/>
      <c r="N86" s="58">
        <f>L83+L84+L85</f>
        <v>597.90369616104761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2590.9160166978727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500</v>
      </c>
      <c r="N36" s="281">
        <f>K36/M36</f>
        <v>131.46780661199759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500</v>
      </c>
      <c r="N37" s="281">
        <f>K37/M37</f>
        <v>88.200026666666673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220.17850533072527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8801.8333333333339</v>
      </c>
      <c r="N48" s="281">
        <f>K48*M48</f>
        <v>2640.55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2640.55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2911.7957105368255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582.35914210736507</v>
      </c>
      <c r="M83" s="852"/>
      <c r="N83" s="57"/>
    </row>
    <row r="84" spans="1:14">
      <c r="B84" s="95" t="s">
        <v>1057</v>
      </c>
      <c r="C84" s="96"/>
      <c r="D84" s="96"/>
      <c r="E84" s="96"/>
      <c r="F84" s="96"/>
      <c r="G84" s="96"/>
      <c r="H84" s="96"/>
      <c r="I84" s="93"/>
      <c r="J84" s="94"/>
      <c r="K84" s="313">
        <v>0.05</v>
      </c>
      <c r="L84" s="851">
        <f>N78*K84</f>
        <v>145.58978552684127</v>
      </c>
      <c r="M84" s="852"/>
      <c r="N84" s="57"/>
    </row>
    <row r="85" spans="1:14" ht="15.75" thickBot="1">
      <c r="B85" s="97" t="s">
        <v>1058</v>
      </c>
      <c r="C85" s="98"/>
      <c r="D85" s="98"/>
      <c r="E85" s="98"/>
      <c r="F85" s="98"/>
      <c r="G85" s="98"/>
      <c r="H85" s="98"/>
      <c r="I85" s="99"/>
      <c r="J85" s="100"/>
      <c r="K85" s="314">
        <v>0.05</v>
      </c>
      <c r="L85" s="853">
        <f>N78*K85</f>
        <v>145.58978552684127</v>
      </c>
      <c r="M85" s="854"/>
      <c r="N85" s="57"/>
    </row>
    <row r="86" spans="1:14" ht="15.75" thickBot="1">
      <c r="B86" s="816" t="s">
        <v>1037</v>
      </c>
      <c r="C86" s="817"/>
      <c r="D86" s="817"/>
      <c r="E86" s="817"/>
      <c r="F86" s="817"/>
      <c r="G86" s="817"/>
      <c r="H86" s="817"/>
      <c r="I86" s="817"/>
      <c r="J86" s="817"/>
      <c r="K86" s="817"/>
      <c r="L86" s="817"/>
      <c r="M86" s="818"/>
      <c r="N86" s="58">
        <f>L83+L84+L85</f>
        <v>873.53871316104767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3785.3344236978733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948" t="str">
        <f>VLOOKUP(A36,EQUIPOS!A6:D154,3,FALSE)</f>
        <v>Carrotanque Irrigador de asfalto, 1000 GALONES DE CAPACIDAD</v>
      </c>
      <c r="C36" s="949"/>
      <c r="D36" s="949"/>
      <c r="E36" s="949"/>
      <c r="F36" s="949"/>
      <c r="G36" s="949"/>
      <c r="H36" s="950"/>
      <c r="I36" s="276"/>
      <c r="J36" s="277"/>
      <c r="K36" s="278">
        <f>VLOOKUP(A36,EQUIPOS!A6:D163,4,FALSE)</f>
        <v>65733.9033059988</v>
      </c>
      <c r="L36" s="279"/>
      <c r="M36" s="280">
        <v>500</v>
      </c>
      <c r="N36" s="281">
        <f>K36/M36</f>
        <v>131.46780661199759</v>
      </c>
    </row>
    <row r="37" spans="1:14">
      <c r="A37" s="119" t="s">
        <v>176</v>
      </c>
      <c r="B37" s="948" t="str">
        <f>VLOOKUP(A37,EQUIPOS!A7:D154,3,FALSE)</f>
        <v xml:space="preserve">Compresor (barrido y soplado)
</v>
      </c>
      <c r="C37" s="949"/>
      <c r="D37" s="949"/>
      <c r="E37" s="949"/>
      <c r="F37" s="949"/>
      <c r="G37" s="949"/>
      <c r="H37" s="950"/>
      <c r="I37" s="276"/>
      <c r="J37" s="277"/>
      <c r="K37" s="278">
        <f>VLOOKUP(A37,EQUIPOS!A7:D164,4,FALSE)</f>
        <v>44100.013333333336</v>
      </c>
      <c r="L37" s="279"/>
      <c r="M37" s="280">
        <v>500</v>
      </c>
      <c r="N37" s="281">
        <f>K37/M37</f>
        <v>88.200026666666673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220.17850533072527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2191.8909953333336</v>
      </c>
      <c r="N48" s="281">
        <f>K48*M48</f>
        <v>986.35094790000016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986.35094790000016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1257.5966584368255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251.51933168736511</v>
      </c>
      <c r="M83" s="852"/>
      <c r="N83" s="57"/>
    </row>
    <row r="84" spans="1:14">
      <c r="B84" s="95" t="s">
        <v>1057</v>
      </c>
      <c r="C84" s="96"/>
      <c r="D84" s="96"/>
      <c r="E84" s="96"/>
      <c r="F84" s="96"/>
      <c r="G84" s="96"/>
      <c r="H84" s="96"/>
      <c r="I84" s="93"/>
      <c r="J84" s="94"/>
      <c r="K84" s="313">
        <v>0.05</v>
      </c>
      <c r="L84" s="851">
        <f>N78*K84</f>
        <v>62.879832921841277</v>
      </c>
      <c r="M84" s="852"/>
      <c r="N84" s="57"/>
    </row>
    <row r="85" spans="1:14" ht="15.75" thickBot="1">
      <c r="B85" s="97" t="s">
        <v>1058</v>
      </c>
      <c r="C85" s="98"/>
      <c r="D85" s="98"/>
      <c r="E85" s="98"/>
      <c r="F85" s="98"/>
      <c r="G85" s="98"/>
      <c r="H85" s="98"/>
      <c r="I85" s="99"/>
      <c r="J85" s="100"/>
      <c r="K85" s="314">
        <v>0.05</v>
      </c>
      <c r="L85" s="853">
        <f>N78*K85</f>
        <v>62.879832921841277</v>
      </c>
      <c r="M85" s="854"/>
      <c r="N85" s="57"/>
    </row>
    <row r="86" spans="1:14" ht="15.75" thickBot="1">
      <c r="B86" s="816" t="s">
        <v>1037</v>
      </c>
      <c r="C86" s="817"/>
      <c r="D86" s="817"/>
      <c r="E86" s="817"/>
      <c r="F86" s="817"/>
      <c r="G86" s="817"/>
      <c r="H86" s="817"/>
      <c r="I86" s="817"/>
      <c r="J86" s="817"/>
      <c r="K86" s="817"/>
      <c r="L86" s="817"/>
      <c r="M86" s="818"/>
      <c r="N86" s="58">
        <f>L83+L84+L85</f>
        <v>377.27899753104765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1634.8756559678732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500</v>
      </c>
      <c r="N36" s="281">
        <f>K36/M36</f>
        <v>131.46780661199759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500</v>
      </c>
      <c r="N37" s="281">
        <f>K37/M37</f>
        <v>88.200026666666673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220.17850533072527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2410.0800723196526</v>
      </c>
      <c r="N48" s="281">
        <f>K48*M48</f>
        <v>1084.5360325438437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1084.5360325438437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1355.781743080669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271.15634861613381</v>
      </c>
      <c r="M83" s="852"/>
      <c r="N83" s="57"/>
    </row>
    <row r="84" spans="1:14">
      <c r="B84" s="95" t="s">
        <v>1057</v>
      </c>
      <c r="C84" s="96"/>
      <c r="D84" s="96"/>
      <c r="E84" s="96"/>
      <c r="F84" s="96"/>
      <c r="G84" s="96"/>
      <c r="H84" s="96"/>
      <c r="I84" s="93"/>
      <c r="J84" s="94"/>
      <c r="K84" s="313">
        <v>0.05</v>
      </c>
      <c r="L84" s="851">
        <f>N78*K84</f>
        <v>67.789087154033453</v>
      </c>
      <c r="M84" s="852"/>
      <c r="N84" s="57"/>
    </row>
    <row r="85" spans="1:14" ht="15.75" thickBot="1">
      <c r="B85" s="97" t="s">
        <v>1058</v>
      </c>
      <c r="C85" s="98"/>
      <c r="D85" s="98"/>
      <c r="E85" s="98"/>
      <c r="F85" s="98"/>
      <c r="G85" s="98"/>
      <c r="H85" s="98"/>
      <c r="I85" s="99"/>
      <c r="J85" s="100"/>
      <c r="K85" s="314">
        <v>0.05</v>
      </c>
      <c r="L85" s="853">
        <f>N78*K85</f>
        <v>67.789087154033453</v>
      </c>
      <c r="M85" s="854"/>
      <c r="N85" s="57"/>
    </row>
    <row r="86" spans="1:14" ht="15.75" thickBot="1">
      <c r="B86" s="816" t="s">
        <v>1037</v>
      </c>
      <c r="C86" s="817"/>
      <c r="D86" s="817"/>
      <c r="E86" s="817"/>
      <c r="F86" s="817"/>
      <c r="G86" s="817"/>
      <c r="H86" s="817"/>
      <c r="I86" s="817"/>
      <c r="J86" s="817"/>
      <c r="K86" s="817"/>
      <c r="L86" s="817"/>
      <c r="M86" s="818"/>
      <c r="N86" s="58">
        <f>L83+L84+L85</f>
        <v>406.73452292420069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1762.5162660048697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500</v>
      </c>
      <c r="N36" s="281">
        <f>K36/M36</f>
        <v>131.46780661199759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500</v>
      </c>
      <c r="N37" s="281">
        <f>K37/M37</f>
        <v>88.200026666666673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220.17850533072527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2286.8909953333336</v>
      </c>
      <c r="N48" s="281">
        <f>K48*M48</f>
        <v>1029.1009479000002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1029.1009479000002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1300.3466584368255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260.06933168736509</v>
      </c>
      <c r="M83" s="852"/>
      <c r="N83" s="57"/>
    </row>
    <row r="84" spans="1:14">
      <c r="B84" s="95" t="s">
        <v>1057</v>
      </c>
      <c r="C84" s="96"/>
      <c r="D84" s="96"/>
      <c r="E84" s="96"/>
      <c r="F84" s="96"/>
      <c r="G84" s="96"/>
      <c r="H84" s="96"/>
      <c r="I84" s="93"/>
      <c r="J84" s="94"/>
      <c r="K84" s="313">
        <v>0.05</v>
      </c>
      <c r="L84" s="851">
        <f>N78*K84</f>
        <v>65.017332921841273</v>
      </c>
      <c r="M84" s="852"/>
      <c r="N84" s="57"/>
    </row>
    <row r="85" spans="1:14" ht="15.75" thickBot="1">
      <c r="B85" s="97" t="s">
        <v>1058</v>
      </c>
      <c r="C85" s="98"/>
      <c r="D85" s="98"/>
      <c r="E85" s="98"/>
      <c r="F85" s="98"/>
      <c r="G85" s="98"/>
      <c r="H85" s="98"/>
      <c r="I85" s="99"/>
      <c r="J85" s="100"/>
      <c r="K85" s="314">
        <v>0.05</v>
      </c>
      <c r="L85" s="853">
        <f>N78*K85</f>
        <v>65.017332921841273</v>
      </c>
      <c r="M85" s="854"/>
      <c r="N85" s="57"/>
    </row>
    <row r="86" spans="1:14" ht="15.75" thickBot="1">
      <c r="B86" s="816" t="s">
        <v>1037</v>
      </c>
      <c r="C86" s="817"/>
      <c r="D86" s="817"/>
      <c r="E86" s="817"/>
      <c r="F86" s="817"/>
      <c r="G86" s="817"/>
      <c r="H86" s="817"/>
      <c r="I86" s="817"/>
      <c r="J86" s="817"/>
      <c r="K86" s="817"/>
      <c r="L86" s="817"/>
      <c r="M86" s="818"/>
      <c r="N86" s="58">
        <f>L83+L84+L85</f>
        <v>390.10399753104764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1690.450655967873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500</v>
      </c>
      <c r="N36" s="281">
        <f>K36/M36</f>
        <v>131.46780661199759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500</v>
      </c>
      <c r="N37" s="281">
        <f>K37/M37</f>
        <v>88.200026666666673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220.17850533072527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2320.2243286666667</v>
      </c>
      <c r="N48" s="281">
        <f>K48*M48</f>
        <v>1044.1009478999999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1044.1009478999999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1315.3466584368252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263.06933168736504</v>
      </c>
      <c r="M83" s="852"/>
      <c r="N83" s="57"/>
    </row>
    <row r="84" spans="1:14">
      <c r="B84" s="95" t="s">
        <v>1057</v>
      </c>
      <c r="C84" s="96"/>
      <c r="D84" s="96"/>
      <c r="E84" s="96"/>
      <c r="F84" s="96"/>
      <c r="G84" s="96"/>
      <c r="H84" s="96"/>
      <c r="I84" s="93"/>
      <c r="J84" s="94"/>
      <c r="K84" s="313">
        <v>0.05</v>
      </c>
      <c r="L84" s="851">
        <f>N78*K84</f>
        <v>65.767332921841259</v>
      </c>
      <c r="M84" s="852"/>
      <c r="N84" s="57"/>
    </row>
    <row r="85" spans="1:14" ht="15.75" thickBot="1">
      <c r="B85" s="97" t="s">
        <v>1058</v>
      </c>
      <c r="C85" s="98"/>
      <c r="D85" s="98"/>
      <c r="E85" s="98"/>
      <c r="F85" s="98"/>
      <c r="G85" s="98"/>
      <c r="H85" s="98"/>
      <c r="I85" s="99"/>
      <c r="J85" s="100"/>
      <c r="K85" s="314">
        <v>0.05</v>
      </c>
      <c r="L85" s="853">
        <f>N78*K85</f>
        <v>65.767332921841259</v>
      </c>
      <c r="M85" s="854"/>
      <c r="N85" s="57"/>
    </row>
    <row r="86" spans="1:14" ht="15.75" thickBot="1">
      <c r="B86" s="816" t="s">
        <v>1037</v>
      </c>
      <c r="C86" s="817"/>
      <c r="D86" s="817"/>
      <c r="E86" s="817"/>
      <c r="F86" s="817"/>
      <c r="G86" s="817"/>
      <c r="H86" s="817"/>
      <c r="I86" s="817"/>
      <c r="J86" s="817"/>
      <c r="K86" s="817"/>
      <c r="L86" s="817"/>
      <c r="M86" s="818"/>
      <c r="N86" s="58">
        <f>L83+L84+L85</f>
        <v>394.60399753104758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1709.9506559678728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400</v>
      </c>
      <c r="N36" s="281">
        <f>K36/M36</f>
        <v>164.33475826499699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400</v>
      </c>
      <c r="N37" s="281">
        <f>K37/M37</f>
        <v>278.39887891666672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80">
        <v>400</v>
      </c>
      <c r="N38" s="281">
        <f>K38/M38</f>
        <v>110.25003333333333</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76886.853021468254</v>
      </c>
      <c r="L39" s="870">
        <v>400</v>
      </c>
      <c r="M39" s="871"/>
      <c r="N39" s="281">
        <f>K39/L39</f>
        <v>192.21713255367064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0.957510097614375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746.15831316628214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2410.0800723196526</v>
      </c>
      <c r="N48" s="281">
        <f>K48*M48</f>
        <v>4410.446532344964</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85170.494999999995</v>
      </c>
      <c r="N49" s="281">
        <f>K49*M49</f>
        <v>1618.2394049999998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6028.6859373449643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3">
        <f>VLOOKUP(A58,TRANSPORTE!A5:D117,4,FALSE)</f>
        <v>1314.6866666666667</v>
      </c>
      <c r="M58" s="904"/>
      <c r="N58" s="296">
        <f>K58*L58</f>
        <v>24.979046666666669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24.979046666666669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95.751009761437501</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6895.5743069393502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1379.1148613878702</v>
      </c>
      <c r="M82" s="852"/>
      <c r="N82" s="57"/>
    </row>
    <row r="83" spans="1:14">
      <c r="B83" s="95" t="s">
        <v>1057</v>
      </c>
      <c r="C83" s="96"/>
      <c r="D83" s="96"/>
      <c r="E83" s="96"/>
      <c r="F83" s="96"/>
      <c r="G83" s="96"/>
      <c r="H83" s="96"/>
      <c r="I83" s="93"/>
      <c r="J83" s="94"/>
      <c r="K83" s="313">
        <v>0.05</v>
      </c>
      <c r="L83" s="851">
        <f>N77*K83</f>
        <v>344.77871534696754</v>
      </c>
      <c r="M83" s="852"/>
      <c r="N83" s="57"/>
    </row>
    <row r="84" spans="1:14" ht="15.75" thickBot="1">
      <c r="B84" s="97" t="s">
        <v>1058</v>
      </c>
      <c r="C84" s="98"/>
      <c r="D84" s="98"/>
      <c r="E84" s="98"/>
      <c r="F84" s="98"/>
      <c r="G84" s="98"/>
      <c r="H84" s="98"/>
      <c r="I84" s="99"/>
      <c r="J84" s="100"/>
      <c r="K84" s="314">
        <v>0.05</v>
      </c>
      <c r="L84" s="853">
        <f>N77*K84</f>
        <v>344.77871534696754</v>
      </c>
      <c r="M84" s="854"/>
      <c r="N84" s="57"/>
    </row>
    <row r="85" spans="1:14" ht="15.75" thickBot="1">
      <c r="B85" s="816" t="s">
        <v>1037</v>
      </c>
      <c r="C85" s="817"/>
      <c r="D85" s="817"/>
      <c r="E85" s="817"/>
      <c r="F85" s="817"/>
      <c r="G85" s="817"/>
      <c r="H85" s="817"/>
      <c r="I85" s="817"/>
      <c r="J85" s="817"/>
      <c r="K85" s="817"/>
      <c r="L85" s="817"/>
      <c r="M85" s="818"/>
      <c r="N85" s="58">
        <f>L82+L83+L84</f>
        <v>2068.6722920818052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8964.2465990211549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400</v>
      </c>
      <c r="N36" s="281">
        <f>K36/M36</f>
        <v>164.33475826499699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400</v>
      </c>
      <c r="N37" s="281">
        <f>K37/M37</f>
        <v>278.39887891666672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80">
        <v>400</v>
      </c>
      <c r="N38" s="281">
        <f>K38/M38</f>
        <v>110.25003333333333</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76886.853021468254</v>
      </c>
      <c r="L39" s="870">
        <v>400</v>
      </c>
      <c r="M39" s="871"/>
      <c r="N39" s="281">
        <f>K39/L39</f>
        <v>192.21713255367064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746.15831316628214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2410.0800723196526</v>
      </c>
      <c r="N48" s="281">
        <f>K48*M48</f>
        <v>3615.1201084794789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85170.494999999995</v>
      </c>
      <c r="N49" s="281">
        <f>K49*M49</f>
        <v>1107.2164349999998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4722.3365434794787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3">
        <f>VLOOKUP(A58,TRANSPORTE!A5:D117,4,FALSE)</f>
        <v>1314.6866666666667</v>
      </c>
      <c r="M58" s="904"/>
      <c r="N58" s="296">
        <f>K58*L58</f>
        <v>17.090926666666668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17.090926666666668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95.751009761437501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5581.336793073865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1116.267358614773</v>
      </c>
      <c r="M83" s="852"/>
      <c r="N83" s="57"/>
    </row>
    <row r="84" spans="1:14">
      <c r="B84" s="95" t="s">
        <v>1057</v>
      </c>
      <c r="C84" s="96"/>
      <c r="D84" s="96"/>
      <c r="E84" s="96"/>
      <c r="F84" s="96"/>
      <c r="G84" s="96"/>
      <c r="H84" s="96"/>
      <c r="I84" s="93"/>
      <c r="J84" s="94"/>
      <c r="K84" s="313">
        <v>0.05</v>
      </c>
      <c r="L84" s="851">
        <f>N78*K84</f>
        <v>279.06683965369325</v>
      </c>
      <c r="M84" s="852"/>
      <c r="N84" s="57"/>
    </row>
    <row r="85" spans="1:14" ht="15.75" thickBot="1">
      <c r="B85" s="97" t="s">
        <v>1058</v>
      </c>
      <c r="C85" s="98"/>
      <c r="D85" s="98"/>
      <c r="E85" s="98"/>
      <c r="F85" s="98"/>
      <c r="G85" s="98"/>
      <c r="H85" s="98"/>
      <c r="I85" s="99"/>
      <c r="J85" s="100"/>
      <c r="K85" s="314">
        <v>0.05</v>
      </c>
      <c r="L85" s="853">
        <f>N78*K85</f>
        <v>279.06683965369325</v>
      </c>
      <c r="M85" s="854"/>
      <c r="N85" s="57"/>
    </row>
    <row r="86" spans="1:14" ht="15.75" thickBot="1">
      <c r="B86" s="816" t="s">
        <v>1037</v>
      </c>
      <c r="C86" s="817"/>
      <c r="D86" s="817"/>
      <c r="E86" s="817"/>
      <c r="F86" s="817"/>
      <c r="G86" s="817"/>
      <c r="H86" s="817"/>
      <c r="I86" s="817"/>
      <c r="J86" s="817"/>
      <c r="K86" s="817"/>
      <c r="L86" s="817"/>
      <c r="M86" s="818"/>
      <c r="N86" s="58">
        <f>L83+L84+L85</f>
        <v>1674.4010379221595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7255.7378309960241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400</v>
      </c>
      <c r="N36" s="281">
        <f>K36/M36</f>
        <v>164.33475826499699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400</v>
      </c>
      <c r="N37" s="281">
        <f>K37/M37</f>
        <v>278.39887891666672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80">
        <v>400</v>
      </c>
      <c r="N38" s="281">
        <f>K38/M38</f>
        <v>110.25003333333333</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76886.853021468254</v>
      </c>
      <c r="L39" s="870">
        <v>400</v>
      </c>
      <c r="M39" s="871"/>
      <c r="N39" s="281">
        <f>K39/L39</f>
        <v>192.21713255367064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746.15831316628214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2410.0800723196526</v>
      </c>
      <c r="N48" s="281">
        <f>K48*M48</f>
        <v>4410.446532344964</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85170.494999999995</v>
      </c>
      <c r="N49" s="281">
        <f>K49*M49</f>
        <v>1618.2394049999998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6028.6859373449643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3">
        <f>VLOOKUP(A58,TRANSPORTE!A5:D117,4,FALSE)</f>
        <v>1314.6866666666667</v>
      </c>
      <c r="M58" s="904"/>
      <c r="N58" s="296">
        <f>K58*L58</f>
        <v>24.979046666666669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24.979046666666669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SUM(N69:N75)</f>
        <v>95.751009761437501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6895.5743069393502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1379.1148613878702</v>
      </c>
      <c r="M83" s="852"/>
      <c r="N83" s="57"/>
    </row>
    <row r="84" spans="1:14">
      <c r="B84" s="95" t="s">
        <v>1057</v>
      </c>
      <c r="C84" s="96"/>
      <c r="D84" s="96"/>
      <c r="E84" s="96"/>
      <c r="F84" s="96"/>
      <c r="G84" s="96"/>
      <c r="H84" s="96"/>
      <c r="I84" s="93"/>
      <c r="J84" s="94"/>
      <c r="K84" s="313">
        <v>0.05</v>
      </c>
      <c r="L84" s="851">
        <f>N78*K84</f>
        <v>344.77871534696754</v>
      </c>
      <c r="M84" s="852"/>
      <c r="N84" s="57"/>
    </row>
    <row r="85" spans="1:14" ht="15.75" thickBot="1">
      <c r="B85" s="97" t="s">
        <v>1058</v>
      </c>
      <c r="C85" s="98"/>
      <c r="D85" s="98"/>
      <c r="E85" s="98"/>
      <c r="F85" s="98"/>
      <c r="G85" s="98"/>
      <c r="H85" s="98"/>
      <c r="I85" s="99"/>
      <c r="J85" s="100"/>
      <c r="K85" s="314">
        <v>0.05</v>
      </c>
      <c r="L85" s="853">
        <f>N78*K85</f>
        <v>344.77871534696754</v>
      </c>
      <c r="M85" s="854"/>
      <c r="N85" s="57"/>
    </row>
    <row r="86" spans="1:14" ht="15.75" thickBot="1">
      <c r="B86" s="816" t="s">
        <v>1037</v>
      </c>
      <c r="C86" s="817"/>
      <c r="D86" s="817"/>
      <c r="E86" s="817"/>
      <c r="F86" s="817"/>
      <c r="G86" s="817"/>
      <c r="H86" s="817"/>
      <c r="I86" s="817"/>
      <c r="J86" s="817"/>
      <c r="K86" s="817"/>
      <c r="L86" s="817"/>
      <c r="M86" s="818"/>
      <c r="N86" s="58">
        <f>L83+L84+L85</f>
        <v>2068.6722920818052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8964.2465990211549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400</v>
      </c>
      <c r="N36" s="281">
        <f>K36/M36</f>
        <v>164.33475826499699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400</v>
      </c>
      <c r="N37" s="281">
        <f>K37/M37</f>
        <v>278.39887891666672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80">
        <v>400</v>
      </c>
      <c r="N38" s="281">
        <f>K38/M38</f>
        <v>110.25003333333333</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76886.853021468254</v>
      </c>
      <c r="L39" s="870">
        <v>400</v>
      </c>
      <c r="M39" s="871"/>
      <c r="N39" s="281">
        <f>K39/L39</f>
        <v>192.21713255367064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746.15831316628214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85170.494999999995</v>
      </c>
      <c r="N48" s="281">
        <f>K48*M48</f>
        <v>1107.2164349999998</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2410.0800723196526</v>
      </c>
      <c r="N49" s="281">
        <f>K49*M49</f>
        <v>3615.1201084794789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4722.3365434794787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3">
        <f>VLOOKUP(A58,TRANSPORTE!A5:D117,4,FALSE)</f>
        <v>1314.6866666666667</v>
      </c>
      <c r="M58" s="904"/>
      <c r="N58" s="296">
        <f>K58*L58</f>
        <v>17.090926666666668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17.090926666666668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95.751009761437501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5581.336793073865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1116.267358614773</v>
      </c>
      <c r="M83" s="852"/>
      <c r="N83" s="57"/>
    </row>
    <row r="84" spans="1:14">
      <c r="B84" s="95" t="s">
        <v>1057</v>
      </c>
      <c r="C84" s="96"/>
      <c r="D84" s="96"/>
      <c r="E84" s="96"/>
      <c r="F84" s="96"/>
      <c r="G84" s="96"/>
      <c r="H84" s="96"/>
      <c r="I84" s="93"/>
      <c r="J84" s="94"/>
      <c r="K84" s="313">
        <v>0.05</v>
      </c>
      <c r="L84" s="851">
        <f>N78*K84</f>
        <v>279.06683965369325</v>
      </c>
      <c r="M84" s="852"/>
      <c r="N84" s="57"/>
    </row>
    <row r="85" spans="1:14" ht="15.75" thickBot="1">
      <c r="B85" s="97" t="s">
        <v>1058</v>
      </c>
      <c r="C85" s="98"/>
      <c r="D85" s="98"/>
      <c r="E85" s="98"/>
      <c r="F85" s="98"/>
      <c r="G85" s="98"/>
      <c r="H85" s="98"/>
      <c r="I85" s="99"/>
      <c r="J85" s="100"/>
      <c r="K85" s="314">
        <v>0.05</v>
      </c>
      <c r="L85" s="853">
        <f>N78*K85</f>
        <v>279.06683965369325</v>
      </c>
      <c r="M85" s="854"/>
      <c r="N85" s="57"/>
    </row>
    <row r="86" spans="1:14" ht="15.75" thickBot="1">
      <c r="B86" s="816" t="s">
        <v>1037</v>
      </c>
      <c r="C86" s="817"/>
      <c r="D86" s="817"/>
      <c r="E86" s="817"/>
      <c r="F86" s="817"/>
      <c r="G86" s="817"/>
      <c r="H86" s="817"/>
      <c r="I86" s="817"/>
      <c r="J86" s="817"/>
      <c r="K86" s="817"/>
      <c r="L86" s="817"/>
      <c r="M86" s="818"/>
      <c r="N86" s="58">
        <f>L83+L84+L85</f>
        <v>1674.4010379221595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7255.7378309960241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92">
        <v>275</v>
      </c>
      <c r="N36" s="281">
        <f>K36/M36</f>
        <v>239.03237565817744</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92">
        <f>M36</f>
        <v>275</v>
      </c>
      <c r="N37" s="281">
        <f>K37/M37</f>
        <v>404.9438238787879</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92">
        <v>275</v>
      </c>
      <c r="N38" s="281">
        <f>K38/M38</f>
        <v>160.36368484848487</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76886.853021468254</v>
      </c>
      <c r="L39" s="946">
        <v>275</v>
      </c>
      <c r="M39" s="947"/>
      <c r="N39" s="281">
        <f>K39/L39</f>
        <v>279.58855644170274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1085.3211827873192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85170.494999999995</v>
      </c>
      <c r="N48" s="281">
        <f>K48*M48</f>
        <v>2129.2623749999998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81467.161666666667</v>
      </c>
      <c r="N49" s="281">
        <f>K49*M49</f>
        <v>1059.0731016666666</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2410.0800723196526</v>
      </c>
      <c r="N50" s="281">
        <f>K50*M50</f>
        <v>10218.739506635327</v>
      </c>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13407.074983301995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3">
        <f>VLOOKUP(A58,TRANSPORTE!A5:D117,4,FALSE)</f>
        <v>1314.6866666666667</v>
      </c>
      <c r="M58" s="904"/>
      <c r="N58" s="296">
        <f>K58*L58</f>
        <v>49.958093333333338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49.958093333333338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SUM(N69:N75)</f>
        <v>139.27419601663635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14681.628455439284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2936.3256910878572</v>
      </c>
      <c r="M83" s="852"/>
      <c r="N83" s="57"/>
    </row>
    <row r="84" spans="1:14">
      <c r="B84" s="95" t="s">
        <v>1057</v>
      </c>
      <c r="C84" s="96"/>
      <c r="D84" s="96"/>
      <c r="E84" s="96"/>
      <c r="F84" s="96"/>
      <c r="G84" s="96"/>
      <c r="H84" s="96"/>
      <c r="I84" s="93"/>
      <c r="J84" s="94"/>
      <c r="K84" s="313">
        <v>0.05</v>
      </c>
      <c r="L84" s="851">
        <f>N78*K84</f>
        <v>734.0814227719643</v>
      </c>
      <c r="M84" s="852"/>
      <c r="N84" s="57"/>
    </row>
    <row r="85" spans="1:14" ht="15.75" thickBot="1">
      <c r="B85" s="97" t="s">
        <v>1058</v>
      </c>
      <c r="C85" s="98"/>
      <c r="D85" s="98"/>
      <c r="E85" s="98"/>
      <c r="F85" s="98"/>
      <c r="G85" s="98"/>
      <c r="H85" s="98"/>
      <c r="I85" s="99"/>
      <c r="J85" s="100"/>
      <c r="K85" s="314">
        <v>0.05</v>
      </c>
      <c r="L85" s="853">
        <f>N78*K85</f>
        <v>734.0814227719643</v>
      </c>
      <c r="M85" s="854"/>
      <c r="N85" s="57"/>
    </row>
    <row r="86" spans="1:14" ht="15.75" thickBot="1">
      <c r="B86" s="816" t="s">
        <v>1037</v>
      </c>
      <c r="C86" s="817"/>
      <c r="D86" s="817"/>
      <c r="E86" s="817"/>
      <c r="F86" s="817"/>
      <c r="G86" s="817"/>
      <c r="H86" s="817"/>
      <c r="I86" s="817"/>
      <c r="J86" s="817"/>
      <c r="K86" s="817"/>
      <c r="L86" s="817"/>
      <c r="M86" s="818"/>
      <c r="N86" s="58">
        <f>L83+L84+L85</f>
        <v>4404.4885366317858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19086.116992071071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92">
        <v>275</v>
      </c>
      <c r="N36" s="281">
        <f>K36/M36</f>
        <v>239.03237565817744</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92">
        <v>275</v>
      </c>
      <c r="N37" s="281">
        <f>K37/M37</f>
        <v>404.9438238787879</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92">
        <v>275</v>
      </c>
      <c r="N38" s="281">
        <f>K38/M38</f>
        <v>160.36368484848487</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76886.853021468254</v>
      </c>
      <c r="L39" s="946">
        <v>275</v>
      </c>
      <c r="M39" s="947"/>
      <c r="N39" s="281">
        <f>K39/L39</f>
        <v>279.58855644170274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1085.3211827873192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85170.494999999995</v>
      </c>
      <c r="N48" s="281">
        <f>K48*M48</f>
        <v>1618.2394049999998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81467.161666666667</v>
      </c>
      <c r="N49" s="281">
        <f>K49*M49</f>
        <v>814.67161666666664</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2410.0800723196526</v>
      </c>
      <c r="N50" s="281">
        <f>K50*M50</f>
        <v>7808.6594343156748</v>
      </c>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10241.570455982341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3">
        <f>VLOOKUP(A58,TRANSPORTE!A5:D117,4,FALSE)</f>
        <v>1314.6866666666667</v>
      </c>
      <c r="M58" s="904"/>
      <c r="N58" s="296">
        <f>K58*L58</f>
        <v>38.125913333333337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38.125913333333337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139.27419601663635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11504.291748119629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2300.8583496239257</v>
      </c>
      <c r="M83" s="852"/>
      <c r="N83" s="57"/>
    </row>
    <row r="84" spans="1:14">
      <c r="B84" s="95" t="s">
        <v>1057</v>
      </c>
      <c r="C84" s="96"/>
      <c r="D84" s="96"/>
      <c r="E84" s="96"/>
      <c r="F84" s="96"/>
      <c r="G84" s="96"/>
      <c r="H84" s="96"/>
      <c r="I84" s="93"/>
      <c r="J84" s="94"/>
      <c r="K84" s="313">
        <v>0.05</v>
      </c>
      <c r="L84" s="851">
        <f>N78*K84</f>
        <v>575.21458740598143</v>
      </c>
      <c r="M84" s="852"/>
      <c r="N84" s="57"/>
    </row>
    <row r="85" spans="1:14" ht="15.75" thickBot="1">
      <c r="B85" s="97" t="s">
        <v>1058</v>
      </c>
      <c r="C85" s="98"/>
      <c r="D85" s="98"/>
      <c r="E85" s="98"/>
      <c r="F85" s="98"/>
      <c r="G85" s="98"/>
      <c r="H85" s="98"/>
      <c r="I85" s="99"/>
      <c r="J85" s="100"/>
      <c r="K85" s="314">
        <v>0.05</v>
      </c>
      <c r="L85" s="853">
        <f>N78*K85</f>
        <v>575.21458740598143</v>
      </c>
      <c r="M85" s="854"/>
      <c r="N85" s="57"/>
    </row>
    <row r="86" spans="1:14" ht="15.75" thickBot="1">
      <c r="B86" s="816" t="s">
        <v>1037</v>
      </c>
      <c r="C86" s="817"/>
      <c r="D86" s="817"/>
      <c r="E86" s="817"/>
      <c r="F86" s="817"/>
      <c r="G86" s="817"/>
      <c r="H86" s="817"/>
      <c r="I86" s="817"/>
      <c r="J86" s="817"/>
      <c r="K86" s="817"/>
      <c r="L86" s="817"/>
      <c r="M86" s="818"/>
      <c r="N86" s="58">
        <f>L83+L84+L85</f>
        <v>3451.2875244358888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14955.579272555518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275</v>
      </c>
      <c r="N36" s="281">
        <f>K36/M36</f>
        <v>239.03237565817744</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275</v>
      </c>
      <c r="N37" s="281">
        <f>K37/M37</f>
        <v>404.9438238787879</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80">
        <v>275</v>
      </c>
      <c r="N38" s="281">
        <f>K38/M38</f>
        <v>160.36368484848487</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76886.853021468254</v>
      </c>
      <c r="L39" s="870">
        <v>275</v>
      </c>
      <c r="M39" s="871"/>
      <c r="N39" s="281">
        <f>K39/L39</f>
        <v>279.58855644170274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1085.3211827873192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85170.494999999995</v>
      </c>
      <c r="N48" s="281">
        <f>K48*M48</f>
        <v>2129.2623749999998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81467.161666666667</v>
      </c>
      <c r="N49" s="281">
        <f>K49*M49</f>
        <v>1059.0731016666666</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2320.2243286666667</v>
      </c>
      <c r="N50" s="281">
        <f>K50*M50</f>
        <v>9837.7511535466674</v>
      </c>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13026.086630213333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3">
        <f>VLOOKUP(A58,TRANSPORTE!A5:D117,4,FALSE)</f>
        <v>1314.6866666666667</v>
      </c>
      <c r="M58" s="904"/>
      <c r="N58" s="296">
        <f>K58*L58</f>
        <v>49.958093333333338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49.958093333333338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139.27419601663635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14300.640102350622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2860.1280204701247</v>
      </c>
      <c r="M83" s="852"/>
      <c r="N83" s="57"/>
    </row>
    <row r="84" spans="1:14">
      <c r="B84" s="95" t="s">
        <v>1057</v>
      </c>
      <c r="C84" s="96"/>
      <c r="D84" s="96"/>
      <c r="E84" s="96"/>
      <c r="F84" s="96"/>
      <c r="G84" s="96"/>
      <c r="H84" s="96"/>
      <c r="I84" s="93"/>
      <c r="J84" s="94"/>
      <c r="K84" s="313">
        <v>0.05</v>
      </c>
      <c r="L84" s="851">
        <f>N78*K84</f>
        <v>715.03200511753118</v>
      </c>
      <c r="M84" s="852"/>
      <c r="N84" s="57"/>
    </row>
    <row r="85" spans="1:14" ht="15.75" thickBot="1">
      <c r="B85" s="97" t="s">
        <v>1058</v>
      </c>
      <c r="C85" s="98"/>
      <c r="D85" s="98"/>
      <c r="E85" s="98"/>
      <c r="F85" s="98"/>
      <c r="G85" s="98"/>
      <c r="H85" s="98"/>
      <c r="I85" s="99"/>
      <c r="J85" s="100"/>
      <c r="K85" s="314">
        <v>0.05</v>
      </c>
      <c r="L85" s="853">
        <f>N78*K85</f>
        <v>715.03200511753118</v>
      </c>
      <c r="M85" s="854"/>
      <c r="N85" s="57"/>
    </row>
    <row r="86" spans="1:14" ht="15.75" thickBot="1">
      <c r="B86" s="816" t="s">
        <v>1037</v>
      </c>
      <c r="C86" s="817"/>
      <c r="D86" s="817"/>
      <c r="E86" s="817"/>
      <c r="F86" s="817"/>
      <c r="G86" s="817"/>
      <c r="H86" s="817"/>
      <c r="I86" s="817"/>
      <c r="J86" s="817"/>
      <c r="K86" s="817"/>
      <c r="L86" s="817"/>
      <c r="M86" s="818"/>
      <c r="N86" s="58">
        <f>L83+L84+L85</f>
        <v>4290.1920307051869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18590.83213305581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275</v>
      </c>
      <c r="N36" s="281">
        <f>K36/M36</f>
        <v>239.03237565817744</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275</v>
      </c>
      <c r="N37" s="281">
        <f>K37/M37</f>
        <v>404.9438238787879</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80">
        <v>275</v>
      </c>
      <c r="N38" s="281">
        <f>K38/M38</f>
        <v>160.36368484848487</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76886.853021468254</v>
      </c>
      <c r="L39" s="870">
        <v>275</v>
      </c>
      <c r="M39" s="871"/>
      <c r="N39" s="281">
        <f>K39/L39</f>
        <v>279.58855644170274</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1085.3211827873192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85170.494999999995</v>
      </c>
      <c r="N48" s="281">
        <f>K48*M48</f>
        <v>1618.2394049999998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81467.161666666667</v>
      </c>
      <c r="N49" s="281">
        <f>K49*M49</f>
        <v>814.67161666666664</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2320.2243286666667</v>
      </c>
      <c r="N50" s="281">
        <f>K50*M50</f>
        <v>7517.5268248800003</v>
      </c>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9950.4378465466671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3">
        <f>VLOOKUP(A58,TRANSPORTE!A5:D117,4,FALSE)</f>
        <v>1314.6866666666667</v>
      </c>
      <c r="M58" s="904"/>
      <c r="N58" s="296">
        <f>K58*L58</f>
        <v>38.125913333333337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38.125913333333337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139.27419601663635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11213.159138683955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2242.6318277367914</v>
      </c>
      <c r="M83" s="852"/>
      <c r="N83" s="57"/>
    </row>
    <row r="84" spans="1:14">
      <c r="B84" s="95" t="s">
        <v>1057</v>
      </c>
      <c r="C84" s="96"/>
      <c r="D84" s="96"/>
      <c r="E84" s="96"/>
      <c r="F84" s="96"/>
      <c r="G84" s="96"/>
      <c r="H84" s="96"/>
      <c r="I84" s="93"/>
      <c r="J84" s="94"/>
      <c r="K84" s="313">
        <v>0.05</v>
      </c>
      <c r="L84" s="851">
        <f>N78*K84</f>
        <v>560.65795693419784</v>
      </c>
      <c r="M84" s="852"/>
      <c r="N84" s="57"/>
    </row>
    <row r="85" spans="1:14" ht="15.75" thickBot="1">
      <c r="B85" s="97" t="s">
        <v>1058</v>
      </c>
      <c r="C85" s="98"/>
      <c r="D85" s="98"/>
      <c r="E85" s="98"/>
      <c r="F85" s="98"/>
      <c r="G85" s="98"/>
      <c r="H85" s="98"/>
      <c r="I85" s="99"/>
      <c r="J85" s="100"/>
      <c r="K85" s="314">
        <v>0.05</v>
      </c>
      <c r="L85" s="853">
        <f>N78*K85</f>
        <v>560.65795693419784</v>
      </c>
      <c r="M85" s="854"/>
      <c r="N85" s="57"/>
    </row>
    <row r="86" spans="1:14" ht="15.75" thickBot="1">
      <c r="B86" s="816" t="s">
        <v>1037</v>
      </c>
      <c r="C86" s="817"/>
      <c r="D86" s="817"/>
      <c r="E86" s="817"/>
      <c r="F86" s="817"/>
      <c r="G86" s="817"/>
      <c r="H86" s="817"/>
      <c r="I86" s="817"/>
      <c r="J86" s="817"/>
      <c r="K86" s="817"/>
      <c r="L86" s="817"/>
      <c r="M86" s="818"/>
      <c r="N86" s="58">
        <f>L83+L84+L85</f>
        <v>3363.9477416051873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14577.106880289142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418</v>
      </c>
      <c r="N36" s="281">
        <f>K36/M36</f>
        <v>157.2581418803799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418</v>
      </c>
      <c r="N37" s="281">
        <f>K37/M37</f>
        <v>266.41041044657101</v>
      </c>
    </row>
    <row r="38" spans="1:14">
      <c r="A38" t="s">
        <v>225</v>
      </c>
      <c r="B38" s="865" t="str">
        <f>VLOOKUP(A38,EQUIPOS!A8:D154,3,FALSE)</f>
        <v>Esparcidor de gravilla, Ancho de esparcimiento 3100mm, Velocidad de trabajo 10—20km2/h</v>
      </c>
      <c r="C38" s="866"/>
      <c r="D38" s="866"/>
      <c r="E38" s="866"/>
      <c r="F38" s="866"/>
      <c r="G38" s="866"/>
      <c r="H38" s="867"/>
      <c r="I38" s="276"/>
      <c r="J38" s="277"/>
      <c r="K38" s="278">
        <f>VLOOKUP(A38,EQUIPOS!A8:D165,4,FALSE)</f>
        <v>76886.853021468254</v>
      </c>
      <c r="L38" s="279"/>
      <c r="M38" s="280">
        <v>418</v>
      </c>
      <c r="N38" s="281">
        <f>K38/M38</f>
        <v>183.93983976427813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0.91627760537260772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608.52466969660156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46285.275000000001</v>
      </c>
      <c r="N48" s="281">
        <f>K48*M48</f>
        <v>462.85275000000001</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2410.0800723196526</v>
      </c>
      <c r="N49" s="281">
        <f>K49*M49</f>
        <v>3012.6000903995655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3475.4528403995655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3">
        <f>VLOOKUP(A58,TRANSPORTE!A5:D117,4,FALSE)</f>
        <v>1260.68</v>
      </c>
      <c r="M58" s="904"/>
      <c r="N58" s="296">
        <f>K58*L58</f>
        <v>12.606800000000002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12.606800000000002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91.62776053726077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4188.2120706334272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837.64241412668548</v>
      </c>
      <c r="M83" s="852"/>
      <c r="N83" s="57"/>
    </row>
    <row r="84" spans="1:14">
      <c r="B84" s="95" t="s">
        <v>1057</v>
      </c>
      <c r="C84" s="96"/>
      <c r="D84" s="96"/>
      <c r="E84" s="96"/>
      <c r="F84" s="96"/>
      <c r="G84" s="96"/>
      <c r="H84" s="96"/>
      <c r="I84" s="93"/>
      <c r="J84" s="94"/>
      <c r="K84" s="313">
        <v>0.05</v>
      </c>
      <c r="L84" s="851">
        <f>N78*K84</f>
        <v>209.41060353167137</v>
      </c>
      <c r="M84" s="852"/>
      <c r="N84" s="57"/>
    </row>
    <row r="85" spans="1:14" ht="15.75" thickBot="1">
      <c r="B85" s="97" t="s">
        <v>1058</v>
      </c>
      <c r="C85" s="98"/>
      <c r="D85" s="98"/>
      <c r="E85" s="98"/>
      <c r="F85" s="98"/>
      <c r="G85" s="98"/>
      <c r="H85" s="98"/>
      <c r="I85" s="99"/>
      <c r="J85" s="100"/>
      <c r="K85" s="314">
        <v>0.05</v>
      </c>
      <c r="L85" s="853">
        <f>N78*K85</f>
        <v>209.41060353167137</v>
      </c>
      <c r="M85" s="854"/>
      <c r="N85" s="57"/>
    </row>
    <row r="86" spans="1:14" ht="15.75" thickBot="1">
      <c r="B86" s="816" t="s">
        <v>1037</v>
      </c>
      <c r="C86" s="817"/>
      <c r="D86" s="817"/>
      <c r="E86" s="817"/>
      <c r="F86" s="817"/>
      <c r="G86" s="817"/>
      <c r="H86" s="817"/>
      <c r="I86" s="817"/>
      <c r="J86" s="817"/>
      <c r="K86" s="817"/>
      <c r="L86" s="817"/>
      <c r="M86" s="818"/>
      <c r="N86" s="58">
        <f>L83+L84+L85</f>
        <v>1256.4636211900281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5444.6756918234551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65733.9033059988</v>
      </c>
      <c r="L36" s="279"/>
      <c r="M36" s="280">
        <v>418</v>
      </c>
      <c r="N36" s="281">
        <f>K36/M36</f>
        <v>157.2581418803799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418</v>
      </c>
      <c r="N37" s="281">
        <f>K37/M37</f>
        <v>266.41041044657101</v>
      </c>
    </row>
    <row r="38" spans="1:14">
      <c r="A38" t="s">
        <v>225</v>
      </c>
      <c r="B38" s="865" t="str">
        <f>VLOOKUP(A38,EQUIPOS!A8:D154,3,FALSE)</f>
        <v>Esparcidor de gravilla, Ancho de esparcimiento 3100mm, Velocidad de trabajo 10—20km2/h</v>
      </c>
      <c r="C38" s="866"/>
      <c r="D38" s="866"/>
      <c r="E38" s="866"/>
      <c r="F38" s="866"/>
      <c r="G38" s="866"/>
      <c r="H38" s="867"/>
      <c r="I38" s="276"/>
      <c r="J38" s="277"/>
      <c r="K38" s="278">
        <f>VLOOKUP(A38,EQUIPOS!A8:D165,4,FALSE)</f>
        <v>76886.853021468254</v>
      </c>
      <c r="L38" s="279"/>
      <c r="M38" s="280">
        <v>418</v>
      </c>
      <c r="N38" s="281">
        <f>K38/M38</f>
        <v>183.93983976427813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0.91627760537260772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608.52466969660156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46285.275000000001</v>
      </c>
      <c r="N48" s="281">
        <f>K48*M48</f>
        <v>462.85275000000001</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2191.8909953333336</v>
      </c>
      <c r="N49" s="281">
        <f>K49*M49</f>
        <v>2739.8637441666669</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98"/>
      <c r="C52" s="899"/>
      <c r="D52" s="899"/>
      <c r="E52" s="899"/>
      <c r="F52" s="899"/>
      <c r="G52" s="899"/>
      <c r="H52" s="899"/>
      <c r="I52" s="869"/>
      <c r="J52" s="48"/>
      <c r="K52" s="50"/>
      <c r="L52" s="900"/>
      <c r="M52" s="901"/>
      <c r="N52" s="51"/>
    </row>
    <row r="53" spans="1:72" ht="15.75" thickBot="1">
      <c r="B53" s="816" t="s">
        <v>1037</v>
      </c>
      <c r="C53" s="817"/>
      <c r="D53" s="817"/>
      <c r="E53" s="817"/>
      <c r="F53" s="817"/>
      <c r="G53" s="817"/>
      <c r="H53" s="817"/>
      <c r="I53" s="817"/>
      <c r="J53" s="817"/>
      <c r="K53" s="817"/>
      <c r="L53" s="817"/>
      <c r="M53" s="818"/>
      <c r="N53" s="403">
        <f>SUM(N48:N52)</f>
        <v>3202.716494166667</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902" t="s">
        <v>1045</v>
      </c>
      <c r="M57" s="881"/>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3">
        <f>VLOOKUP(A58,TRANSPORTE!A5:D117,4,FALSE)</f>
        <v>1260.68</v>
      </c>
      <c r="M58" s="904"/>
      <c r="N58" s="296">
        <f>K58*L58</f>
        <v>12.606800000000002</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94"/>
      <c r="M63" s="895"/>
      <c r="N63" s="133"/>
    </row>
    <row r="64" spans="1:72" ht="15.75" thickBot="1">
      <c r="B64" s="905" t="s">
        <v>1037</v>
      </c>
      <c r="C64" s="859"/>
      <c r="D64" s="859"/>
      <c r="E64" s="859"/>
      <c r="F64" s="859"/>
      <c r="G64" s="859"/>
      <c r="H64" s="859"/>
      <c r="I64" s="859"/>
      <c r="J64" s="859"/>
      <c r="K64" s="859"/>
      <c r="L64" s="859"/>
      <c r="M64" s="860"/>
      <c r="N64" s="110">
        <f>N58+N59+N60+N61+N62</f>
        <v>12.606800000000002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91.62776053726077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3915.4757244005291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783.09514488010586</v>
      </c>
      <c r="M83" s="852"/>
      <c r="N83" s="57"/>
    </row>
    <row r="84" spans="1:14">
      <c r="B84" s="95" t="s">
        <v>1057</v>
      </c>
      <c r="C84" s="96"/>
      <c r="D84" s="96"/>
      <c r="E84" s="96"/>
      <c r="F84" s="96"/>
      <c r="G84" s="96"/>
      <c r="H84" s="96"/>
      <c r="I84" s="93"/>
      <c r="J84" s="94"/>
      <c r="K84" s="313">
        <v>0.05</v>
      </c>
      <c r="L84" s="851">
        <f>N78*K84</f>
        <v>195.77378622002647</v>
      </c>
      <c r="M84" s="852"/>
      <c r="N84" s="57"/>
    </row>
    <row r="85" spans="1:14" ht="15.75" thickBot="1">
      <c r="B85" s="97" t="s">
        <v>1058</v>
      </c>
      <c r="C85" s="98"/>
      <c r="D85" s="98"/>
      <c r="E85" s="98"/>
      <c r="F85" s="98"/>
      <c r="G85" s="98"/>
      <c r="H85" s="98"/>
      <c r="I85" s="99"/>
      <c r="J85" s="100"/>
      <c r="K85" s="314">
        <v>0.05</v>
      </c>
      <c r="L85" s="853">
        <f>N78*K85</f>
        <v>195.77378622002647</v>
      </c>
      <c r="M85" s="854"/>
      <c r="N85" s="57"/>
    </row>
    <row r="86" spans="1:14" ht="15.75" thickBot="1">
      <c r="B86" s="816" t="s">
        <v>1037</v>
      </c>
      <c r="C86" s="817"/>
      <c r="D86" s="817"/>
      <c r="E86" s="817"/>
      <c r="F86" s="817"/>
      <c r="G86" s="817"/>
      <c r="H86" s="817"/>
      <c r="I86" s="817"/>
      <c r="J86" s="817"/>
      <c r="K86" s="817"/>
      <c r="L86" s="817"/>
      <c r="M86" s="818"/>
      <c r="N86" s="58">
        <f>L83+L84+L85</f>
        <v>1174.6427173201589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5090.1184417206878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128589.05228305004</v>
      </c>
      <c r="L36" s="279"/>
      <c r="M36" s="280">
        <v>600</v>
      </c>
      <c r="N36" s="281">
        <f>K36/M36</f>
        <v>214.31508713841674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600</v>
      </c>
      <c r="N37" s="281">
        <f>K37/M37</f>
        <v>73.500022222222228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288.45344942571523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53031.826666666668</v>
      </c>
      <c r="N48" s="281">
        <f>K48*M48</f>
        <v>662.89783333333344</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2173.5576620000002</v>
      </c>
      <c r="N49" s="281">
        <f>K49*M49</f>
        <v>3178.8280806750004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3841.7259140083338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3">
        <f>VLOOKUP(A58,TRANSPORTE!A5:D117,4,FALSE)</f>
        <v>1314.6866666666667</v>
      </c>
      <c r="M58" s="904"/>
      <c r="N58" s="296">
        <f>K58*L58</f>
        <v>16.433583333333335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16.433583333333335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4210.4469532750081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842.08939065500169</v>
      </c>
      <c r="M83" s="852"/>
      <c r="N83" s="57"/>
    </row>
    <row r="84" spans="1:14">
      <c r="B84" s="95" t="s">
        <v>1057</v>
      </c>
      <c r="C84" s="96"/>
      <c r="D84" s="96"/>
      <c r="E84" s="96"/>
      <c r="F84" s="96"/>
      <c r="G84" s="96"/>
      <c r="H84" s="96"/>
      <c r="I84" s="93"/>
      <c r="J84" s="94"/>
      <c r="K84" s="313">
        <v>0.05</v>
      </c>
      <c r="L84" s="851">
        <f>N78*K84</f>
        <v>210.52234766375042</v>
      </c>
      <c r="M84" s="852"/>
      <c r="N84" s="57"/>
    </row>
    <row r="85" spans="1:14" ht="15.75" thickBot="1">
      <c r="B85" s="97" t="s">
        <v>1058</v>
      </c>
      <c r="C85" s="98"/>
      <c r="D85" s="98"/>
      <c r="E85" s="98"/>
      <c r="F85" s="98"/>
      <c r="G85" s="98"/>
      <c r="H85" s="98"/>
      <c r="I85" s="99"/>
      <c r="J85" s="100"/>
      <c r="K85" s="314">
        <v>0.05</v>
      </c>
      <c r="L85" s="853">
        <f>N78*K85</f>
        <v>210.52234766375042</v>
      </c>
      <c r="M85" s="854"/>
      <c r="N85" s="57"/>
    </row>
    <row r="86" spans="1:14" ht="15.75" thickBot="1">
      <c r="B86" s="816" t="s">
        <v>1037</v>
      </c>
      <c r="C86" s="817"/>
      <c r="D86" s="817"/>
      <c r="E86" s="817"/>
      <c r="F86" s="817"/>
      <c r="G86" s="817"/>
      <c r="H86" s="817"/>
      <c r="I86" s="817"/>
      <c r="J86" s="817"/>
      <c r="K86" s="817"/>
      <c r="L86" s="817"/>
      <c r="M86" s="818"/>
      <c r="N86" s="58">
        <f>L83+L84+L85</f>
        <v>1263.1340859825025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5473.5810392575104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128589.05228305004</v>
      </c>
      <c r="L36" s="279"/>
      <c r="M36" s="280">
        <v>600</v>
      </c>
      <c r="N36" s="281">
        <f>K36/M36</f>
        <v>214.31508713841674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600</v>
      </c>
      <c r="N37" s="281">
        <f>K37/M37</f>
        <v>73.500022222222228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288.45344942571523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52612.813333333332</v>
      </c>
      <c r="N48" s="281">
        <f>K48*M48</f>
        <v>499.82172666666662</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2173.5576620000002</v>
      </c>
      <c r="N49" s="281">
        <f>K49*M49</f>
        <v>3066.3464716665003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3566.1681983331669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3">
        <f>VLOOKUP(A58,TRANSPORTE!A5:D117,4,FALSE)</f>
        <v>1314.6866666666667</v>
      </c>
      <c r="M58" s="904"/>
      <c r="N58" s="296">
        <f>K58*L58</f>
        <v>12.489523333333334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12.489523333333334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3930.9451775998405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786.18903551996812</v>
      </c>
      <c r="M83" s="852"/>
      <c r="N83" s="57"/>
    </row>
    <row r="84" spans="1:14">
      <c r="B84" s="95" t="s">
        <v>1057</v>
      </c>
      <c r="C84" s="96"/>
      <c r="D84" s="96"/>
      <c r="E84" s="96"/>
      <c r="F84" s="96"/>
      <c r="G84" s="96"/>
      <c r="H84" s="96"/>
      <c r="I84" s="93"/>
      <c r="J84" s="94"/>
      <c r="K84" s="313">
        <v>0.05</v>
      </c>
      <c r="L84" s="851">
        <f>N78*K84</f>
        <v>196.54725887999203</v>
      </c>
      <c r="M84" s="852"/>
      <c r="N84" s="57"/>
    </row>
    <row r="85" spans="1:14" ht="15.75" thickBot="1">
      <c r="B85" s="97" t="s">
        <v>1058</v>
      </c>
      <c r="C85" s="98"/>
      <c r="D85" s="98"/>
      <c r="E85" s="98"/>
      <c r="F85" s="98"/>
      <c r="G85" s="98"/>
      <c r="H85" s="98"/>
      <c r="I85" s="99"/>
      <c r="J85" s="100"/>
      <c r="K85" s="314">
        <v>0.05</v>
      </c>
      <c r="L85" s="853">
        <f>N78*K85</f>
        <v>196.54725887999203</v>
      </c>
      <c r="M85" s="854"/>
      <c r="N85" s="57"/>
    </row>
    <row r="86" spans="1:14" ht="15.75" thickBot="1">
      <c r="B86" s="816" t="s">
        <v>1037</v>
      </c>
      <c r="C86" s="817"/>
      <c r="D86" s="817"/>
      <c r="E86" s="817"/>
      <c r="F86" s="817"/>
      <c r="G86" s="817"/>
      <c r="H86" s="817"/>
      <c r="I86" s="817"/>
      <c r="J86" s="817"/>
      <c r="K86" s="817"/>
      <c r="L86" s="817"/>
      <c r="M86" s="818"/>
      <c r="N86" s="58">
        <f>L83+L84+L85</f>
        <v>1179.2835532799522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5110.2287308797931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128589.05228305004</v>
      </c>
      <c r="L36" s="279"/>
      <c r="M36" s="280">
        <v>600</v>
      </c>
      <c r="N36" s="281">
        <f>K36/M36</f>
        <v>214.31508713841674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600</v>
      </c>
      <c r="N37" s="281">
        <f>K37/M37</f>
        <v>73.500022222222228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288.45344942571523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69964.676666666666</v>
      </c>
      <c r="N48" s="281">
        <f>K48*M48</f>
        <v>664.66442833333326</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2173.5576620000002</v>
      </c>
      <c r="N49" s="281">
        <f>K49*M49</f>
        <v>3716.7836020200002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SUM(N48:N53)</f>
        <v>4381.4480303533337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3">
        <f>VLOOKUP(A59,TRANSPORTE!A5:D117,4,FALSE)</f>
        <v>1314.6863333333333</v>
      </c>
      <c r="M59" s="904"/>
      <c r="N59" s="296">
        <f>K59*L59</f>
        <v>12.489520166666667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12.489520166666667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4746.2250064533409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949.24500129066826</v>
      </c>
      <c r="M83" s="852"/>
      <c r="N83" s="57"/>
    </row>
    <row r="84" spans="1:14">
      <c r="B84" s="95" t="s">
        <v>1057</v>
      </c>
      <c r="C84" s="96"/>
      <c r="D84" s="96"/>
      <c r="E84" s="96"/>
      <c r="F84" s="96"/>
      <c r="G84" s="96"/>
      <c r="H84" s="96"/>
      <c r="I84" s="93"/>
      <c r="J84" s="94"/>
      <c r="K84" s="313">
        <v>0.05</v>
      </c>
      <c r="L84" s="851">
        <f>N78*K84</f>
        <v>237.31125032266706</v>
      </c>
      <c r="M84" s="852"/>
      <c r="N84" s="57"/>
    </row>
    <row r="85" spans="1:14" ht="15.75" thickBot="1">
      <c r="B85" s="97" t="s">
        <v>1058</v>
      </c>
      <c r="C85" s="98"/>
      <c r="D85" s="98"/>
      <c r="E85" s="98"/>
      <c r="F85" s="98"/>
      <c r="G85" s="98"/>
      <c r="H85" s="98"/>
      <c r="I85" s="99"/>
      <c r="J85" s="100"/>
      <c r="K85" s="314">
        <v>0.05</v>
      </c>
      <c r="L85" s="853">
        <f>N78*K85</f>
        <v>237.31125032266706</v>
      </c>
      <c r="M85" s="854"/>
      <c r="N85" s="57"/>
    </row>
    <row r="86" spans="1:14" ht="15.75" thickBot="1">
      <c r="B86" s="816" t="s">
        <v>1037</v>
      </c>
      <c r="C86" s="817"/>
      <c r="D86" s="817"/>
      <c r="E86" s="817"/>
      <c r="F86" s="817"/>
      <c r="G86" s="817"/>
      <c r="H86" s="817"/>
      <c r="I86" s="817"/>
      <c r="J86" s="817"/>
      <c r="K86" s="817"/>
      <c r="L86" s="817"/>
      <c r="M86" s="818"/>
      <c r="N86" s="58">
        <f>L83+L84+L85</f>
        <v>1423.8675019360023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6170.0925083893435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128589.05228305004</v>
      </c>
      <c r="L36" s="279"/>
      <c r="M36" s="280">
        <v>600</v>
      </c>
      <c r="N36" s="281">
        <f>K36/M36</f>
        <v>214.31508713841674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600</v>
      </c>
      <c r="N37" s="281">
        <f>K37/M37</f>
        <v>73.500022222222228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288.45344942571523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53360.69</v>
      </c>
      <c r="N48" s="281">
        <f>K48*M48</f>
        <v>253.4632775</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2173.5576620000002</v>
      </c>
      <c r="N49" s="281">
        <f>K49*M49</f>
        <v>2322.9897512624998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2576.4530287624998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3">
        <f>VLOOKUP(A58,TRANSPORTE!A5:D117,4,FALSE)</f>
        <v>1314.6866666666667</v>
      </c>
      <c r="M58" s="904"/>
      <c r="N58" s="296">
        <f>K58*L58</f>
        <v>6.2447616666666672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6.2447616666666672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2934.985246362507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586.99704927250139</v>
      </c>
      <c r="M83" s="852"/>
      <c r="N83" s="57"/>
    </row>
    <row r="84" spans="1:14">
      <c r="B84" s="95" t="s">
        <v>1057</v>
      </c>
      <c r="C84" s="96"/>
      <c r="D84" s="96"/>
      <c r="E84" s="96"/>
      <c r="F84" s="96"/>
      <c r="G84" s="96"/>
      <c r="H84" s="96"/>
      <c r="I84" s="93"/>
      <c r="J84" s="94"/>
      <c r="K84" s="313">
        <v>0.05</v>
      </c>
      <c r="L84" s="851">
        <f>N78*K84</f>
        <v>146.74926231812535</v>
      </c>
      <c r="M84" s="852"/>
      <c r="N84" s="57"/>
    </row>
    <row r="85" spans="1:14" ht="15.75" thickBot="1">
      <c r="B85" s="97" t="s">
        <v>1058</v>
      </c>
      <c r="C85" s="98"/>
      <c r="D85" s="98"/>
      <c r="E85" s="98"/>
      <c r="F85" s="98"/>
      <c r="G85" s="98"/>
      <c r="H85" s="98"/>
      <c r="I85" s="99"/>
      <c r="J85" s="100"/>
      <c r="K85" s="314">
        <v>0.05</v>
      </c>
      <c r="L85" s="853">
        <f>N78*K85</f>
        <v>146.74926231812535</v>
      </c>
      <c r="M85" s="854"/>
      <c r="N85" s="57"/>
    </row>
    <row r="86" spans="1:14" ht="15.75" thickBot="1">
      <c r="B86" s="816" t="s">
        <v>1037</v>
      </c>
      <c r="C86" s="817"/>
      <c r="D86" s="817"/>
      <c r="E86" s="817"/>
      <c r="F86" s="817"/>
      <c r="G86" s="817"/>
      <c r="H86" s="817"/>
      <c r="I86" s="817"/>
      <c r="J86" s="817"/>
      <c r="K86" s="817"/>
      <c r="L86" s="817"/>
      <c r="M86" s="818"/>
      <c r="N86" s="58">
        <f>L83+L84+L85</f>
        <v>880.49557390875214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3815.4808202712593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128589.05228305004</v>
      </c>
      <c r="L36" s="279"/>
      <c r="M36" s="280">
        <v>600</v>
      </c>
      <c r="N36" s="281">
        <f>K36/M36</f>
        <v>214.31508713841674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600</v>
      </c>
      <c r="N37" s="281">
        <f>K37/M37</f>
        <v>73.500022222222228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288.45344942571523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53031.826666666668</v>
      </c>
      <c r="N48" s="281">
        <f>K48*M48</f>
        <v>662.89783333333344</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2410.0800723196526</v>
      </c>
      <c r="N49" s="281">
        <f>K49*M49</f>
        <v>3524.7421057674924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4187.6399391008254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3">
        <f>VLOOKUP(A58,TRANSPORTE!A5:D117,4,FALSE)</f>
        <v>1314.6866666666667</v>
      </c>
      <c r="M58" s="904"/>
      <c r="N58" s="296">
        <f>K58*L58</f>
        <v>16.433583333333335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16.433583333333335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4556.3609783674992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911.27219567349994</v>
      </c>
      <c r="M83" s="852"/>
      <c r="N83" s="57"/>
    </row>
    <row r="84" spans="1:14">
      <c r="B84" s="95" t="s">
        <v>1057</v>
      </c>
      <c r="C84" s="96"/>
      <c r="D84" s="96"/>
      <c r="E84" s="96"/>
      <c r="F84" s="96"/>
      <c r="G84" s="96"/>
      <c r="H84" s="96"/>
      <c r="I84" s="93"/>
      <c r="J84" s="94"/>
      <c r="K84" s="313">
        <v>0.05</v>
      </c>
      <c r="L84" s="851">
        <f>N78*K84</f>
        <v>227.81804891837498</v>
      </c>
      <c r="M84" s="852"/>
      <c r="N84" s="57"/>
    </row>
    <row r="85" spans="1:14" ht="15.75" thickBot="1">
      <c r="B85" s="97" t="s">
        <v>1058</v>
      </c>
      <c r="C85" s="98"/>
      <c r="D85" s="98"/>
      <c r="E85" s="98"/>
      <c r="F85" s="98"/>
      <c r="G85" s="98"/>
      <c r="H85" s="98"/>
      <c r="I85" s="99"/>
      <c r="J85" s="100"/>
      <c r="K85" s="314">
        <v>0.05</v>
      </c>
      <c r="L85" s="853">
        <f>N78*K85</f>
        <v>227.81804891837498</v>
      </c>
      <c r="M85" s="854"/>
      <c r="N85" s="57"/>
    </row>
    <row r="86" spans="1:14" ht="15.75" thickBot="1">
      <c r="B86" s="816" t="s">
        <v>1037</v>
      </c>
      <c r="C86" s="817"/>
      <c r="D86" s="817"/>
      <c r="E86" s="817"/>
      <c r="F86" s="817"/>
      <c r="G86" s="817"/>
      <c r="H86" s="817"/>
      <c r="I86" s="817"/>
      <c r="J86" s="817"/>
      <c r="K86" s="817"/>
      <c r="L86" s="817"/>
      <c r="M86" s="818"/>
      <c r="N86" s="58">
        <f>L83+L84+L85</f>
        <v>1366.9082935102501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5923.2692718777489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128589.05228305004</v>
      </c>
      <c r="L36" s="279"/>
      <c r="M36" s="280">
        <v>600</v>
      </c>
      <c r="N36" s="281">
        <f>K36/M36</f>
        <v>214.31508713841674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600</v>
      </c>
      <c r="N37" s="281">
        <f>K37/M37</f>
        <v>73.500022222222228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288.45344942571523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52612.813333333332</v>
      </c>
      <c r="N48" s="281">
        <f>K48*M48</f>
        <v>499.82172666666662</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2410.0800723196526</v>
      </c>
      <c r="N49" s="281">
        <f>K49*M49</f>
        <v>3400.0204620249497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3899.8421886916162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3">
        <f>VLOOKUP(A58,TRANSPORTE!A5:D117,4,FALSE)</f>
        <v>1314.6866666666667</v>
      </c>
      <c r="M58" s="904"/>
      <c r="N58" s="296">
        <f>K58*L58</f>
        <v>12.489523333333334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12.489523333333334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4264.6191679582907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852.92383359165819</v>
      </c>
      <c r="M83" s="852"/>
      <c r="N83" s="57"/>
    </row>
    <row r="84" spans="1:14">
      <c r="B84" s="95" t="s">
        <v>1057</v>
      </c>
      <c r="C84" s="96"/>
      <c r="D84" s="96"/>
      <c r="E84" s="96"/>
      <c r="F84" s="96"/>
      <c r="G84" s="96"/>
      <c r="H84" s="96"/>
      <c r="I84" s="93"/>
      <c r="J84" s="94"/>
      <c r="K84" s="313">
        <v>0.05</v>
      </c>
      <c r="L84" s="851">
        <f>N78*K84</f>
        <v>213.23095839791455</v>
      </c>
      <c r="M84" s="852"/>
      <c r="N84" s="57"/>
    </row>
    <row r="85" spans="1:14" ht="15.75" thickBot="1">
      <c r="B85" s="97" t="s">
        <v>1058</v>
      </c>
      <c r="C85" s="98"/>
      <c r="D85" s="98"/>
      <c r="E85" s="98"/>
      <c r="F85" s="98"/>
      <c r="G85" s="98"/>
      <c r="H85" s="98"/>
      <c r="I85" s="99"/>
      <c r="J85" s="100"/>
      <c r="K85" s="314">
        <v>0.05</v>
      </c>
      <c r="L85" s="853">
        <f>N78*K85</f>
        <v>213.23095839791455</v>
      </c>
      <c r="M85" s="854"/>
      <c r="N85" s="57"/>
    </row>
    <row r="86" spans="1:14" ht="15.75" thickBot="1">
      <c r="B86" s="816" t="s">
        <v>1037</v>
      </c>
      <c r="C86" s="817"/>
      <c r="D86" s="817"/>
      <c r="E86" s="817"/>
      <c r="F86" s="817"/>
      <c r="G86" s="817"/>
      <c r="H86" s="817"/>
      <c r="I86" s="817"/>
      <c r="J86" s="817"/>
      <c r="K86" s="817"/>
      <c r="L86" s="817"/>
      <c r="M86" s="818"/>
      <c r="N86" s="58">
        <f>L83+L84+L85</f>
        <v>1279.3857503874872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5544.0049183457777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128589.05228305004</v>
      </c>
      <c r="L36" s="279"/>
      <c r="M36" s="280">
        <v>600</v>
      </c>
      <c r="N36" s="281">
        <f>K36/M36</f>
        <v>214.31508713841674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600</v>
      </c>
      <c r="N37" s="281">
        <f>K37/M37</f>
        <v>73.500022222222228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288.45344942571523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69964.676666666666</v>
      </c>
      <c r="N48" s="281">
        <f>K48*M48</f>
        <v>664.66442833333326</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2410.0800723196526</v>
      </c>
      <c r="N49" s="281">
        <f>K49*M49</f>
        <v>4121.2369236666054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4785.9013519999389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3">
        <f>VLOOKUP(A58,TRANSPORTE!A5:D117,4,FALSE)</f>
        <v>1314.6863333333333</v>
      </c>
      <c r="M58" s="904"/>
      <c r="N58" s="296">
        <f>K58*L58</f>
        <v>12.489520166666667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12.489520166666667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5150.6783280999462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1030.1356656199894</v>
      </c>
      <c r="M83" s="852"/>
      <c r="N83" s="57"/>
    </row>
    <row r="84" spans="1:14">
      <c r="B84" s="95" t="s">
        <v>1057</v>
      </c>
      <c r="C84" s="96"/>
      <c r="D84" s="96"/>
      <c r="E84" s="96"/>
      <c r="F84" s="96"/>
      <c r="G84" s="96"/>
      <c r="H84" s="96"/>
      <c r="I84" s="93"/>
      <c r="J84" s="94"/>
      <c r="K84" s="313">
        <v>0.05</v>
      </c>
      <c r="L84" s="851">
        <f>N78*K84</f>
        <v>257.53391640499734</v>
      </c>
      <c r="M84" s="852"/>
      <c r="N84" s="57"/>
    </row>
    <row r="85" spans="1:14" ht="15.75" thickBot="1">
      <c r="B85" s="97" t="s">
        <v>1058</v>
      </c>
      <c r="C85" s="98"/>
      <c r="D85" s="98"/>
      <c r="E85" s="98"/>
      <c r="F85" s="98"/>
      <c r="G85" s="98"/>
      <c r="H85" s="98"/>
      <c r="I85" s="99"/>
      <c r="J85" s="100"/>
      <c r="K85" s="314">
        <v>0.05</v>
      </c>
      <c r="L85" s="853">
        <f>N78*K85</f>
        <v>257.53391640499734</v>
      </c>
      <c r="M85" s="854"/>
      <c r="N85" s="57"/>
    </row>
    <row r="86" spans="1:14" ht="15.75" thickBot="1">
      <c r="B86" s="816" t="s">
        <v>1037</v>
      </c>
      <c r="C86" s="817"/>
      <c r="D86" s="817"/>
      <c r="E86" s="817"/>
      <c r="F86" s="817"/>
      <c r="G86" s="817"/>
      <c r="H86" s="817"/>
      <c r="I86" s="817"/>
      <c r="J86" s="817"/>
      <c r="K86" s="817"/>
      <c r="L86" s="817"/>
      <c r="M86" s="818"/>
      <c r="N86" s="58">
        <f>L83+L84+L85</f>
        <v>1545.2034984299842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6695.8818265299305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128589.05228305004</v>
      </c>
      <c r="L36" s="279"/>
      <c r="M36" s="280">
        <v>600</v>
      </c>
      <c r="N36" s="281">
        <f>K36/M36</f>
        <v>214.31508713841674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600</v>
      </c>
      <c r="N37" s="281">
        <f>K37/M37</f>
        <v>73.500022222222228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288.45344942571523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53360.69</v>
      </c>
      <c r="N48" s="281">
        <f>K48*M48</f>
        <v>253.4632775</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2410.0800723196526</v>
      </c>
      <c r="N49" s="281">
        <f>K49*M49</f>
        <v>2575.7730772916284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2829.2363547916284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3">
        <f>VLOOKUP(A58,TRANSPORTE!A5:D117,4,FALSE)</f>
        <v>1314.6866666666667</v>
      </c>
      <c r="M58" s="904"/>
      <c r="N58" s="296">
        <f>K58*L58</f>
        <v>6.2447616666666672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6.2447616666666672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3187.7685723916352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637.55371447832704</v>
      </c>
      <c r="M83" s="852"/>
      <c r="N83" s="57"/>
    </row>
    <row r="84" spans="1:14">
      <c r="B84" s="95" t="s">
        <v>1057</v>
      </c>
      <c r="C84" s="96"/>
      <c r="D84" s="96"/>
      <c r="E84" s="96"/>
      <c r="F84" s="96"/>
      <c r="G84" s="96"/>
      <c r="H84" s="96"/>
      <c r="I84" s="93"/>
      <c r="J84" s="94"/>
      <c r="K84" s="313">
        <v>0.05</v>
      </c>
      <c r="L84" s="851">
        <f>N78*K84</f>
        <v>159.38842861958176</v>
      </c>
      <c r="M84" s="852"/>
      <c r="N84" s="57"/>
    </row>
    <row r="85" spans="1:14" ht="15.75" thickBot="1">
      <c r="B85" s="97" t="s">
        <v>1058</v>
      </c>
      <c r="C85" s="98"/>
      <c r="D85" s="98"/>
      <c r="E85" s="98"/>
      <c r="F85" s="98"/>
      <c r="G85" s="98"/>
      <c r="H85" s="98"/>
      <c r="I85" s="99"/>
      <c r="J85" s="100"/>
      <c r="K85" s="314">
        <v>0.05</v>
      </c>
      <c r="L85" s="853">
        <f>N78*K85</f>
        <v>159.38842861958176</v>
      </c>
      <c r="M85" s="854"/>
      <c r="N85" s="57"/>
    </row>
    <row r="86" spans="1:14" ht="15.75" thickBot="1">
      <c r="B86" s="816" t="s">
        <v>1037</v>
      </c>
      <c r="C86" s="817"/>
      <c r="D86" s="817"/>
      <c r="E86" s="817"/>
      <c r="F86" s="817"/>
      <c r="G86" s="817"/>
      <c r="H86" s="817"/>
      <c r="I86" s="817"/>
      <c r="J86" s="817"/>
      <c r="K86" s="817"/>
      <c r="L86" s="817"/>
      <c r="M86" s="818"/>
      <c r="N86" s="58">
        <f>L83+L84+L85</f>
        <v>956.33057171749056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4144.0991441091255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290</v>
      </c>
      <c r="B37" s="865" t="str">
        <f>VLOOKUP(A37,EQUIPOS!A7:D154,3,FALSE)</f>
        <v>Planta trituradora</v>
      </c>
      <c r="C37" s="866"/>
      <c r="D37" s="866"/>
      <c r="E37" s="866"/>
      <c r="F37" s="866"/>
      <c r="G37" s="866"/>
      <c r="H37" s="867"/>
      <c r="I37" s="276"/>
      <c r="J37" s="277"/>
      <c r="K37" s="278">
        <f>VLOOKUP(A37,EQUIPOS!A7:D164,4,FALSE)</f>
        <v>532455.26514999999</v>
      </c>
      <c r="L37" s="279"/>
      <c r="M37" s="280">
        <v>30</v>
      </c>
      <c r="N37" s="281">
        <f t="shared" ref="N37:N43" si="0">K37/M37</f>
        <v>17748.508838333331</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108498.42726172639</v>
      </c>
      <c r="L38" s="279"/>
      <c r="M38" s="280">
        <v>9</v>
      </c>
      <c r="N38" s="281">
        <f t="shared" si="0"/>
        <v>12055.380806858488</v>
      </c>
    </row>
    <row r="39" spans="1:14">
      <c r="A39" t="s">
        <v>173</v>
      </c>
      <c r="B39" s="865" t="str">
        <f>VLOOKUP(A39,EQUIPOS!A9:D154,3,FALSE)</f>
        <v>Compactador neumático de Potencia 70 HP, peso de 13 ton</v>
      </c>
      <c r="C39" s="866"/>
      <c r="D39" s="866"/>
      <c r="E39" s="866"/>
      <c r="F39" s="866"/>
      <c r="G39" s="866"/>
      <c r="H39" s="867"/>
      <c r="I39" s="276"/>
      <c r="J39" s="277"/>
      <c r="K39" s="278">
        <f>VLOOKUP(A39,EQUIPOS!A9:D166,4,FALSE)</f>
        <v>111359.55156666668</v>
      </c>
      <c r="L39" s="279"/>
      <c r="M39" s="280">
        <v>9</v>
      </c>
      <c r="N39" s="281">
        <f t="shared" si="0"/>
        <v>12373.283507407408</v>
      </c>
    </row>
    <row r="40" spans="1:14">
      <c r="A40" t="s">
        <v>286</v>
      </c>
      <c r="B40" s="865" t="str">
        <f>VLOOKUP(A40,EQUIPOS!A10:D154,3,FALSE)</f>
        <v>Planta de asfalto en frio</v>
      </c>
      <c r="C40" s="866"/>
      <c r="D40" s="866"/>
      <c r="E40" s="866"/>
      <c r="F40" s="866"/>
      <c r="G40" s="866"/>
      <c r="H40" s="867"/>
      <c r="I40" s="276"/>
      <c r="J40" s="277"/>
      <c r="K40" s="278">
        <f>VLOOKUP(A40,EQUIPOS!A10:D167,4,FALSE)</f>
        <v>241759.88103776574</v>
      </c>
      <c r="L40" s="279"/>
      <c r="M40" s="280">
        <v>9</v>
      </c>
      <c r="N40" s="281">
        <f t="shared" si="0"/>
        <v>26862.209004196193</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9</v>
      </c>
      <c r="N42" s="281">
        <f t="shared" si="0"/>
        <v>32323.461388888893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9</v>
      </c>
      <c r="N43" s="281">
        <f t="shared" si="0"/>
        <v>9044.2953214444442</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N77*M46</f>
        <v>922.04676066569448</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121158.87609182169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38.199999999999996</v>
      </c>
      <c r="N54" s="281">
        <f>K54*M54</f>
        <v>954.99999999999989</v>
      </c>
    </row>
    <row r="55" spans="1:14" ht="15.75" thickBot="1">
      <c r="B55" s="49"/>
      <c r="C55" s="290"/>
      <c r="D55" s="290"/>
      <c r="E55" s="290"/>
      <c r="F55" s="290"/>
      <c r="G55" s="290"/>
      <c r="H55" s="290"/>
      <c r="I55" s="277"/>
      <c r="J55" s="233"/>
      <c r="K55" s="291"/>
      <c r="L55" s="276"/>
      <c r="M55" s="292"/>
      <c r="N55" s="293"/>
    </row>
    <row r="56" spans="1:14" ht="15.75" thickBot="1">
      <c r="B56" s="816" t="s">
        <v>1037</v>
      </c>
      <c r="C56" s="817"/>
      <c r="D56" s="817"/>
      <c r="E56" s="817"/>
      <c r="F56" s="817"/>
      <c r="G56" s="817"/>
      <c r="H56" s="817"/>
      <c r="I56" s="817"/>
      <c r="J56" s="817"/>
      <c r="K56" s="817"/>
      <c r="L56" s="817"/>
      <c r="M56" s="818"/>
      <c r="N56" s="403">
        <f>SUM(N53:N55)</f>
        <v>41293.353999999999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3">
        <f>VLOOKUP(A61,TRANSPORTE!A5:D117,4,FALSE)</f>
        <v>1526.1783333333333</v>
      </c>
      <c r="M61" s="904"/>
      <c r="N61" s="296">
        <f>K61*L61</f>
        <v>1907.7229166666666</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3">
        <f>VLOOKUP(A62,TRANSPORTE!A6:D117,4,FALSE)</f>
        <v>1306.3533333333332</v>
      </c>
      <c r="M62" s="904"/>
      <c r="N62" s="296">
        <f>K62*L62</f>
        <v>1828.8946666666664</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f>N61+N62+N63+N64+N65</f>
        <v>3736.6175833333327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858"/>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SUM(N72:N76)</f>
        <v>9220.4676066569446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N48+N56+N67+N77</f>
        <v>175409.31528181199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35081.863056362396</v>
      </c>
      <c r="M84" s="852"/>
      <c r="N84" s="57"/>
    </row>
    <row r="85" spans="1:14">
      <c r="B85" s="95" t="s">
        <v>1057</v>
      </c>
      <c r="C85" s="96"/>
      <c r="D85" s="96"/>
      <c r="E85" s="96"/>
      <c r="F85" s="96"/>
      <c r="G85" s="96"/>
      <c r="H85" s="96"/>
      <c r="I85" s="93"/>
      <c r="J85" s="94"/>
      <c r="K85" s="313">
        <v>0.05</v>
      </c>
      <c r="L85" s="851">
        <f>N79*K85</f>
        <v>8770.4657640905989</v>
      </c>
      <c r="M85" s="852"/>
      <c r="N85" s="57"/>
    </row>
    <row r="86" spans="1:14" ht="15.75" thickBot="1">
      <c r="B86" s="97" t="s">
        <v>1058</v>
      </c>
      <c r="C86" s="98"/>
      <c r="D86" s="98"/>
      <c r="E86" s="98"/>
      <c r="F86" s="98"/>
      <c r="G86" s="98"/>
      <c r="H86" s="98"/>
      <c r="I86" s="99"/>
      <c r="J86" s="100"/>
      <c r="K86" s="314">
        <v>0.05</v>
      </c>
      <c r="L86" s="853">
        <f>N79*K86</f>
        <v>8770.4657640905989</v>
      </c>
      <c r="M86" s="854"/>
      <c r="N86" s="57"/>
    </row>
    <row r="87" spans="1:14" ht="15.75" thickBot="1">
      <c r="B87" s="816" t="s">
        <v>1037</v>
      </c>
      <c r="C87" s="817"/>
      <c r="D87" s="817"/>
      <c r="E87" s="817"/>
      <c r="F87" s="817"/>
      <c r="G87" s="817"/>
      <c r="H87" s="817"/>
      <c r="I87" s="817"/>
      <c r="J87" s="817"/>
      <c r="K87" s="817"/>
      <c r="L87" s="817"/>
      <c r="M87" s="818"/>
      <c r="N87" s="58">
        <f>L84+L85+L86</f>
        <v>52622.794584543597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228032.10986635557</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9" t="s">
        <v>2324</v>
      </c>
      <c r="C106" s="820"/>
      <c r="D106" s="820"/>
      <c r="E106" s="820"/>
      <c r="F106" s="820"/>
      <c r="G106" s="820"/>
      <c r="H106" s="820"/>
      <c r="I106" s="820"/>
      <c r="J106" s="820"/>
      <c r="K106" s="820"/>
      <c r="L106" s="820"/>
      <c r="M106" s="820"/>
      <c r="N106" s="821"/>
    </row>
    <row r="107" spans="2:14" ht="15" customHeight="1">
      <c r="B107" s="819"/>
      <c r="C107" s="820"/>
      <c r="D107" s="820"/>
      <c r="E107" s="820"/>
      <c r="F107" s="820"/>
      <c r="G107" s="820"/>
      <c r="H107" s="820"/>
      <c r="I107" s="820"/>
      <c r="J107" s="820"/>
      <c r="K107" s="820"/>
      <c r="L107" s="820"/>
      <c r="M107" s="820"/>
      <c r="N107" s="821"/>
    </row>
    <row r="108" spans="2:14" ht="30" customHeight="1">
      <c r="B108" s="822" t="s">
        <v>2325</v>
      </c>
      <c r="C108" s="823"/>
      <c r="D108" s="823"/>
      <c r="E108" s="823"/>
      <c r="F108" s="823"/>
      <c r="G108" s="823"/>
      <c r="H108" s="823"/>
      <c r="I108" s="823"/>
      <c r="J108" s="823"/>
      <c r="K108" s="823"/>
      <c r="L108" s="823"/>
      <c r="M108" s="823"/>
      <c r="N108" s="824"/>
    </row>
    <row r="109" spans="2:14">
      <c r="B109" s="822"/>
      <c r="C109" s="823"/>
      <c r="D109" s="823"/>
      <c r="E109" s="823"/>
      <c r="F109" s="823"/>
      <c r="G109" s="823"/>
      <c r="H109" s="823"/>
      <c r="I109" s="823"/>
      <c r="J109" s="823"/>
      <c r="K109" s="823"/>
      <c r="L109" s="823"/>
      <c r="M109" s="823"/>
      <c r="N109" s="82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2"/>
      <c r="K119" s="882"/>
      <c r="L119" s="882"/>
      <c r="M119" s="882"/>
      <c r="N119" s="883"/>
    </row>
    <row r="120" spans="2:14" ht="15.75" thickBot="1">
      <c r="B120" s="270" t="s">
        <v>2327</v>
      </c>
      <c r="C120" s="402"/>
      <c r="D120" s="402"/>
      <c r="E120" s="63"/>
      <c r="F120" s="63"/>
      <c r="G120" s="63"/>
      <c r="H120" s="63"/>
      <c r="I120" s="63"/>
      <c r="J120" s="884"/>
      <c r="K120" s="884"/>
      <c r="L120" s="884"/>
      <c r="M120" s="884"/>
      <c r="N120" s="88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108498.42726172639</v>
      </c>
      <c r="L37" s="279"/>
      <c r="M37" s="280">
        <v>9</v>
      </c>
      <c r="N37" s="281">
        <f t="shared" ref="N37:N43" si="0">K37/M37</f>
        <v>12055.380806858488</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111359.55156666668</v>
      </c>
      <c r="L38" s="279"/>
      <c r="M38" s="280">
        <v>9</v>
      </c>
      <c r="N38" s="281">
        <f t="shared" si="0"/>
        <v>12373.283507407408</v>
      </c>
    </row>
    <row r="39" spans="1:14">
      <c r="A39" t="s">
        <v>286</v>
      </c>
      <c r="B39" s="865" t="str">
        <f>VLOOKUP(A39,EQUIPOS!A9:D154,3,FALSE)</f>
        <v>Planta de asfalto en frio</v>
      </c>
      <c r="C39" s="866"/>
      <c r="D39" s="866"/>
      <c r="E39" s="866"/>
      <c r="F39" s="866"/>
      <c r="G39" s="866"/>
      <c r="H39" s="867"/>
      <c r="I39" s="276"/>
      <c r="J39" s="277"/>
      <c r="K39" s="278">
        <f>VLOOKUP(A39,EQUIPOS!A9:D166,4,FALSE)</f>
        <v>241759.88103776574</v>
      </c>
      <c r="L39" s="279"/>
      <c r="M39" s="280">
        <v>9</v>
      </c>
      <c r="N39" s="281">
        <f t="shared" si="0"/>
        <v>26862.209004196193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9</v>
      </c>
      <c r="N42" s="281">
        <f t="shared" si="0"/>
        <v>32323.461388888893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9</v>
      </c>
      <c r="N43" s="281">
        <f t="shared" si="0"/>
        <v>9044.2953214444442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922.04676066569448</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121158.87609182169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3">
        <f>VLOOKUP(A65,TRANSPORTE!A6:D117,4,FALSE)</f>
        <v>1665.0116666666665</v>
      </c>
      <c r="M65" s="904"/>
      <c r="N65" s="296">
        <f>K65*L65</f>
        <v>2081.2645833333331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3910.1592499999997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9220.4676066569446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175582.85694847864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35116.571389695731</v>
      </c>
      <c r="M88" s="852"/>
      <c r="N88" s="57"/>
    </row>
    <row r="89" spans="1:14">
      <c r="B89" s="95" t="s">
        <v>1057</v>
      </c>
      <c r="C89" s="96"/>
      <c r="D89" s="96"/>
      <c r="E89" s="96"/>
      <c r="F89" s="96"/>
      <c r="G89" s="96"/>
      <c r="H89" s="96"/>
      <c r="I89" s="93"/>
      <c r="J89" s="94"/>
      <c r="K89" s="313">
        <v>0.05</v>
      </c>
      <c r="L89" s="851">
        <f>N83*K89</f>
        <v>8779.1428474239328</v>
      </c>
      <c r="M89" s="852"/>
      <c r="N89" s="57"/>
    </row>
    <row r="90" spans="1:14" ht="15.75" thickBot="1">
      <c r="B90" s="97" t="s">
        <v>1058</v>
      </c>
      <c r="C90" s="98"/>
      <c r="D90" s="98"/>
      <c r="E90" s="98"/>
      <c r="F90" s="98"/>
      <c r="G90" s="98"/>
      <c r="H90" s="98"/>
      <c r="I90" s="99"/>
      <c r="J90" s="100"/>
      <c r="K90" s="314">
        <v>0.05</v>
      </c>
      <c r="L90" s="853">
        <f>N83*K90</f>
        <v>8779.1428474239328</v>
      </c>
      <c r="M90" s="854"/>
      <c r="N90" s="57"/>
    </row>
    <row r="91" spans="1:14" ht="15.75" thickBot="1">
      <c r="B91" s="816" t="s">
        <v>1037</v>
      </c>
      <c r="C91" s="817"/>
      <c r="D91" s="817"/>
      <c r="E91" s="817"/>
      <c r="F91" s="817"/>
      <c r="G91" s="817"/>
      <c r="H91" s="817"/>
      <c r="I91" s="817"/>
      <c r="J91" s="817"/>
      <c r="K91" s="817"/>
      <c r="L91" s="817"/>
      <c r="M91" s="818"/>
      <c r="N91" s="58">
        <f>L88+L89+L90</f>
        <v>52674.857084543604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228257.71403302223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108498.42726172639</v>
      </c>
      <c r="L37" s="279"/>
      <c r="M37" s="280">
        <v>9</v>
      </c>
      <c r="N37" s="281">
        <f t="shared" ref="N37:N43" si="0">K37/M37</f>
        <v>12055.380806858488</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111359.55156666668</v>
      </c>
      <c r="L38" s="279"/>
      <c r="M38" s="280">
        <v>9</v>
      </c>
      <c r="N38" s="281">
        <f t="shared" si="0"/>
        <v>12373.283507407408</v>
      </c>
    </row>
    <row r="39" spans="1:14">
      <c r="A39" t="s">
        <v>286</v>
      </c>
      <c r="B39" s="865" t="str">
        <f>VLOOKUP(A39,EQUIPOS!A9:D154,3,FALSE)</f>
        <v>Planta de asfalto en frio</v>
      </c>
      <c r="C39" s="866"/>
      <c r="D39" s="866"/>
      <c r="E39" s="866"/>
      <c r="F39" s="866"/>
      <c r="G39" s="866"/>
      <c r="H39" s="867"/>
      <c r="I39" s="276"/>
      <c r="J39" s="277"/>
      <c r="K39" s="278">
        <f>VLOOKUP(A39,EQUIPOS!A9:D166,4,FALSE)</f>
        <v>241759.88103776574</v>
      </c>
      <c r="L39" s="279"/>
      <c r="M39" s="280">
        <v>9</v>
      </c>
      <c r="N39" s="281">
        <f t="shared" si="0"/>
        <v>26862.209004196193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9</v>
      </c>
      <c r="N42" s="281">
        <f t="shared" si="0"/>
        <v>32323.461388888893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9</v>
      </c>
      <c r="N43" s="281">
        <f t="shared" si="0"/>
        <v>9044.2953214444442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922.04676066569448</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121158.87609182169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20">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3">
        <f>VLOOKUP(A64,TRANSPORTE!A5:D117,4,FALSE)</f>
        <v>1306.3533333333332</v>
      </c>
      <c r="M64" s="904"/>
      <c r="N64" s="296">
        <f>K64*L64</f>
        <v>1828.8946666666664</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3">
        <f>VLOOKUP(A65,TRANSPORTE!A6:D117,4,FALSE)</f>
        <v>1526.1783333333333</v>
      </c>
      <c r="M65" s="904"/>
      <c r="N65" s="296">
        <f>K65*L65</f>
        <v>1907.7229166666666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3736.6175833333327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9220.4676066569446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175409.31528181199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35081.863056362396</v>
      </c>
      <c r="M88" s="852"/>
      <c r="N88" s="57"/>
    </row>
    <row r="89" spans="1:14">
      <c r="B89" s="95" t="s">
        <v>1057</v>
      </c>
      <c r="C89" s="96"/>
      <c r="D89" s="96"/>
      <c r="E89" s="96"/>
      <c r="F89" s="96"/>
      <c r="G89" s="96"/>
      <c r="H89" s="96"/>
      <c r="I89" s="93"/>
      <c r="J89" s="94"/>
      <c r="K89" s="313">
        <v>0.05</v>
      </c>
      <c r="L89" s="851">
        <f>N83*K89</f>
        <v>8770.4657640905989</v>
      </c>
      <c r="M89" s="852"/>
      <c r="N89" s="57"/>
    </row>
    <row r="90" spans="1:14" ht="15.75" thickBot="1">
      <c r="B90" s="97" t="s">
        <v>1058</v>
      </c>
      <c r="C90" s="98"/>
      <c r="D90" s="98"/>
      <c r="E90" s="98"/>
      <c r="F90" s="98"/>
      <c r="G90" s="98"/>
      <c r="H90" s="98"/>
      <c r="I90" s="99"/>
      <c r="J90" s="100"/>
      <c r="K90" s="314">
        <v>0.05</v>
      </c>
      <c r="L90" s="853">
        <f>N83*K90</f>
        <v>8770.4657640905989</v>
      </c>
      <c r="M90" s="854"/>
      <c r="N90" s="57"/>
    </row>
    <row r="91" spans="1:14" ht="15.75" thickBot="1">
      <c r="B91" s="816" t="s">
        <v>1037</v>
      </c>
      <c r="C91" s="817"/>
      <c r="D91" s="817"/>
      <c r="E91" s="817"/>
      <c r="F91" s="817"/>
      <c r="G91" s="817"/>
      <c r="H91" s="817"/>
      <c r="I91" s="817"/>
      <c r="J91" s="817"/>
      <c r="K91" s="817"/>
      <c r="L91" s="817"/>
      <c r="M91" s="818"/>
      <c r="N91" s="58">
        <f>L88+L89+L90</f>
        <v>52622.794584543597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58">
        <f>N83+N91</f>
        <v>228032.10986635557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108498.42726172639</v>
      </c>
      <c r="L37" s="279"/>
      <c r="M37" s="280">
        <v>7</v>
      </c>
      <c r="N37" s="281">
        <f t="shared" ref="N37:N43" si="0">K37/M37</f>
        <v>15499.77532310377</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111359.55156666668</v>
      </c>
      <c r="L38" s="279"/>
      <c r="M38" s="280">
        <v>7</v>
      </c>
      <c r="N38" s="281">
        <f t="shared" si="0"/>
        <v>15908.507366666669</v>
      </c>
    </row>
    <row r="39" spans="1:14">
      <c r="A39" t="s">
        <v>286</v>
      </c>
      <c r="B39" s="865" t="str">
        <f>VLOOKUP(A39,EQUIPOS!A9:D154,3,FALSE)</f>
        <v>Planta de asfalto en frio</v>
      </c>
      <c r="C39" s="866"/>
      <c r="D39" s="866"/>
      <c r="E39" s="866"/>
      <c r="F39" s="866"/>
      <c r="G39" s="866"/>
      <c r="H39" s="867"/>
      <c r="I39" s="276"/>
      <c r="J39" s="277"/>
      <c r="K39" s="278">
        <f>VLOOKUP(A39,EQUIPOS!A9:D166,4,FALSE)</f>
        <v>241759.88103776574</v>
      </c>
      <c r="L39" s="279"/>
      <c r="M39" s="280">
        <v>9</v>
      </c>
      <c r="N39" s="281">
        <f t="shared" si="0"/>
        <v>26862.209004196193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7</v>
      </c>
      <c r="N42" s="281">
        <f t="shared" si="0"/>
        <v>41558.736071428575</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9</v>
      </c>
      <c r="N43" s="281">
        <f t="shared" si="0"/>
        <v>9044.2953214444442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1053.7677264750794</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137505.49011567532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1306.3533333333332</v>
      </c>
      <c r="N65" s="421">
        <f>K65*M65</f>
        <v>1632.9416666666666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3461.8363333333327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10537.677264750793</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192798.35771375944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38559.671542751887</v>
      </c>
      <c r="M88" s="852"/>
      <c r="N88" s="57"/>
    </row>
    <row r="89" spans="1:14">
      <c r="B89" s="95" t="s">
        <v>1057</v>
      </c>
      <c r="C89" s="96"/>
      <c r="D89" s="96"/>
      <c r="E89" s="96"/>
      <c r="F89" s="96"/>
      <c r="G89" s="96"/>
      <c r="H89" s="96"/>
      <c r="I89" s="93"/>
      <c r="J89" s="94"/>
      <c r="K89" s="313">
        <v>0.05</v>
      </c>
      <c r="L89" s="851">
        <f>N83*K89</f>
        <v>9639.9178856879716</v>
      </c>
      <c r="M89" s="852"/>
      <c r="N89" s="57"/>
    </row>
    <row r="90" spans="1:14" ht="15.75" thickBot="1">
      <c r="B90" s="97" t="s">
        <v>1058</v>
      </c>
      <c r="C90" s="98"/>
      <c r="D90" s="98"/>
      <c r="E90" s="98"/>
      <c r="F90" s="98"/>
      <c r="G90" s="98"/>
      <c r="H90" s="98"/>
      <c r="I90" s="99"/>
      <c r="J90" s="100"/>
      <c r="K90" s="314">
        <v>0.05</v>
      </c>
      <c r="L90" s="853">
        <f>N83*K90</f>
        <v>9639.9178856879716</v>
      </c>
      <c r="M90" s="854"/>
      <c r="N90" s="57"/>
    </row>
    <row r="91" spans="1:14" ht="15.75" thickBot="1">
      <c r="B91" s="816" t="s">
        <v>1037</v>
      </c>
      <c r="C91" s="817"/>
      <c r="D91" s="817"/>
      <c r="E91" s="817"/>
      <c r="F91" s="817"/>
      <c r="G91" s="817"/>
      <c r="H91" s="817"/>
      <c r="I91" s="817"/>
      <c r="J91" s="817"/>
      <c r="K91" s="817"/>
      <c r="L91" s="817"/>
      <c r="M91" s="818"/>
      <c r="N91" s="58">
        <f>L88+L89+L90</f>
        <v>57839.507314127834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250637.86502788728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9</v>
      </c>
      <c r="N37" s="281">
        <f t="shared" ref="N37:N43" si="0">K37/M37</f>
        <v>12373.283507407408</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108498.42726172639</v>
      </c>
      <c r="L38" s="279"/>
      <c r="M38" s="280">
        <v>9</v>
      </c>
      <c r="N38" s="281">
        <f t="shared" si="0"/>
        <v>12055.380806858488</v>
      </c>
    </row>
    <row r="39" spans="1:14">
      <c r="A39" t="s">
        <v>286</v>
      </c>
      <c r="B39" s="865" t="str">
        <f>VLOOKUP(A39,EQUIPOS!A9:D154,3,FALSE)</f>
        <v>Planta de asfalto en frio</v>
      </c>
      <c r="C39" s="866"/>
      <c r="D39" s="866"/>
      <c r="E39" s="866"/>
      <c r="F39" s="866"/>
      <c r="G39" s="866"/>
      <c r="H39" s="867"/>
      <c r="I39" s="276"/>
      <c r="J39" s="277"/>
      <c r="K39" s="278">
        <f>VLOOKUP(A39,EQUIPOS!A9:D166,4,FALSE)</f>
        <v>241759.88103776574</v>
      </c>
      <c r="L39" s="279"/>
      <c r="M39" s="280">
        <v>9</v>
      </c>
      <c r="N39" s="281">
        <f t="shared" si="0"/>
        <v>26862.209004196193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9</v>
      </c>
      <c r="N42" s="281">
        <f t="shared" si="0"/>
        <v>32323.461388888893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9</v>
      </c>
      <c r="N43" s="281">
        <f t="shared" si="0"/>
        <v>9044.2953214444442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66"/>
      <c r="F46" s="866"/>
      <c r="G46" s="866"/>
      <c r="H46" s="867"/>
      <c r="I46" s="42"/>
      <c r="J46" s="43"/>
      <c r="K46" s="283"/>
      <c r="L46" s="285"/>
      <c r="M46" s="286"/>
      <c r="N46" s="287"/>
    </row>
    <row r="47" spans="1:14">
      <c r="B47" s="873" t="s">
        <v>1036</v>
      </c>
      <c r="C47" s="951"/>
      <c r="D47" s="951"/>
      <c r="E47" s="44"/>
      <c r="F47" s="45"/>
      <c r="G47" s="45"/>
      <c r="H47" s="46"/>
      <c r="I47" s="42"/>
      <c r="J47" s="43"/>
      <c r="K47" s="288"/>
      <c r="L47" s="285"/>
      <c r="M47" s="410">
        <v>0.1</v>
      </c>
      <c r="N47" s="353">
        <f>N81*M47</f>
        <v>922.04676066569448</v>
      </c>
    </row>
    <row r="48" spans="1:14" ht="15.75" thickBot="1">
      <c r="B48" s="952"/>
      <c r="C48" s="953"/>
      <c r="D48" s="953"/>
      <c r="E48" s="953"/>
      <c r="F48" s="953"/>
      <c r="G48" s="953"/>
      <c r="H48" s="954"/>
      <c r="I48" s="875"/>
      <c r="J48" s="876"/>
      <c r="K48" s="47"/>
      <c r="L48" s="877"/>
      <c r="M48" s="955"/>
      <c r="N48" s="111"/>
    </row>
    <row r="49" spans="1:14" ht="15.75" thickBot="1">
      <c r="B49" s="816" t="s">
        <v>1037</v>
      </c>
      <c r="C49" s="817"/>
      <c r="D49" s="817"/>
      <c r="E49" s="817"/>
      <c r="F49" s="817"/>
      <c r="G49" s="817"/>
      <c r="H49" s="817"/>
      <c r="I49" s="817"/>
      <c r="J49" s="817"/>
      <c r="K49" s="817"/>
      <c r="L49" s="817"/>
      <c r="M49" s="818"/>
      <c r="N49" s="403">
        <f>SUM(N36:N48)</f>
        <v>121158.87609182169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3">
        <f>VLOOKUP(A65,TRANSPORTE!A6:D117,4,FALSE)</f>
        <v>1526.1783333333333</v>
      </c>
      <c r="M65" s="904"/>
      <c r="N65" s="296">
        <f>K65*L65</f>
        <v>1907.7229166666666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3736.6175833333327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9220.4676066569446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175409.31528181199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35081.863056362396</v>
      </c>
      <c r="M88" s="852"/>
      <c r="N88" s="57"/>
    </row>
    <row r="89" spans="1:14">
      <c r="B89" s="95" t="s">
        <v>1057</v>
      </c>
      <c r="C89" s="96"/>
      <c r="D89" s="96"/>
      <c r="E89" s="96"/>
      <c r="F89" s="96"/>
      <c r="G89" s="96"/>
      <c r="H89" s="96"/>
      <c r="I89" s="93"/>
      <c r="J89" s="94"/>
      <c r="K89" s="313">
        <v>0.05</v>
      </c>
      <c r="L89" s="851">
        <f>N83*K89</f>
        <v>8770.4657640905989</v>
      </c>
      <c r="M89" s="852"/>
      <c r="N89" s="57"/>
    </row>
    <row r="90" spans="1:14" ht="15.75" thickBot="1">
      <c r="B90" s="97" t="s">
        <v>1058</v>
      </c>
      <c r="C90" s="98"/>
      <c r="D90" s="98"/>
      <c r="E90" s="98"/>
      <c r="F90" s="98"/>
      <c r="G90" s="98"/>
      <c r="H90" s="98"/>
      <c r="I90" s="99"/>
      <c r="J90" s="100"/>
      <c r="K90" s="314">
        <v>0.05</v>
      </c>
      <c r="L90" s="853">
        <f>N83*K90</f>
        <v>8770.4657640905989</v>
      </c>
      <c r="M90" s="854"/>
      <c r="N90" s="57"/>
    </row>
    <row r="91" spans="1:14" ht="15.75" thickBot="1">
      <c r="B91" s="816" t="s">
        <v>1037</v>
      </c>
      <c r="C91" s="817"/>
      <c r="D91" s="817"/>
      <c r="E91" s="817"/>
      <c r="F91" s="817"/>
      <c r="G91" s="817"/>
      <c r="H91" s="817"/>
      <c r="I91" s="817"/>
      <c r="J91" s="817"/>
      <c r="K91" s="817"/>
      <c r="L91" s="817"/>
      <c r="M91" s="818"/>
      <c r="N91" s="58">
        <f>L88+L89+L90</f>
        <v>52622.794584543597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228032.10986635557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9</v>
      </c>
      <c r="N37" s="281">
        <f t="shared" ref="N37:N43" si="0">K37/M37</f>
        <v>12373.283507407408</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108498.42726172639</v>
      </c>
      <c r="L38" s="279"/>
      <c r="M38" s="280">
        <v>9</v>
      </c>
      <c r="N38" s="281">
        <f t="shared" si="0"/>
        <v>12055.380806858488</v>
      </c>
    </row>
    <row r="39" spans="1:14">
      <c r="A39" t="s">
        <v>286</v>
      </c>
      <c r="B39" s="865" t="str">
        <f>VLOOKUP(A39,EQUIPOS!A9:D154,3,FALSE)</f>
        <v>Planta de asfalto en frio</v>
      </c>
      <c r="C39" s="866"/>
      <c r="D39" s="866"/>
      <c r="E39" s="866"/>
      <c r="F39" s="866"/>
      <c r="G39" s="866"/>
      <c r="H39" s="867"/>
      <c r="I39" s="276"/>
      <c r="J39" s="277"/>
      <c r="K39" s="278">
        <f>VLOOKUP(A39,EQUIPOS!A9:D166,4,FALSE)</f>
        <v>241759.88103776574</v>
      </c>
      <c r="L39" s="279"/>
      <c r="M39" s="280">
        <v>9</v>
      </c>
      <c r="N39" s="281">
        <f t="shared" si="0"/>
        <v>26862.209004196193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9</v>
      </c>
      <c r="N42" s="281">
        <f t="shared" si="0"/>
        <v>32323.461388888893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9</v>
      </c>
      <c r="N43" s="281">
        <f t="shared" si="0"/>
        <v>9044.2953214444442</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121158.87609182169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3">
        <f>VLOOKUP(A64,TRANSPORTE!A6:D117,4,FALSE)</f>
        <v>1526.1783333333333</v>
      </c>
      <c r="M64" s="904"/>
      <c r="N64" s="296">
        <f>K64*L64</f>
        <v>1907.7229166666666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3736.6175833333327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175409.31528181199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35081.863056362396</v>
      </c>
      <c r="M87" s="852"/>
      <c r="N87" s="57"/>
    </row>
    <row r="88" spans="1:14">
      <c r="B88" s="95" t="s">
        <v>1057</v>
      </c>
      <c r="C88" s="96"/>
      <c r="D88" s="96"/>
      <c r="E88" s="96"/>
      <c r="F88" s="96"/>
      <c r="G88" s="96"/>
      <c r="H88" s="96"/>
      <c r="I88" s="93"/>
      <c r="J88" s="94"/>
      <c r="K88" s="313">
        <v>0.05</v>
      </c>
      <c r="L88" s="851">
        <f>N82*K88</f>
        <v>8770.4657640905989</v>
      </c>
      <c r="M88" s="852"/>
      <c r="N88" s="57"/>
    </row>
    <row r="89" spans="1:14" ht="15.75" thickBot="1">
      <c r="B89" s="97" t="s">
        <v>1058</v>
      </c>
      <c r="C89" s="98"/>
      <c r="D89" s="98"/>
      <c r="E89" s="98"/>
      <c r="F89" s="98"/>
      <c r="G89" s="98"/>
      <c r="H89" s="98"/>
      <c r="I89" s="99"/>
      <c r="J89" s="100"/>
      <c r="K89" s="314">
        <v>0.05</v>
      </c>
      <c r="L89" s="853">
        <f>N82*K89</f>
        <v>8770.4657640905989</v>
      </c>
      <c r="M89" s="854"/>
      <c r="N89" s="57"/>
    </row>
    <row r="90" spans="1:14" ht="15.75" thickBot="1">
      <c r="B90" s="816" t="s">
        <v>1037</v>
      </c>
      <c r="C90" s="817"/>
      <c r="D90" s="817"/>
      <c r="E90" s="817"/>
      <c r="F90" s="817"/>
      <c r="G90" s="817"/>
      <c r="H90" s="817"/>
      <c r="I90" s="817"/>
      <c r="J90" s="817"/>
      <c r="K90" s="817"/>
      <c r="L90" s="817"/>
      <c r="M90" s="818"/>
      <c r="N90" s="58">
        <f>L87+L88+L89</f>
        <v>52622.794584543597</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228032.10986635557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9</v>
      </c>
      <c r="N37" s="281">
        <f t="shared" ref="N37:N43" si="0">K37/M37</f>
        <v>12373.283507407408</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108498.42726172639</v>
      </c>
      <c r="L38" s="279"/>
      <c r="M38" s="280">
        <v>9</v>
      </c>
      <c r="N38" s="281">
        <f t="shared" si="0"/>
        <v>12055.380806858488</v>
      </c>
    </row>
    <row r="39" spans="1:14">
      <c r="A39" t="s">
        <v>286</v>
      </c>
      <c r="B39" s="865" t="str">
        <f>VLOOKUP(A39,EQUIPOS!A9:D154,3,FALSE)</f>
        <v>Planta de asfalto en frio</v>
      </c>
      <c r="C39" s="866"/>
      <c r="D39" s="866"/>
      <c r="E39" s="866"/>
      <c r="F39" s="866"/>
      <c r="G39" s="866"/>
      <c r="H39" s="867"/>
      <c r="I39" s="276"/>
      <c r="J39" s="277"/>
      <c r="K39" s="278">
        <f>VLOOKUP(A39,EQUIPOS!A9:D166,4,FALSE)</f>
        <v>241759.88103776574</v>
      </c>
      <c r="L39" s="279"/>
      <c r="M39" s="280">
        <v>9</v>
      </c>
      <c r="N39" s="281">
        <f t="shared" si="0"/>
        <v>26862.209004196193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9</v>
      </c>
      <c r="N42" s="281">
        <f t="shared" si="0"/>
        <v>32323.461388888893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9</v>
      </c>
      <c r="N43" s="281">
        <f t="shared" si="0"/>
        <v>9044.2953214444442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66"/>
      <c r="F46" s="866"/>
      <c r="G46" s="866"/>
      <c r="H46" s="867"/>
      <c r="I46" s="42"/>
      <c r="J46" s="43"/>
      <c r="K46" s="283"/>
      <c r="L46" s="285"/>
      <c r="M46" s="286"/>
      <c r="N46" s="287"/>
    </row>
    <row r="47" spans="1:14">
      <c r="B47" s="873" t="s">
        <v>1036</v>
      </c>
      <c r="C47" s="951"/>
      <c r="D47" s="951"/>
      <c r="E47" s="44"/>
      <c r="F47" s="45"/>
      <c r="G47" s="45"/>
      <c r="H47" s="46"/>
      <c r="I47" s="42"/>
      <c r="J47" s="43"/>
      <c r="K47" s="288"/>
      <c r="L47" s="285"/>
      <c r="M47" s="410">
        <v>0.1</v>
      </c>
      <c r="N47" s="353">
        <f>N81*M47</f>
        <v>922.04676066569448</v>
      </c>
    </row>
    <row r="48" spans="1:14" ht="15.75" thickBot="1">
      <c r="B48" s="952"/>
      <c r="C48" s="953"/>
      <c r="D48" s="953"/>
      <c r="E48" s="953"/>
      <c r="F48" s="953"/>
      <c r="G48" s="953"/>
      <c r="H48" s="954"/>
      <c r="I48" s="875"/>
      <c r="J48" s="876"/>
      <c r="K48" s="47"/>
      <c r="L48" s="877"/>
      <c r="M48" s="955"/>
      <c r="N48" s="111"/>
    </row>
    <row r="49" spans="1:14" ht="15.75" thickBot="1">
      <c r="B49" s="816" t="s">
        <v>1037</v>
      </c>
      <c r="C49" s="817"/>
      <c r="D49" s="817"/>
      <c r="E49" s="817"/>
      <c r="F49" s="817"/>
      <c r="G49" s="817"/>
      <c r="H49" s="817"/>
      <c r="I49" s="817"/>
      <c r="J49" s="817"/>
      <c r="K49" s="817"/>
      <c r="L49" s="817"/>
      <c r="M49" s="818"/>
      <c r="N49" s="403">
        <f>SUM(N36:N48)</f>
        <v>121158.87609182169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3">
        <f>VLOOKUP(A65,TRANSPORTE!A6:D117,4,FALSE)</f>
        <v>1468.3883333333333</v>
      </c>
      <c r="M65" s="904"/>
      <c r="N65" s="296">
        <f>K65*L65</f>
        <v>1835.4854166666667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3664.380083333333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9220.4676066569446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175337.07778181197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35067.415556362394</v>
      </c>
      <c r="M88" s="852"/>
      <c r="N88" s="57"/>
    </row>
    <row r="89" spans="1:14">
      <c r="B89" s="95" t="s">
        <v>1057</v>
      </c>
      <c r="C89" s="96"/>
      <c r="D89" s="96"/>
      <c r="E89" s="96"/>
      <c r="F89" s="96"/>
      <c r="G89" s="96"/>
      <c r="H89" s="96"/>
      <c r="I89" s="93"/>
      <c r="J89" s="94"/>
      <c r="K89" s="313">
        <v>0.05</v>
      </c>
      <c r="L89" s="851">
        <f>N83*K89</f>
        <v>8766.8538890905984</v>
      </c>
      <c r="M89" s="852"/>
      <c r="N89" s="57"/>
    </row>
    <row r="90" spans="1:14" ht="15.75" thickBot="1">
      <c r="B90" s="97" t="s">
        <v>1058</v>
      </c>
      <c r="C90" s="98"/>
      <c r="D90" s="98"/>
      <c r="E90" s="98"/>
      <c r="F90" s="98"/>
      <c r="G90" s="98"/>
      <c r="H90" s="98"/>
      <c r="I90" s="99"/>
      <c r="J90" s="100"/>
      <c r="K90" s="314">
        <v>0.05</v>
      </c>
      <c r="L90" s="853">
        <f>N83*K90</f>
        <v>8766.8538890905984</v>
      </c>
      <c r="M90" s="854"/>
      <c r="N90" s="57"/>
    </row>
    <row r="91" spans="1:14" ht="15.75" thickBot="1">
      <c r="B91" s="816" t="s">
        <v>1037</v>
      </c>
      <c r="C91" s="817"/>
      <c r="D91" s="817"/>
      <c r="E91" s="817"/>
      <c r="F91" s="817"/>
      <c r="G91" s="817"/>
      <c r="H91" s="817"/>
      <c r="I91" s="817"/>
      <c r="J91" s="817"/>
      <c r="K91" s="817"/>
      <c r="L91" s="817"/>
      <c r="M91" s="818"/>
      <c r="N91" s="58">
        <f>L88+L89+L90</f>
        <v>52601.12333454359</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227938.20111635554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1151</v>
      </c>
      <c r="C31" s="956" t="s">
        <v>1664</v>
      </c>
      <c r="D31" s="956"/>
      <c r="E31" s="956"/>
      <c r="F31" s="957"/>
      <c r="G31" s="957"/>
      <c r="H31" s="957"/>
      <c r="I31" s="957"/>
      <c r="J31" s="957"/>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7</v>
      </c>
      <c r="N37" s="281">
        <f t="shared" ref="N37:N43" si="0">K37/M37</f>
        <v>15908.507366666669</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108498.42726172639</v>
      </c>
      <c r="L38" s="279"/>
      <c r="M38" s="280">
        <v>7</v>
      </c>
      <c r="N38" s="281">
        <f t="shared" si="0"/>
        <v>15499.77532310377</v>
      </c>
    </row>
    <row r="39" spans="1:14">
      <c r="A39" t="s">
        <v>286</v>
      </c>
      <c r="B39" s="865" t="str">
        <f>VLOOKUP(A39,EQUIPOS!A9:D154,3,FALSE)</f>
        <v>Planta de asfalto en frio</v>
      </c>
      <c r="C39" s="866"/>
      <c r="D39" s="866"/>
      <c r="E39" s="866"/>
      <c r="F39" s="866"/>
      <c r="G39" s="866"/>
      <c r="H39" s="867"/>
      <c r="I39" s="276"/>
      <c r="J39" s="277"/>
      <c r="K39" s="278">
        <f>VLOOKUP(A39,EQUIPOS!A9:D166,4,FALSE)</f>
        <v>241759.88103776574</v>
      </c>
      <c r="L39" s="279"/>
      <c r="M39" s="280">
        <v>9</v>
      </c>
      <c r="N39" s="281">
        <f t="shared" si="0"/>
        <v>26862.209004196193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7</v>
      </c>
      <c r="N42" s="281">
        <f t="shared" si="0"/>
        <v>41558.736071428575</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9</v>
      </c>
      <c r="N43" s="281">
        <f t="shared" si="0"/>
        <v>9044.2953214444442</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1053.7677264750794</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137505.49011567532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3">
        <f>VLOOKUP(A64,TRANSPORTE!A6:D117,4,FALSE)</f>
        <v>1468.3883333333333</v>
      </c>
      <c r="M64" s="904"/>
      <c r="N64" s="296">
        <f>K64*L64</f>
        <v>1835.4854166666667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3664.380083333333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10537.677264750793</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193000.90146375942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38600.180292751887</v>
      </c>
      <c r="M87" s="852"/>
      <c r="N87" s="57"/>
    </row>
    <row r="88" spans="1:14">
      <c r="B88" s="95" t="s">
        <v>1057</v>
      </c>
      <c r="C88" s="96"/>
      <c r="D88" s="96"/>
      <c r="E88" s="96"/>
      <c r="F88" s="96"/>
      <c r="G88" s="96"/>
      <c r="H88" s="96"/>
      <c r="I88" s="93"/>
      <c r="J88" s="94"/>
      <c r="K88" s="313">
        <v>0.05</v>
      </c>
      <c r="L88" s="851">
        <f>N82*K88</f>
        <v>9650.0450731879719</v>
      </c>
      <c r="M88" s="852"/>
      <c r="N88" s="57"/>
    </row>
    <row r="89" spans="1:14" ht="15.75" thickBot="1">
      <c r="B89" s="97" t="s">
        <v>1058</v>
      </c>
      <c r="C89" s="98"/>
      <c r="D89" s="98"/>
      <c r="E89" s="98"/>
      <c r="F89" s="98"/>
      <c r="G89" s="98"/>
      <c r="H89" s="98"/>
      <c r="I89" s="99"/>
      <c r="J89" s="100"/>
      <c r="K89" s="314">
        <v>0.05</v>
      </c>
      <c r="L89" s="853">
        <f>N82*K89</f>
        <v>9650.0450731879719</v>
      </c>
      <c r="M89" s="854"/>
      <c r="N89" s="57"/>
    </row>
    <row r="90" spans="1:14" ht="15.75" thickBot="1">
      <c r="B90" s="816" t="s">
        <v>1037</v>
      </c>
      <c r="C90" s="817"/>
      <c r="D90" s="817"/>
      <c r="E90" s="817"/>
      <c r="F90" s="817"/>
      <c r="G90" s="817"/>
      <c r="H90" s="817"/>
      <c r="I90" s="817"/>
      <c r="J90" s="817"/>
      <c r="K90" s="817"/>
      <c r="L90" s="817"/>
      <c r="M90" s="818"/>
      <c r="N90" s="58">
        <f>L87+L88+L89</f>
        <v>57900.270439127824</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250901.17190288723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5"/>
      <c r="C47" s="866"/>
      <c r="D47" s="866"/>
      <c r="E47" s="866"/>
      <c r="F47" s="866"/>
      <c r="G47" s="866"/>
      <c r="H47" s="867"/>
      <c r="I47" s="868"/>
      <c r="J47" s="869"/>
      <c r="K47" s="278"/>
      <c r="L47" s="870"/>
      <c r="M47" s="871"/>
      <c r="N47" s="281"/>
    </row>
    <row r="48" spans="1:14">
      <c r="B48" s="865"/>
      <c r="C48" s="866"/>
      <c r="D48" s="866"/>
      <c r="E48" s="872"/>
      <c r="F48" s="866"/>
      <c r="G48" s="866"/>
      <c r="H48" s="867"/>
      <c r="I48" s="42"/>
      <c r="J48" s="43"/>
      <c r="K48" s="283"/>
      <c r="L48" s="285"/>
      <c r="M48" s="286"/>
      <c r="N48" s="287"/>
    </row>
    <row r="49" spans="1:14">
      <c r="B49" s="873" t="s">
        <v>1036</v>
      </c>
      <c r="C49" s="874"/>
      <c r="D49" s="874"/>
      <c r="E49" s="44"/>
      <c r="F49" s="45"/>
      <c r="G49" s="45"/>
      <c r="H49" s="46"/>
      <c r="I49" s="42"/>
      <c r="J49" s="43"/>
      <c r="K49" s="288"/>
      <c r="L49" s="285"/>
      <c r="M49" s="410">
        <v>0.1</v>
      </c>
      <c r="N49" s="353">
        <f>N83*M49</f>
        <v>829.84208459912497</v>
      </c>
    </row>
    <row r="50" spans="1:14" ht="15.75" thickBot="1">
      <c r="B50" s="865"/>
      <c r="C50" s="866"/>
      <c r="D50" s="866"/>
      <c r="E50" s="866"/>
      <c r="F50" s="866"/>
      <c r="G50" s="866"/>
      <c r="H50" s="867"/>
      <c r="I50" s="875"/>
      <c r="J50" s="876"/>
      <c r="K50" s="47"/>
      <c r="L50" s="877"/>
      <c r="M50" s="878"/>
      <c r="N50" s="111"/>
    </row>
    <row r="51" spans="1:14" ht="15.75" thickBot="1">
      <c r="B51" s="816" t="s">
        <v>1037</v>
      </c>
      <c r="C51" s="817"/>
      <c r="D51" s="817"/>
      <c r="E51" s="817"/>
      <c r="F51" s="817"/>
      <c r="G51" s="817"/>
      <c r="H51" s="817"/>
      <c r="I51" s="817"/>
      <c r="J51" s="817"/>
      <c r="K51" s="817"/>
      <c r="L51" s="817"/>
      <c r="M51" s="818"/>
      <c r="N51" s="403">
        <f>SUM(N36:N50)</f>
        <v>161814.94250709307</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1" t="s">
        <v>1028</v>
      </c>
      <c r="C55" s="862"/>
      <c r="D55" s="862"/>
      <c r="E55" s="862"/>
      <c r="F55" s="862"/>
      <c r="G55" s="862"/>
      <c r="H55" s="862"/>
      <c r="I55" s="896"/>
      <c r="J55" s="324" t="s">
        <v>1029</v>
      </c>
      <c r="K55" s="91" t="s">
        <v>1030</v>
      </c>
      <c r="L55" s="897" t="s">
        <v>1039</v>
      </c>
      <c r="M55" s="896"/>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28813.11</v>
      </c>
      <c r="N56" s="281">
        <f>K56*M56</f>
        <v>40338.353999999999</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38.199999999999996</v>
      </c>
      <c r="N57" s="281">
        <f>K57*M57</f>
        <v>954.99999999999989</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98"/>
      <c r="C60" s="899"/>
      <c r="D60" s="899"/>
      <c r="E60" s="899"/>
      <c r="F60" s="899"/>
      <c r="G60" s="899"/>
      <c r="H60" s="899"/>
      <c r="I60" s="869"/>
      <c r="J60" s="48"/>
      <c r="K60" s="50"/>
      <c r="L60" s="900"/>
      <c r="M60" s="901"/>
      <c r="N60" s="51"/>
    </row>
    <row r="61" spans="1:14" ht="15.75" thickBot="1">
      <c r="B61" s="816" t="s">
        <v>1037</v>
      </c>
      <c r="C61" s="817"/>
      <c r="D61" s="817"/>
      <c r="E61" s="817"/>
      <c r="F61" s="817"/>
      <c r="G61" s="817"/>
      <c r="H61" s="817"/>
      <c r="I61" s="817"/>
      <c r="J61" s="817"/>
      <c r="K61" s="817"/>
      <c r="L61" s="817"/>
      <c r="M61" s="818"/>
      <c r="N61" s="403">
        <f>SUM(N56:N60)</f>
        <v>41293.353999999999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2" t="s">
        <v>1045</v>
      </c>
      <c r="M65" s="881"/>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3">
        <f>VLOOKUP(A66,TRANSPORTE!A5:D117,4,FALSE)</f>
        <v>1306.3533333333332</v>
      </c>
      <c r="M66" s="904"/>
      <c r="N66" s="296">
        <f>K66*L66</f>
        <v>1828.8946666666664</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3">
        <f>VLOOKUP(A67,TRANSPORTE!A6:D117,4,FALSE)</f>
        <v>1468.3883333333333</v>
      </c>
      <c r="M67" s="904"/>
      <c r="N67" s="296">
        <f>K67*L67</f>
        <v>1835.4854166666667</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94"/>
      <c r="M71" s="895"/>
      <c r="N71" s="133"/>
    </row>
    <row r="72" spans="1:15" ht="15.75" thickBot="1">
      <c r="B72" s="905" t="s">
        <v>1037</v>
      </c>
      <c r="C72" s="859"/>
      <c r="D72" s="859"/>
      <c r="E72" s="859"/>
      <c r="F72" s="859"/>
      <c r="G72" s="859"/>
      <c r="H72" s="859"/>
      <c r="I72" s="859"/>
      <c r="J72" s="859"/>
      <c r="K72" s="859"/>
      <c r="L72" s="859"/>
      <c r="M72" s="860"/>
      <c r="N72" s="110">
        <f>N66+N67+N68+N69+N70</f>
        <v>3664.380083333333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5" t="s">
        <v>1047</v>
      </c>
      <c r="C76" s="856"/>
      <c r="D76" s="856"/>
      <c r="E76" s="856"/>
      <c r="F76" s="856"/>
      <c r="G76" s="856"/>
      <c r="H76" s="856"/>
      <c r="I76" s="79" t="s">
        <v>1048</v>
      </c>
      <c r="J76" s="81" t="s">
        <v>1494</v>
      </c>
      <c r="K76" s="80" t="s">
        <v>1050</v>
      </c>
      <c r="L76" s="857" t="s">
        <v>1034</v>
      </c>
      <c r="M76" s="858"/>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2"/>
      <c r="C82" s="893"/>
      <c r="D82" s="893"/>
      <c r="E82" s="893"/>
      <c r="F82" s="893"/>
      <c r="G82" s="893"/>
      <c r="H82" s="893"/>
      <c r="I82" s="132"/>
      <c r="J82" s="132"/>
      <c r="K82" s="132"/>
      <c r="L82" s="906"/>
      <c r="M82" s="906"/>
      <c r="N82" s="51"/>
    </row>
    <row r="83" spans="1:14" ht="15.75" thickBot="1">
      <c r="B83" s="905" t="s">
        <v>1037</v>
      </c>
      <c r="C83" s="859"/>
      <c r="D83" s="859"/>
      <c r="E83" s="859"/>
      <c r="F83" s="859"/>
      <c r="G83" s="859"/>
      <c r="H83" s="859"/>
      <c r="I83" s="859"/>
      <c r="J83" s="859"/>
      <c r="K83" s="859"/>
      <c r="L83" s="859"/>
      <c r="M83" s="860"/>
      <c r="N83" s="310">
        <f>SUM(N77:N82)</f>
        <v>8298.4208459912497</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N51+N61+N72+N83</f>
        <v>215071.09743641765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43014.219487283532</v>
      </c>
      <c r="M90" s="852"/>
      <c r="N90" s="57"/>
    </row>
    <row r="91" spans="1:14">
      <c r="B91" s="95" t="s">
        <v>1057</v>
      </c>
      <c r="C91" s="96"/>
      <c r="D91" s="96"/>
      <c r="E91" s="96"/>
      <c r="F91" s="96"/>
      <c r="G91" s="96"/>
      <c r="H91" s="96"/>
      <c r="I91" s="93"/>
      <c r="J91" s="94"/>
      <c r="K91" s="313">
        <v>0.05</v>
      </c>
      <c r="L91" s="851">
        <f>N85*K91</f>
        <v>10753.554871820883</v>
      </c>
      <c r="M91" s="852"/>
      <c r="N91" s="57"/>
    </row>
    <row r="92" spans="1:14" ht="15.75" thickBot="1">
      <c r="B92" s="97" t="s">
        <v>1058</v>
      </c>
      <c r="C92" s="98"/>
      <c r="D92" s="98"/>
      <c r="E92" s="98"/>
      <c r="F92" s="98"/>
      <c r="G92" s="98"/>
      <c r="H92" s="98"/>
      <c r="I92" s="99"/>
      <c r="J92" s="100"/>
      <c r="K92" s="314">
        <v>0.05</v>
      </c>
      <c r="L92" s="853">
        <f>N85*K92</f>
        <v>10753.554871820883</v>
      </c>
      <c r="M92" s="854"/>
      <c r="N92" s="57"/>
    </row>
    <row r="93" spans="1:14" ht="15.75" thickBot="1">
      <c r="B93" s="816" t="s">
        <v>1037</v>
      </c>
      <c r="C93" s="817"/>
      <c r="D93" s="817"/>
      <c r="E93" s="817"/>
      <c r="F93" s="817"/>
      <c r="G93" s="817"/>
      <c r="H93" s="817"/>
      <c r="I93" s="817"/>
      <c r="J93" s="817"/>
      <c r="K93" s="817"/>
      <c r="L93" s="817"/>
      <c r="M93" s="818"/>
      <c r="N93" s="58">
        <f>L90+L91+L92</f>
        <v>64521.329230925294</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279592.42666734295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2"/>
      <c r="K125" s="882"/>
      <c r="L125" s="882"/>
      <c r="M125" s="882"/>
      <c r="N125" s="883"/>
    </row>
    <row r="126" spans="2:14" ht="15.75" thickBot="1">
      <c r="B126" s="270" t="s">
        <v>2327</v>
      </c>
      <c r="C126" s="402"/>
      <c r="D126" s="402"/>
      <c r="E126" s="63"/>
      <c r="F126" s="63"/>
      <c r="G126" s="63"/>
      <c r="H126" s="63"/>
      <c r="I126" s="63"/>
      <c r="J126" s="884"/>
      <c r="K126" s="884"/>
      <c r="L126" s="884"/>
      <c r="M126" s="884"/>
      <c r="N126" s="88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3">
        <f>VLOOKUP(A65,TRANSPORTE!A6:D117,4,FALSE)</f>
        <v>1665.0116666666665</v>
      </c>
      <c r="M65" s="904"/>
      <c r="N65" s="296">
        <f>K65*L65</f>
        <v>2081.2645833333331</v>
      </c>
    </row>
    <row r="66" spans="1:15">
      <c r="B66" s="52"/>
      <c r="C66" s="53"/>
      <c r="D66" s="53"/>
      <c r="E66" s="53"/>
      <c r="F66" s="53"/>
      <c r="G66" s="53"/>
      <c r="H66" s="297"/>
      <c r="I66" s="288"/>
      <c r="J66" s="288"/>
      <c r="K66" s="288"/>
      <c r="L66" s="903"/>
      <c r="M66" s="904"/>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3910.1592499999997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215316.87660308433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43063.375320616869</v>
      </c>
      <c r="M88" s="852"/>
      <c r="N88" s="57"/>
    </row>
    <row r="89" spans="1:14">
      <c r="B89" s="95" t="s">
        <v>1057</v>
      </c>
      <c r="C89" s="96"/>
      <c r="D89" s="96"/>
      <c r="E89" s="96"/>
      <c r="F89" s="96"/>
      <c r="G89" s="96"/>
      <c r="H89" s="96"/>
      <c r="I89" s="93"/>
      <c r="J89" s="94"/>
      <c r="K89" s="313">
        <v>0.05</v>
      </c>
      <c r="L89" s="851">
        <f>N83*K89</f>
        <v>10765.843830154217</v>
      </c>
      <c r="M89" s="852"/>
      <c r="N89" s="57"/>
    </row>
    <row r="90" spans="1:14" ht="15.75" thickBot="1">
      <c r="B90" s="97" t="s">
        <v>1058</v>
      </c>
      <c r="C90" s="98"/>
      <c r="D90" s="98"/>
      <c r="E90" s="98"/>
      <c r="F90" s="98"/>
      <c r="G90" s="98"/>
      <c r="H90" s="98"/>
      <c r="I90" s="99"/>
      <c r="J90" s="100"/>
      <c r="K90" s="314">
        <v>0.05</v>
      </c>
      <c r="L90" s="853">
        <f>N83*K90</f>
        <v>10765.843830154217</v>
      </c>
      <c r="M90" s="854"/>
      <c r="N90" s="57"/>
    </row>
    <row r="91" spans="1:14" ht="15.75" thickBot="1">
      <c r="B91" s="816" t="s">
        <v>1037</v>
      </c>
      <c r="C91" s="817"/>
      <c r="D91" s="817"/>
      <c r="E91" s="817"/>
      <c r="F91" s="817"/>
      <c r="G91" s="817"/>
      <c r="H91" s="817"/>
      <c r="I91" s="817"/>
      <c r="J91" s="817"/>
      <c r="K91" s="817"/>
      <c r="L91" s="817"/>
      <c r="M91" s="818"/>
      <c r="N91" s="58">
        <f>L88+L89+L90</f>
        <v>64595.062980925308</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279911.93958400964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3">
        <f>VLOOKUP(A65,TRANSPORTE!A6:D117,4,FALSE)</f>
        <v>1665.0116666666665</v>
      </c>
      <c r="M65" s="904"/>
      <c r="N65" s="296">
        <f>K65*L65</f>
        <v>2081.2645833333331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3910.1592499999997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215316.87660308433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43063.375320616869</v>
      </c>
      <c r="M88" s="852"/>
      <c r="N88" s="57"/>
    </row>
    <row r="89" spans="1:14">
      <c r="B89" s="95" t="s">
        <v>1057</v>
      </c>
      <c r="C89" s="96"/>
      <c r="D89" s="96"/>
      <c r="E89" s="96"/>
      <c r="F89" s="96"/>
      <c r="G89" s="96"/>
      <c r="H89" s="96"/>
      <c r="I89" s="93"/>
      <c r="J89" s="94"/>
      <c r="K89" s="313">
        <v>0.05</v>
      </c>
      <c r="L89" s="851">
        <f>N83*K89</f>
        <v>10765.843830154217</v>
      </c>
      <c r="M89" s="852"/>
      <c r="N89" s="57"/>
    </row>
    <row r="90" spans="1:14" ht="15.75" thickBot="1">
      <c r="B90" s="97" t="s">
        <v>1058</v>
      </c>
      <c r="C90" s="98"/>
      <c r="D90" s="98"/>
      <c r="E90" s="98"/>
      <c r="F90" s="98"/>
      <c r="G90" s="98"/>
      <c r="H90" s="98"/>
      <c r="I90" s="99"/>
      <c r="J90" s="100"/>
      <c r="K90" s="314">
        <v>0.05</v>
      </c>
      <c r="L90" s="853">
        <f>N83*K90</f>
        <v>10765.843830154217</v>
      </c>
      <c r="M90" s="854"/>
      <c r="N90" s="57"/>
    </row>
    <row r="91" spans="1:14" ht="15.75" thickBot="1">
      <c r="B91" s="816" t="s">
        <v>1037</v>
      </c>
      <c r="C91" s="817"/>
      <c r="D91" s="817"/>
      <c r="E91" s="817"/>
      <c r="F91" s="817"/>
      <c r="G91" s="817"/>
      <c r="H91" s="817"/>
      <c r="I91" s="817"/>
      <c r="J91" s="817"/>
      <c r="K91" s="817"/>
      <c r="L91" s="817"/>
      <c r="M91" s="818"/>
      <c r="N91" s="58">
        <f>L88+L89+L90</f>
        <v>64595.062980925308</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279911.93958400964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ht="15" customHeight="1">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161814.94250709307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3">
        <f>VLOOKUP(A64,TRANSPORTE!A6:D117,4,FALSE)</f>
        <v>1468.3883333333333</v>
      </c>
      <c r="M64" s="904"/>
      <c r="N64" s="296">
        <f>K64*L64</f>
        <v>1835.4854166666667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3664.380083333333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215071.09743641765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43014.219487283532</v>
      </c>
      <c r="M87" s="852"/>
      <c r="N87" s="57"/>
    </row>
    <row r="88" spans="1:14">
      <c r="B88" s="95" t="s">
        <v>1057</v>
      </c>
      <c r="C88" s="96"/>
      <c r="D88" s="96"/>
      <c r="E88" s="96"/>
      <c r="F88" s="96"/>
      <c r="G88" s="96"/>
      <c r="H88" s="96"/>
      <c r="I88" s="93"/>
      <c r="J88" s="94"/>
      <c r="K88" s="313">
        <v>0.05</v>
      </c>
      <c r="L88" s="851">
        <f>N82*K88</f>
        <v>10753.554871820883</v>
      </c>
      <c r="M88" s="852"/>
      <c r="N88" s="57"/>
    </row>
    <row r="89" spans="1:14" ht="15.75" thickBot="1">
      <c r="B89" s="97" t="s">
        <v>1058</v>
      </c>
      <c r="C89" s="98"/>
      <c r="D89" s="98"/>
      <c r="E89" s="98"/>
      <c r="F89" s="98"/>
      <c r="G89" s="98"/>
      <c r="H89" s="98"/>
      <c r="I89" s="99"/>
      <c r="J89" s="100"/>
      <c r="K89" s="314">
        <v>0.05</v>
      </c>
      <c r="L89" s="853">
        <f>N82*K89</f>
        <v>10753.554871820883</v>
      </c>
      <c r="M89" s="854"/>
      <c r="N89" s="57"/>
    </row>
    <row r="90" spans="1:14" ht="15.75" thickBot="1">
      <c r="B90" s="816" t="s">
        <v>1037</v>
      </c>
      <c r="C90" s="817"/>
      <c r="D90" s="817"/>
      <c r="E90" s="817"/>
      <c r="F90" s="817"/>
      <c r="G90" s="817"/>
      <c r="H90" s="817"/>
      <c r="I90" s="817"/>
      <c r="J90" s="817"/>
      <c r="K90" s="817"/>
      <c r="L90" s="817"/>
      <c r="M90" s="818"/>
      <c r="N90" s="58">
        <f>L87+L88+L89</f>
        <v>64521.329230925294</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279592.42666734295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161814.94250709307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3">
        <f>VLOOKUP(A64,TRANSPORTE!A6:D117,4,FALSE)</f>
        <v>1526.1783333333333</v>
      </c>
      <c r="M64" s="904"/>
      <c r="N64" s="296">
        <f>K64*L64</f>
        <v>1907.7229166666666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3736.6175833333327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215143.33493641767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43028.666987283534</v>
      </c>
      <c r="M87" s="852"/>
      <c r="N87" s="57"/>
    </row>
    <row r="88" spans="1:14">
      <c r="B88" s="95" t="s">
        <v>1057</v>
      </c>
      <c r="C88" s="96"/>
      <c r="D88" s="96"/>
      <c r="E88" s="96"/>
      <c r="F88" s="96"/>
      <c r="G88" s="96"/>
      <c r="H88" s="96"/>
      <c r="I88" s="93"/>
      <c r="J88" s="94"/>
      <c r="K88" s="313">
        <v>0.05</v>
      </c>
      <c r="L88" s="851">
        <f>N82*K88</f>
        <v>10757.166746820883</v>
      </c>
      <c r="M88" s="852"/>
      <c r="N88" s="57"/>
    </row>
    <row r="89" spans="1:14" ht="15.75" thickBot="1">
      <c r="B89" s="97" t="s">
        <v>1058</v>
      </c>
      <c r="C89" s="98"/>
      <c r="D89" s="98"/>
      <c r="E89" s="98"/>
      <c r="F89" s="98"/>
      <c r="G89" s="98"/>
      <c r="H89" s="98"/>
      <c r="I89" s="99"/>
      <c r="J89" s="100"/>
      <c r="K89" s="314">
        <v>0.05</v>
      </c>
      <c r="L89" s="853">
        <f>N82*K89</f>
        <v>10757.166746820883</v>
      </c>
      <c r="M89" s="854"/>
      <c r="N89" s="57"/>
    </row>
    <row r="90" spans="1:14" ht="15.75" thickBot="1">
      <c r="B90" s="816" t="s">
        <v>1037</v>
      </c>
      <c r="C90" s="817"/>
      <c r="D90" s="817"/>
      <c r="E90" s="817"/>
      <c r="F90" s="817"/>
      <c r="G90" s="817"/>
      <c r="H90" s="817"/>
      <c r="I90" s="817"/>
      <c r="J90" s="817"/>
      <c r="K90" s="817"/>
      <c r="L90" s="817"/>
      <c r="M90" s="818"/>
      <c r="N90" s="58">
        <f>L87+L88+L89</f>
        <v>64543.000480925301</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279686.33541734295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3">
        <f>VLOOKUP(A65,TRANSPORTE!A6:D117,4,FALSE)</f>
        <v>1526.1783333333333</v>
      </c>
      <c r="M65" s="904"/>
      <c r="N65" s="296">
        <f>K65*L65</f>
        <v>1907.7229166666666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3736.6175833333327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215143.33493641767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43028.666987283534</v>
      </c>
      <c r="M88" s="852"/>
      <c r="N88" s="57"/>
    </row>
    <row r="89" spans="1:14">
      <c r="B89" s="95" t="s">
        <v>1057</v>
      </c>
      <c r="C89" s="96"/>
      <c r="D89" s="96"/>
      <c r="E89" s="96"/>
      <c r="F89" s="96"/>
      <c r="G89" s="96"/>
      <c r="H89" s="96"/>
      <c r="I89" s="93"/>
      <c r="J89" s="94"/>
      <c r="K89" s="313">
        <v>0.05</v>
      </c>
      <c r="L89" s="851">
        <f>N83*K89</f>
        <v>10757.166746820883</v>
      </c>
      <c r="M89" s="852"/>
      <c r="N89" s="57"/>
    </row>
    <row r="90" spans="1:14" ht="15.75" thickBot="1">
      <c r="B90" s="97" t="s">
        <v>1058</v>
      </c>
      <c r="C90" s="98"/>
      <c r="D90" s="98"/>
      <c r="E90" s="98"/>
      <c r="F90" s="98"/>
      <c r="G90" s="98"/>
      <c r="H90" s="98"/>
      <c r="I90" s="99"/>
      <c r="J90" s="100"/>
      <c r="K90" s="314">
        <v>0.05</v>
      </c>
      <c r="L90" s="853">
        <f>N83*K90</f>
        <v>10757.166746820883</v>
      </c>
      <c r="M90" s="854"/>
      <c r="N90" s="57"/>
    </row>
    <row r="91" spans="1:14" ht="15.75" thickBot="1">
      <c r="B91" s="816" t="s">
        <v>1037</v>
      </c>
      <c r="C91" s="817"/>
      <c r="D91" s="817"/>
      <c r="E91" s="817"/>
      <c r="F91" s="817"/>
      <c r="G91" s="817"/>
      <c r="H91" s="817"/>
      <c r="I91" s="817"/>
      <c r="J91" s="817"/>
      <c r="K91" s="817"/>
      <c r="L91" s="817"/>
      <c r="M91" s="818"/>
      <c r="N91" s="58">
        <f>L88+L89+L90</f>
        <v>64543.000480925301</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279686.33541734295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3">
        <f>VLOOKUP(A65,TRANSPORTE!A6:D117,4,FALSE)</f>
        <v>1526.1783333333333</v>
      </c>
      <c r="M65" s="904"/>
      <c r="N65" s="296">
        <f>K65*L65</f>
        <v>1907.7229166666666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3736.6175833333327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215143.33493641767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43028.666987283534</v>
      </c>
      <c r="M88" s="852"/>
      <c r="N88" s="57"/>
    </row>
    <row r="89" spans="1:14">
      <c r="B89" s="95" t="s">
        <v>1057</v>
      </c>
      <c r="C89" s="96"/>
      <c r="D89" s="96"/>
      <c r="E89" s="96"/>
      <c r="F89" s="96"/>
      <c r="G89" s="96"/>
      <c r="H89" s="96"/>
      <c r="I89" s="93"/>
      <c r="J89" s="94"/>
      <c r="K89" s="313">
        <v>0.05</v>
      </c>
      <c r="L89" s="851">
        <f>N83*K89</f>
        <v>10757.166746820883</v>
      </c>
      <c r="M89" s="852"/>
      <c r="N89" s="57"/>
    </row>
    <row r="90" spans="1:14" ht="15.75" thickBot="1">
      <c r="B90" s="97" t="s">
        <v>1058</v>
      </c>
      <c r="C90" s="98"/>
      <c r="D90" s="98"/>
      <c r="E90" s="98"/>
      <c r="F90" s="98"/>
      <c r="G90" s="98"/>
      <c r="H90" s="98"/>
      <c r="I90" s="99"/>
      <c r="J90" s="100"/>
      <c r="K90" s="314">
        <v>0.05</v>
      </c>
      <c r="L90" s="853">
        <f>N83*K90</f>
        <v>10757.166746820883</v>
      </c>
      <c r="M90" s="854"/>
      <c r="N90" s="57"/>
    </row>
    <row r="91" spans="1:14" ht="15.75" thickBot="1">
      <c r="B91" s="816" t="s">
        <v>1037</v>
      </c>
      <c r="C91" s="817"/>
      <c r="D91" s="817"/>
      <c r="E91" s="817"/>
      <c r="F91" s="817"/>
      <c r="G91" s="817"/>
      <c r="H91" s="817"/>
      <c r="I91" s="817"/>
      <c r="J91" s="817"/>
      <c r="K91" s="817"/>
      <c r="L91" s="817"/>
      <c r="M91" s="818"/>
      <c r="N91" s="58">
        <f>L88+L89+L90</f>
        <v>64543.000480925301</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279686.33541734295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1377</v>
      </c>
      <c r="B65" s="52" t="str">
        <f>VLOOKUP(A65,TRANSPORTE!A6:D117,3,FALSE)</f>
        <v>Transporte de mezcla</v>
      </c>
      <c r="C65" s="53"/>
      <c r="D65" s="53"/>
      <c r="E65" s="53"/>
      <c r="F65" s="53"/>
      <c r="G65" s="53"/>
      <c r="H65" s="320" t="s">
        <v>1552</v>
      </c>
      <c r="I65" s="288">
        <v>1.25</v>
      </c>
      <c r="J65" s="295">
        <v>1</v>
      </c>
      <c r="K65" s="288">
        <f>I65*J65</f>
        <v>1.25</v>
      </c>
      <c r="L65" s="903">
        <f>VLOOKUP(A65,TRANSPORTE!A6:D117,4,FALSE)</f>
        <v>1497.2349999999999</v>
      </c>
      <c r="M65" s="904"/>
      <c r="N65" s="296">
        <f>K65*L65</f>
        <v>1871.5437499999998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3700.4384166666659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215107.155769751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43021.431153950201</v>
      </c>
      <c r="M88" s="852"/>
      <c r="N88" s="57"/>
    </row>
    <row r="89" spans="1:14">
      <c r="B89" s="95" t="s">
        <v>1057</v>
      </c>
      <c r="C89" s="96"/>
      <c r="D89" s="96"/>
      <c r="E89" s="96"/>
      <c r="F89" s="96"/>
      <c r="G89" s="96"/>
      <c r="H89" s="96"/>
      <c r="I89" s="93"/>
      <c r="J89" s="94"/>
      <c r="K89" s="313">
        <v>0.05</v>
      </c>
      <c r="L89" s="851">
        <f>N83*K89</f>
        <v>10755.35778848755</v>
      </c>
      <c r="M89" s="852"/>
      <c r="N89" s="57"/>
    </row>
    <row r="90" spans="1:14" ht="15.75" thickBot="1">
      <c r="B90" s="97" t="s">
        <v>1058</v>
      </c>
      <c r="C90" s="98"/>
      <c r="D90" s="98"/>
      <c r="E90" s="98"/>
      <c r="F90" s="98"/>
      <c r="G90" s="98"/>
      <c r="H90" s="98"/>
      <c r="I90" s="99"/>
      <c r="J90" s="100"/>
      <c r="K90" s="314">
        <v>0.05</v>
      </c>
      <c r="L90" s="853">
        <f>N83*K90</f>
        <v>10755.35778848755</v>
      </c>
      <c r="M90" s="854"/>
      <c r="N90" s="57"/>
    </row>
    <row r="91" spans="1:14" ht="15.75" thickBot="1">
      <c r="B91" s="816" t="s">
        <v>1037</v>
      </c>
      <c r="C91" s="817"/>
      <c r="D91" s="817"/>
      <c r="E91" s="817"/>
      <c r="F91" s="817"/>
      <c r="G91" s="817"/>
      <c r="H91" s="817"/>
      <c r="I91" s="817"/>
      <c r="J91" s="817"/>
      <c r="K91" s="817"/>
      <c r="L91" s="817"/>
      <c r="M91" s="818"/>
      <c r="N91" s="58">
        <f>L88+L89+L90</f>
        <v>64532.146730925298</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279639.30250067631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8</v>
      </c>
      <c r="N37" s="281">
        <f t="shared" ref="N37:N43" si="0">K37/M37</f>
        <v>13919.943945833335</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8</v>
      </c>
      <c r="N38" s="281">
        <f t="shared" si="0"/>
        <v>11344.010571874998</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8</v>
      </c>
      <c r="N39" s="281">
        <f t="shared" si="0"/>
        <v>94955.945583333334</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8</v>
      </c>
      <c r="N42" s="281">
        <f t="shared" si="0"/>
        <v>36363.894062500003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8</v>
      </c>
      <c r="N43" s="281">
        <f t="shared" si="0"/>
        <v>10174.832236624999</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195258.87246319294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3">
        <f>VLOOKUP(A64,TRANSPORTE!A6:D117,4,FALSE)</f>
        <v>1468.3883333333333</v>
      </c>
      <c r="M64" s="904"/>
      <c r="N64" s="296">
        <f>K64*L64</f>
        <v>1835.4854166666667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3664.380083333333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249437.0741531832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49887.414830636641</v>
      </c>
      <c r="M87" s="852"/>
      <c r="N87" s="57"/>
    </row>
    <row r="88" spans="1:14">
      <c r="B88" s="95" t="s">
        <v>1057</v>
      </c>
      <c r="C88" s="96"/>
      <c r="D88" s="96"/>
      <c r="E88" s="96"/>
      <c r="F88" s="96"/>
      <c r="G88" s="96"/>
      <c r="H88" s="96"/>
      <c r="I88" s="93"/>
      <c r="J88" s="94"/>
      <c r="K88" s="313">
        <v>0.05</v>
      </c>
      <c r="L88" s="851">
        <f>N82*K88</f>
        <v>12471.85370765916</v>
      </c>
      <c r="M88" s="852"/>
      <c r="N88" s="57"/>
    </row>
    <row r="89" spans="1:14" ht="15.75" thickBot="1">
      <c r="B89" s="97" t="s">
        <v>1058</v>
      </c>
      <c r="C89" s="98"/>
      <c r="D89" s="98"/>
      <c r="E89" s="98"/>
      <c r="F89" s="98"/>
      <c r="G89" s="98"/>
      <c r="H89" s="98"/>
      <c r="I89" s="99"/>
      <c r="J89" s="100"/>
      <c r="K89" s="314">
        <v>0.05</v>
      </c>
      <c r="L89" s="853">
        <f>N82*K89</f>
        <v>12471.85370765916</v>
      </c>
      <c r="M89" s="854"/>
      <c r="N89" s="57"/>
    </row>
    <row r="90" spans="1:14" ht="15.75" thickBot="1">
      <c r="B90" s="816" t="s">
        <v>1037</v>
      </c>
      <c r="C90" s="817"/>
      <c r="D90" s="817"/>
      <c r="E90" s="817"/>
      <c r="F90" s="817"/>
      <c r="G90" s="817"/>
      <c r="H90" s="817"/>
      <c r="I90" s="817"/>
      <c r="J90" s="817"/>
      <c r="K90" s="817"/>
      <c r="L90" s="817"/>
      <c r="M90" s="818"/>
      <c r="N90" s="58">
        <f>L87+L88+L89</f>
        <v>74831.122245954961</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324268.19639913819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8</v>
      </c>
      <c r="N37" s="281">
        <f t="shared" ref="N37:N43" si="0">K37/M37</f>
        <v>13919.943945833335</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8</v>
      </c>
      <c r="N38" s="281">
        <f t="shared" si="0"/>
        <v>11344.010571874998</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8</v>
      </c>
      <c r="N39" s="281">
        <f t="shared" si="0"/>
        <v>94955.945583333334</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8</v>
      </c>
      <c r="N42" s="281">
        <f t="shared" si="0"/>
        <v>36363.894062500003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8</v>
      </c>
      <c r="N43" s="281">
        <f t="shared" si="0"/>
        <v>10174.832236624999</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195258.87246319294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3">
        <f>VLOOKUP(A64,TRANSPORTE!A6:D117,4,FALSE)</f>
        <v>1526.1783333333333</v>
      </c>
      <c r="M64" s="904"/>
      <c r="N64" s="296">
        <f>K64*L64</f>
        <v>1907.7229166666666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3736.6175833333327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133"/>
    </row>
    <row r="80" spans="1:15" ht="15.75" thickBot="1">
      <c r="B80" s="905" t="s">
        <v>1037</v>
      </c>
      <c r="C80" s="859"/>
      <c r="D80" s="859"/>
      <c r="E80" s="859"/>
      <c r="F80" s="859"/>
      <c r="G80" s="859"/>
      <c r="H80" s="859"/>
      <c r="I80" s="859"/>
      <c r="J80" s="859"/>
      <c r="K80" s="859"/>
      <c r="L80" s="859"/>
      <c r="M80" s="860"/>
      <c r="N80" s="469">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249509.31165318322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49901.86233063665</v>
      </c>
      <c r="M87" s="852"/>
      <c r="N87" s="57"/>
    </row>
    <row r="88" spans="1:14">
      <c r="B88" s="95" t="s">
        <v>1057</v>
      </c>
      <c r="C88" s="96"/>
      <c r="D88" s="96"/>
      <c r="E88" s="96"/>
      <c r="F88" s="96"/>
      <c r="G88" s="96"/>
      <c r="H88" s="96"/>
      <c r="I88" s="93"/>
      <c r="J88" s="94"/>
      <c r="K88" s="313">
        <v>0.05</v>
      </c>
      <c r="L88" s="851">
        <f>N82*K88</f>
        <v>12475.465582659162</v>
      </c>
      <c r="M88" s="852"/>
      <c r="N88" s="57"/>
    </row>
    <row r="89" spans="1:14" ht="15.75" thickBot="1">
      <c r="B89" s="97" t="s">
        <v>1058</v>
      </c>
      <c r="C89" s="98"/>
      <c r="D89" s="98"/>
      <c r="E89" s="98"/>
      <c r="F89" s="98"/>
      <c r="G89" s="98"/>
      <c r="H89" s="98"/>
      <c r="I89" s="99"/>
      <c r="J89" s="100"/>
      <c r="K89" s="314">
        <v>0.05</v>
      </c>
      <c r="L89" s="853">
        <f>N82*K89</f>
        <v>12475.465582659162</v>
      </c>
      <c r="M89" s="854"/>
      <c r="N89" s="57"/>
    </row>
    <row r="90" spans="1:14" ht="15.75" thickBot="1">
      <c r="B90" s="816" t="s">
        <v>1037</v>
      </c>
      <c r="C90" s="817"/>
      <c r="D90" s="817"/>
      <c r="E90" s="817"/>
      <c r="F90" s="817"/>
      <c r="G90" s="817"/>
      <c r="H90" s="817"/>
      <c r="I90" s="817"/>
      <c r="J90" s="817"/>
      <c r="K90" s="817"/>
      <c r="L90" s="817"/>
      <c r="M90" s="818"/>
      <c r="N90" s="58">
        <f>L87+L88+L89</f>
        <v>74852.793495954975</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324362.10514913819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8</v>
      </c>
      <c r="N37" s="281">
        <f t="shared" ref="N37:N43" si="0">K37/M37</f>
        <v>13919.943945833335</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8</v>
      </c>
      <c r="N38" s="281">
        <f t="shared" si="0"/>
        <v>11344.010571874998</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8</v>
      </c>
      <c r="N39" s="281">
        <f t="shared" si="0"/>
        <v>94955.945583333334</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8</v>
      </c>
      <c r="N42" s="281">
        <f t="shared" si="0"/>
        <v>36363.894062500003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8</v>
      </c>
      <c r="N43" s="281">
        <f t="shared" si="0"/>
        <v>10174.832236624999</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195258.87246319294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3">
        <f>VLOOKUP(A64,TRANSPORTE!A6:D117,4,FALSE)</f>
        <v>1526.1783333333333</v>
      </c>
      <c r="M64" s="904"/>
      <c r="N64" s="296">
        <f>K64*L64</f>
        <v>1907.7229166666666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3736.6175833333327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249509.31165318322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49901.86233063665</v>
      </c>
      <c r="M87" s="852"/>
      <c r="N87" s="57"/>
    </row>
    <row r="88" spans="1:14">
      <c r="B88" s="95" t="s">
        <v>1057</v>
      </c>
      <c r="C88" s="96"/>
      <c r="D88" s="96"/>
      <c r="E88" s="96"/>
      <c r="F88" s="96"/>
      <c r="G88" s="96"/>
      <c r="H88" s="96"/>
      <c r="I88" s="93"/>
      <c r="J88" s="94"/>
      <c r="K88" s="313">
        <v>0.05</v>
      </c>
      <c r="L88" s="851">
        <f>N82*K88</f>
        <v>12475.465582659162</v>
      </c>
      <c r="M88" s="852"/>
      <c r="N88" s="57"/>
    </row>
    <row r="89" spans="1:14" ht="15.75" thickBot="1">
      <c r="B89" s="97" t="s">
        <v>1058</v>
      </c>
      <c r="C89" s="98"/>
      <c r="D89" s="98"/>
      <c r="E89" s="98"/>
      <c r="F89" s="98"/>
      <c r="G89" s="98"/>
      <c r="H89" s="98"/>
      <c r="I89" s="99"/>
      <c r="J89" s="100"/>
      <c r="K89" s="314">
        <v>0.05</v>
      </c>
      <c r="L89" s="853">
        <f>N82*K89</f>
        <v>12475.465582659162</v>
      </c>
      <c r="M89" s="854"/>
      <c r="N89" s="57"/>
    </row>
    <row r="90" spans="1:14" ht="15.75" thickBot="1">
      <c r="B90" s="816" t="s">
        <v>1037</v>
      </c>
      <c r="C90" s="817"/>
      <c r="D90" s="817"/>
      <c r="E90" s="817"/>
      <c r="F90" s="817"/>
      <c r="G90" s="817"/>
      <c r="H90" s="817"/>
      <c r="I90" s="817"/>
      <c r="J90" s="817"/>
      <c r="K90" s="817"/>
      <c r="L90" s="817"/>
      <c r="M90" s="818"/>
      <c r="N90" s="58">
        <f>L87+L88+L89</f>
        <v>74852.793495954975</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324362.10514913819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161814.94250709307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3">
        <f>VLOOKUP(A64,TRANSPORTE!A6:D117,4,FALSE)</f>
        <v>1526.1783333333333</v>
      </c>
      <c r="M64" s="904"/>
      <c r="N64" s="296">
        <f>K64*L64</f>
        <v>1907.7229166666666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3736.6175833333327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215143.33493641767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43028.666987283534</v>
      </c>
      <c r="M87" s="852"/>
      <c r="N87" s="57"/>
    </row>
    <row r="88" spans="1:14">
      <c r="B88" s="95" t="s">
        <v>1057</v>
      </c>
      <c r="C88" s="96"/>
      <c r="D88" s="96"/>
      <c r="E88" s="96"/>
      <c r="F88" s="96"/>
      <c r="G88" s="96"/>
      <c r="H88" s="96"/>
      <c r="I88" s="93"/>
      <c r="J88" s="94"/>
      <c r="K88" s="313">
        <v>0.05</v>
      </c>
      <c r="L88" s="851">
        <f>N82*K88</f>
        <v>10757.166746820883</v>
      </c>
      <c r="M88" s="852"/>
      <c r="N88" s="57"/>
    </row>
    <row r="89" spans="1:14" ht="15.75" thickBot="1">
      <c r="B89" s="97" t="s">
        <v>1058</v>
      </c>
      <c r="C89" s="98"/>
      <c r="D89" s="98"/>
      <c r="E89" s="98"/>
      <c r="F89" s="98"/>
      <c r="G89" s="98"/>
      <c r="H89" s="98"/>
      <c r="I89" s="99"/>
      <c r="J89" s="100"/>
      <c r="K89" s="314">
        <v>0.05</v>
      </c>
      <c r="L89" s="853">
        <f>N82*K89</f>
        <v>10757.166746820883</v>
      </c>
      <c r="M89" s="854"/>
      <c r="N89" s="57"/>
    </row>
    <row r="90" spans="1:14" ht="15.75" thickBot="1">
      <c r="B90" s="816" t="s">
        <v>1037</v>
      </c>
      <c r="C90" s="817"/>
      <c r="D90" s="817"/>
      <c r="E90" s="817"/>
      <c r="F90" s="817"/>
      <c r="G90" s="817"/>
      <c r="H90" s="817"/>
      <c r="I90" s="817"/>
      <c r="J90" s="817"/>
      <c r="K90" s="817"/>
      <c r="L90" s="817"/>
      <c r="M90" s="818"/>
      <c r="N90" s="58">
        <f>L87+L88+L89</f>
        <v>64543.000480925301</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279686.33541734295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3">
        <f>VLOOKUP(A65,TRANSPORTE!A6:D117,4,FALSE)</f>
        <v>1526.1783333333333</v>
      </c>
      <c r="M65" s="904"/>
      <c r="N65" s="296">
        <f>K65*L65</f>
        <v>1907.7229166666666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3736.6175833333327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133"/>
    </row>
    <row r="81" spans="1:14" ht="15.75" thickBot="1">
      <c r="B81" s="905" t="s">
        <v>1037</v>
      </c>
      <c r="C81" s="859"/>
      <c r="D81" s="859"/>
      <c r="E81" s="859"/>
      <c r="F81" s="859"/>
      <c r="G81" s="859"/>
      <c r="H81" s="859"/>
      <c r="I81" s="859"/>
      <c r="J81" s="859"/>
      <c r="K81" s="859"/>
      <c r="L81" s="859"/>
      <c r="M81" s="860"/>
      <c r="N81" s="469">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215143.33493641767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43028.666987283534</v>
      </c>
      <c r="M88" s="852"/>
      <c r="N88" s="57"/>
    </row>
    <row r="89" spans="1:14">
      <c r="B89" s="95" t="s">
        <v>1057</v>
      </c>
      <c r="C89" s="96"/>
      <c r="D89" s="96"/>
      <c r="E89" s="96"/>
      <c r="F89" s="96"/>
      <c r="G89" s="96"/>
      <c r="H89" s="96"/>
      <c r="I89" s="93"/>
      <c r="J89" s="94"/>
      <c r="K89" s="313">
        <v>0.05</v>
      </c>
      <c r="L89" s="851">
        <f>N83*K89</f>
        <v>10757.166746820883</v>
      </c>
      <c r="M89" s="852"/>
      <c r="N89" s="57"/>
    </row>
    <row r="90" spans="1:14" ht="15.75" thickBot="1">
      <c r="B90" s="97" t="s">
        <v>1058</v>
      </c>
      <c r="C90" s="98"/>
      <c r="D90" s="98"/>
      <c r="E90" s="98"/>
      <c r="F90" s="98"/>
      <c r="G90" s="98"/>
      <c r="H90" s="98"/>
      <c r="I90" s="99"/>
      <c r="J90" s="100"/>
      <c r="K90" s="314">
        <v>0.05</v>
      </c>
      <c r="L90" s="853">
        <f>N83*K90</f>
        <v>10757.166746820883</v>
      </c>
      <c r="M90" s="854"/>
      <c r="N90" s="57"/>
    </row>
    <row r="91" spans="1:14" ht="15.75" thickBot="1">
      <c r="B91" s="816" t="s">
        <v>1037</v>
      </c>
      <c r="C91" s="817"/>
      <c r="D91" s="817"/>
      <c r="E91" s="817"/>
      <c r="F91" s="817"/>
      <c r="G91" s="817"/>
      <c r="H91" s="817"/>
      <c r="I91" s="817"/>
      <c r="J91" s="817"/>
      <c r="K91" s="817"/>
      <c r="L91" s="817"/>
      <c r="M91" s="818"/>
      <c r="N91" s="58">
        <f>L88+L89+L90</f>
        <v>64543.000480925301</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279686.33541734295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161814.94250709307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3">
        <f>VLOOKUP(A64,TRANSPORTE!A6:D117,4,FALSE)</f>
        <v>1526.1783333333333</v>
      </c>
      <c r="M64" s="904"/>
      <c r="N64" s="296">
        <f>K64*L64</f>
        <v>1907.7229166666666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3736.6175833333327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215143.33493641767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43028.666987283534</v>
      </c>
      <c r="M87" s="852"/>
      <c r="N87" s="57"/>
    </row>
    <row r="88" spans="1:14">
      <c r="B88" s="95" t="s">
        <v>1057</v>
      </c>
      <c r="C88" s="96"/>
      <c r="D88" s="96"/>
      <c r="E88" s="96"/>
      <c r="F88" s="96"/>
      <c r="G88" s="96"/>
      <c r="H88" s="96"/>
      <c r="I88" s="93"/>
      <c r="J88" s="94"/>
      <c r="K88" s="313">
        <v>0.05</v>
      </c>
      <c r="L88" s="851">
        <f>N82*K88</f>
        <v>10757.166746820883</v>
      </c>
      <c r="M88" s="852"/>
      <c r="N88" s="57"/>
    </row>
    <row r="89" spans="1:14" ht="15.75" thickBot="1">
      <c r="B89" s="97" t="s">
        <v>1058</v>
      </c>
      <c r="C89" s="98"/>
      <c r="D89" s="98"/>
      <c r="E89" s="98"/>
      <c r="F89" s="98"/>
      <c r="G89" s="98"/>
      <c r="H89" s="98"/>
      <c r="I89" s="99"/>
      <c r="J89" s="100"/>
      <c r="K89" s="314">
        <v>0.05</v>
      </c>
      <c r="L89" s="853">
        <f>N82*K89</f>
        <v>10757.166746820883</v>
      </c>
      <c r="M89" s="854"/>
      <c r="N89" s="57"/>
    </row>
    <row r="90" spans="1:14" ht="15.75" thickBot="1">
      <c r="B90" s="816" t="s">
        <v>1037</v>
      </c>
      <c r="C90" s="817"/>
      <c r="D90" s="817"/>
      <c r="E90" s="817"/>
      <c r="F90" s="817"/>
      <c r="G90" s="817"/>
      <c r="H90" s="817"/>
      <c r="I90" s="817"/>
      <c r="J90" s="817"/>
      <c r="K90" s="817"/>
      <c r="L90" s="817"/>
      <c r="M90" s="818"/>
      <c r="N90" s="58">
        <f>L87+L88+L89</f>
        <v>64543.000480925301</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279686.33541734295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8</v>
      </c>
      <c r="N37" s="281">
        <f t="shared" ref="N37:N43" si="0">K37/M37</f>
        <v>13919.943945833335</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8</v>
      </c>
      <c r="N38" s="281">
        <f t="shared" si="0"/>
        <v>11344.010571874998</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8</v>
      </c>
      <c r="N39" s="281">
        <f t="shared" si="0"/>
        <v>94955.945583333334</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8</v>
      </c>
      <c r="N42" s="281">
        <f t="shared" si="0"/>
        <v>36363.894062500003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8</v>
      </c>
      <c r="N43" s="281">
        <f t="shared" si="0"/>
        <v>10174.832236624999</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195258.87246319294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3">
        <f>VLOOKUP(A64,TRANSPORTE!A6:D117,4,FALSE)</f>
        <v>1526.1783333333333</v>
      </c>
      <c r="M64" s="904"/>
      <c r="N64" s="296">
        <f>K64*L64</f>
        <v>1907.7229166666666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3736.6175833333327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249509.31165318322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49901.86233063665</v>
      </c>
      <c r="M87" s="852"/>
      <c r="N87" s="57"/>
    </row>
    <row r="88" spans="1:14">
      <c r="B88" s="95" t="s">
        <v>1057</v>
      </c>
      <c r="C88" s="96"/>
      <c r="D88" s="96"/>
      <c r="E88" s="96"/>
      <c r="F88" s="96"/>
      <c r="G88" s="96"/>
      <c r="H88" s="96"/>
      <c r="I88" s="93"/>
      <c r="J88" s="94"/>
      <c r="K88" s="313">
        <v>0.05</v>
      </c>
      <c r="L88" s="851">
        <f>N82*K88</f>
        <v>12475.465582659162</v>
      </c>
      <c r="M88" s="852"/>
      <c r="N88" s="57"/>
    </row>
    <row r="89" spans="1:14" ht="15.75" thickBot="1">
      <c r="B89" s="97" t="s">
        <v>1058</v>
      </c>
      <c r="C89" s="98"/>
      <c r="D89" s="98"/>
      <c r="E89" s="98"/>
      <c r="F89" s="98"/>
      <c r="G89" s="98"/>
      <c r="H89" s="98"/>
      <c r="I89" s="99"/>
      <c r="J89" s="100"/>
      <c r="K89" s="314">
        <v>0.05</v>
      </c>
      <c r="L89" s="853">
        <f>N82*K89</f>
        <v>12475.465582659162</v>
      </c>
      <c r="M89" s="854"/>
      <c r="N89" s="57"/>
    </row>
    <row r="90" spans="1:14" ht="15.75" thickBot="1">
      <c r="B90" s="816" t="s">
        <v>1037</v>
      </c>
      <c r="C90" s="817"/>
      <c r="D90" s="817"/>
      <c r="E90" s="817"/>
      <c r="F90" s="817"/>
      <c r="G90" s="817"/>
      <c r="H90" s="817"/>
      <c r="I90" s="817"/>
      <c r="J90" s="817"/>
      <c r="K90" s="817"/>
      <c r="L90" s="817"/>
      <c r="M90" s="818"/>
      <c r="N90" s="58">
        <f>L87+L88+L89</f>
        <v>74852.793495954975</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324362.10514913819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3">
        <f>VLOOKUP(A65,TRANSPORTE!A6:D117,4,FALSE)</f>
        <v>1526.1783333333333</v>
      </c>
      <c r="M65" s="904"/>
      <c r="N65" s="296">
        <f>K65*L65</f>
        <v>1907.7229166666666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3736.6175833333327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215143.33493641767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43028.666987283534</v>
      </c>
      <c r="M88" s="852"/>
      <c r="N88" s="57"/>
    </row>
    <row r="89" spans="1:14">
      <c r="B89" s="95" t="s">
        <v>1057</v>
      </c>
      <c r="C89" s="96"/>
      <c r="D89" s="96"/>
      <c r="E89" s="96"/>
      <c r="F89" s="96"/>
      <c r="G89" s="96"/>
      <c r="H89" s="96"/>
      <c r="I89" s="93"/>
      <c r="J89" s="94"/>
      <c r="K89" s="313">
        <v>0.05</v>
      </c>
      <c r="L89" s="851">
        <f>N83*K89</f>
        <v>10757.166746820883</v>
      </c>
      <c r="M89" s="852"/>
      <c r="N89" s="57"/>
    </row>
    <row r="90" spans="1:14" ht="15.75" thickBot="1">
      <c r="B90" s="97" t="s">
        <v>1058</v>
      </c>
      <c r="C90" s="98"/>
      <c r="D90" s="98"/>
      <c r="E90" s="98"/>
      <c r="F90" s="98"/>
      <c r="G90" s="98"/>
      <c r="H90" s="98"/>
      <c r="I90" s="99"/>
      <c r="J90" s="100"/>
      <c r="K90" s="314">
        <v>0.05</v>
      </c>
      <c r="L90" s="853">
        <f>N83*K90</f>
        <v>10757.166746820883</v>
      </c>
      <c r="M90" s="854"/>
      <c r="N90" s="57"/>
    </row>
    <row r="91" spans="1:14" ht="15.75" thickBot="1">
      <c r="B91" s="816" t="s">
        <v>1037</v>
      </c>
      <c r="C91" s="817"/>
      <c r="D91" s="817"/>
      <c r="E91" s="817"/>
      <c r="F91" s="817"/>
      <c r="G91" s="817"/>
      <c r="H91" s="817"/>
      <c r="I91" s="817"/>
      <c r="J91" s="817"/>
      <c r="K91" s="817"/>
      <c r="L91" s="817"/>
      <c r="M91" s="818"/>
      <c r="N91" s="58">
        <f>L88+L89+L90</f>
        <v>64543.000480925301</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279686.33541734295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3">
        <f>VLOOKUP(A65,TRANSPORTE!A6:D117,4,FALSE)</f>
        <v>1526.1783333333333</v>
      </c>
      <c r="M65" s="904"/>
      <c r="N65" s="296">
        <f>K65*L65</f>
        <v>1907.7229166666666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3736.6175833333327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215143.33493641767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43028.666987283534</v>
      </c>
      <c r="M88" s="852"/>
      <c r="N88" s="57"/>
    </row>
    <row r="89" spans="1:14">
      <c r="B89" s="95" t="s">
        <v>1057</v>
      </c>
      <c r="C89" s="96"/>
      <c r="D89" s="96"/>
      <c r="E89" s="96"/>
      <c r="F89" s="96"/>
      <c r="G89" s="96"/>
      <c r="H89" s="96"/>
      <c r="I89" s="93"/>
      <c r="J89" s="94"/>
      <c r="K89" s="313">
        <v>0.05</v>
      </c>
      <c r="L89" s="851">
        <f>N83*K89</f>
        <v>10757.166746820883</v>
      </c>
      <c r="M89" s="852"/>
      <c r="N89" s="57"/>
    </row>
    <row r="90" spans="1:14" ht="15.75" thickBot="1">
      <c r="B90" s="97" t="s">
        <v>1058</v>
      </c>
      <c r="C90" s="98"/>
      <c r="D90" s="98"/>
      <c r="E90" s="98"/>
      <c r="F90" s="98"/>
      <c r="G90" s="98"/>
      <c r="H90" s="98"/>
      <c r="I90" s="99"/>
      <c r="J90" s="100"/>
      <c r="K90" s="314">
        <v>0.05</v>
      </c>
      <c r="L90" s="853">
        <f>N83*K90</f>
        <v>10757.166746820883</v>
      </c>
      <c r="M90" s="854"/>
      <c r="N90" s="57"/>
    </row>
    <row r="91" spans="1:14" ht="15.75" thickBot="1">
      <c r="B91" s="816" t="s">
        <v>1037</v>
      </c>
      <c r="C91" s="817"/>
      <c r="D91" s="817"/>
      <c r="E91" s="817"/>
      <c r="F91" s="817"/>
      <c r="G91" s="817"/>
      <c r="H91" s="817"/>
      <c r="I91" s="817"/>
      <c r="J91" s="817"/>
      <c r="K91" s="817"/>
      <c r="L91" s="817"/>
      <c r="M91" s="818"/>
      <c r="N91" s="58">
        <f>L88+L89+L90</f>
        <v>64543.000480925301</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279686.33541734295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161814.94250709307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38.199999999999996</v>
      </c>
      <c r="N54" s="281">
        <f>K54*M54</f>
        <v>954.99999999999989</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41293.353999999999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3">
        <f>VLOOKUP(A64,TRANSPORTE!A6:D117,4,FALSE)</f>
        <v>1526.1783333333333</v>
      </c>
      <c r="M64" s="904"/>
      <c r="N64" s="296">
        <f>K64*L64</f>
        <v>1907.7229166666666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3736.6175833333327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215143.33493641767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43028.666987283534</v>
      </c>
      <c r="M87" s="852"/>
      <c r="N87" s="57"/>
    </row>
    <row r="88" spans="1:14">
      <c r="B88" s="95" t="s">
        <v>1057</v>
      </c>
      <c r="C88" s="96"/>
      <c r="D88" s="96"/>
      <c r="E88" s="96"/>
      <c r="F88" s="96"/>
      <c r="G88" s="96"/>
      <c r="H88" s="96"/>
      <c r="I88" s="93"/>
      <c r="J88" s="94"/>
      <c r="K88" s="313">
        <v>0.05</v>
      </c>
      <c r="L88" s="851">
        <f>N82*K88</f>
        <v>10757.166746820883</v>
      </c>
      <c r="M88" s="852"/>
      <c r="N88" s="57"/>
    </row>
    <row r="89" spans="1:14" ht="15.75" thickBot="1">
      <c r="B89" s="97" t="s">
        <v>1058</v>
      </c>
      <c r="C89" s="98"/>
      <c r="D89" s="98"/>
      <c r="E89" s="98"/>
      <c r="F89" s="98"/>
      <c r="G89" s="98"/>
      <c r="H89" s="98"/>
      <c r="I89" s="99"/>
      <c r="J89" s="100"/>
      <c r="K89" s="314">
        <v>0.05</v>
      </c>
      <c r="L89" s="853">
        <f>N82*K89</f>
        <v>10757.166746820883</v>
      </c>
      <c r="M89" s="854"/>
      <c r="N89" s="57"/>
    </row>
    <row r="90" spans="1:14" ht="15.75" thickBot="1">
      <c r="B90" s="816" t="s">
        <v>1037</v>
      </c>
      <c r="C90" s="817"/>
      <c r="D90" s="817"/>
      <c r="E90" s="817"/>
      <c r="F90" s="817"/>
      <c r="G90" s="817"/>
      <c r="H90" s="817"/>
      <c r="I90" s="817"/>
      <c r="J90" s="817"/>
      <c r="K90" s="817"/>
      <c r="L90" s="817"/>
      <c r="M90" s="818"/>
      <c r="N90" s="58">
        <f>L87+L88+L89</f>
        <v>64543.000480925301</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279686.33541734295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127193.40836526183</v>
      </c>
      <c r="L36" s="279"/>
      <c r="M36" s="280">
        <v>30</v>
      </c>
      <c r="N36" s="281">
        <f>K36/M36</f>
        <v>4239.7802788420613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90752.084574999986</v>
      </c>
      <c r="L38" s="279"/>
      <c r="M38" s="280">
        <v>10</v>
      </c>
      <c r="N38" s="281">
        <f t="shared" si="0"/>
        <v>9075.208457499999</v>
      </c>
    </row>
    <row r="39" spans="1:14">
      <c r="A39" t="s">
        <v>284</v>
      </c>
      <c r="B39" s="865" t="str">
        <f>VLOOKUP(A39,EQUIPOS!A9:D154,3,FALSE)</f>
        <v>Planta de asfalto en caliente</v>
      </c>
      <c r="C39" s="866"/>
      <c r="D39" s="866"/>
      <c r="E39" s="866"/>
      <c r="F39" s="866"/>
      <c r="G39" s="866"/>
      <c r="H39" s="867"/>
      <c r="I39" s="276"/>
      <c r="J39" s="277"/>
      <c r="K39" s="278">
        <f>VLOOKUP(A39,EQUIPOS!A9:D166,4,FALSE)</f>
        <v>759647.56466666667</v>
      </c>
      <c r="L39" s="279"/>
      <c r="M39" s="280">
        <v>10</v>
      </c>
      <c r="N39" s="281">
        <f t="shared" si="0"/>
        <v>75964.756466666673</v>
      </c>
    </row>
    <row r="40" spans="1:14">
      <c r="A40" t="s">
        <v>290</v>
      </c>
      <c r="B40" s="865" t="str">
        <f>VLOOKUP(A40,EQUIPOS!A10:D154,3,FALSE)</f>
        <v>Planta trituradora</v>
      </c>
      <c r="C40" s="866"/>
      <c r="D40" s="866"/>
      <c r="E40" s="866"/>
      <c r="F40" s="866"/>
      <c r="G40" s="866"/>
      <c r="H40" s="867"/>
      <c r="I40" s="276"/>
      <c r="J40" s="277"/>
      <c r="K40" s="278">
        <f>VLOOKUP(A40,EQUIPOS!A10:D167,4,FALSE)</f>
        <v>532455.26514999999</v>
      </c>
      <c r="L40" s="279"/>
      <c r="M40" s="280">
        <v>30</v>
      </c>
      <c r="N40" s="281">
        <f t="shared" si="0"/>
        <v>17748.508838333331</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167697.30555555553</v>
      </c>
      <c r="L41" s="279"/>
      <c r="M41" s="280">
        <v>30</v>
      </c>
      <c r="N41" s="281">
        <f t="shared" si="0"/>
        <v>5589.9101851851847</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290911.15250000003</v>
      </c>
      <c r="L42" s="279"/>
      <c r="M42" s="280">
        <v>10</v>
      </c>
      <c r="N42" s="281">
        <f t="shared" si="0"/>
        <v>29091.115250000003</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161814.94250709307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28813.11</v>
      </c>
      <c r="N54" s="281">
        <f>K54*M54</f>
        <v>40338.353999999999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38.199999999999996</v>
      </c>
      <c r="N55" s="281">
        <f>K55*M55</f>
        <v>954.99999999999989</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98"/>
      <c r="C58" s="899"/>
      <c r="D58" s="899"/>
      <c r="E58" s="899"/>
      <c r="F58" s="899"/>
      <c r="G58" s="899"/>
      <c r="H58" s="899"/>
      <c r="I58" s="869"/>
      <c r="J58" s="48"/>
      <c r="K58" s="50"/>
      <c r="L58" s="900"/>
      <c r="M58" s="901"/>
      <c r="N58" s="51"/>
    </row>
    <row r="59" spans="1:14" ht="15.75" thickBot="1">
      <c r="B59" s="816" t="s">
        <v>1037</v>
      </c>
      <c r="C59" s="817"/>
      <c r="D59" s="817"/>
      <c r="E59" s="817"/>
      <c r="F59" s="817"/>
      <c r="G59" s="817"/>
      <c r="H59" s="817"/>
      <c r="I59" s="817"/>
      <c r="J59" s="817"/>
      <c r="K59" s="817"/>
      <c r="L59" s="817"/>
      <c r="M59" s="818"/>
      <c r="N59" s="403">
        <f>SUM(N54:N58)</f>
        <v>41293.353999999999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1306.3533333333332</v>
      </c>
      <c r="M64" s="904"/>
      <c r="N64" s="296">
        <f>K64*L64</f>
        <v>1828.8946666666664</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3">
        <f>VLOOKUP(A65,TRANSPORTE!A6:D117,4,FALSE)</f>
        <v>1526.1783333333333</v>
      </c>
      <c r="M65" s="904"/>
      <c r="N65" s="296">
        <f>K65*L65</f>
        <v>1907.7229166666666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3736.6175833333327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215143.33493641767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43028.666987283534</v>
      </c>
      <c r="M88" s="852"/>
      <c r="N88" s="57"/>
    </row>
    <row r="89" spans="1:14">
      <c r="B89" s="95" t="s">
        <v>1057</v>
      </c>
      <c r="C89" s="96"/>
      <c r="D89" s="96"/>
      <c r="E89" s="96"/>
      <c r="F89" s="96"/>
      <c r="G89" s="96"/>
      <c r="H89" s="96"/>
      <c r="I89" s="93"/>
      <c r="J89" s="94"/>
      <c r="K89" s="313">
        <v>0.05</v>
      </c>
      <c r="L89" s="851">
        <f>N83*K89</f>
        <v>10757.166746820883</v>
      </c>
      <c r="M89" s="852"/>
      <c r="N89" s="57"/>
    </row>
    <row r="90" spans="1:14" ht="15.75" thickBot="1">
      <c r="B90" s="97" t="s">
        <v>1058</v>
      </c>
      <c r="C90" s="98"/>
      <c r="D90" s="98"/>
      <c r="E90" s="98"/>
      <c r="F90" s="98"/>
      <c r="G90" s="98"/>
      <c r="H90" s="98"/>
      <c r="I90" s="99"/>
      <c r="J90" s="100"/>
      <c r="K90" s="314">
        <v>0.05</v>
      </c>
      <c r="L90" s="853">
        <f>N83*K90</f>
        <v>10757.166746820883</v>
      </c>
      <c r="M90" s="854"/>
      <c r="N90" s="57"/>
    </row>
    <row r="91" spans="1:14" ht="15.75" thickBot="1">
      <c r="B91" s="816" t="s">
        <v>1037</v>
      </c>
      <c r="C91" s="817"/>
      <c r="D91" s="817"/>
      <c r="E91" s="817"/>
      <c r="F91" s="817"/>
      <c r="G91" s="817"/>
      <c r="H91" s="817"/>
      <c r="I91" s="817"/>
      <c r="J91" s="817"/>
      <c r="K91" s="817"/>
      <c r="L91" s="817"/>
      <c r="M91" s="818"/>
      <c r="N91" s="58">
        <f>L88+L89+L90</f>
        <v>64543.000480925301</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279686.33541734295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7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148</v>
      </c>
      <c r="B36" s="865" t="str">
        <f>VLOOKUP(A36,EQUIPOS!A6:D154,3,FALSE)</f>
        <v>Cargador : Potencia en el volante 110 hp, Clasificación de RPM del motor 2300.</v>
      </c>
      <c r="C36" s="866"/>
      <c r="D36" s="866"/>
      <c r="E36" s="866"/>
      <c r="F36" s="866"/>
      <c r="G36" s="866"/>
      <c r="H36" s="867"/>
      <c r="I36" s="276"/>
      <c r="J36" s="277"/>
      <c r="K36" s="278">
        <f>VLOOKUP(A36,EQUIPOS!A6:D163,4,FALSE)</f>
        <v>103674.94457499999</v>
      </c>
      <c r="L36" s="279"/>
      <c r="M36" s="280">
        <v>30</v>
      </c>
      <c r="N36" s="281">
        <f>K36/M36</f>
        <v>3455.8314858333329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111359.55156666668</v>
      </c>
      <c r="L37" s="279"/>
      <c r="M37" s="280">
        <v>10</v>
      </c>
      <c r="N37" s="281">
        <f t="shared" ref="N37:N43" si="0">K37/M37</f>
        <v>11135.955156666667</v>
      </c>
    </row>
    <row r="38" spans="1:14">
      <c r="A38" t="s">
        <v>284</v>
      </c>
      <c r="B38" s="865" t="str">
        <f>VLOOKUP(A38,EQUIPOS!A8:D154,3,FALSE)</f>
        <v>Planta de asfalto en caliente</v>
      </c>
      <c r="C38" s="866"/>
      <c r="D38" s="866"/>
      <c r="E38" s="866"/>
      <c r="F38" s="866"/>
      <c r="G38" s="866"/>
      <c r="H38" s="867"/>
      <c r="I38" s="276"/>
      <c r="J38" s="277"/>
      <c r="K38" s="278">
        <f>VLOOKUP(A38,EQUIPOS!A8:D165,4,FALSE)</f>
        <v>759647.56466666667</v>
      </c>
      <c r="L38" s="279"/>
      <c r="M38" s="280">
        <v>10</v>
      </c>
      <c r="N38" s="281">
        <f t="shared" si="0"/>
        <v>75964.756466666673</v>
      </c>
    </row>
    <row r="39" spans="1:14">
      <c r="A39" t="s">
        <v>290</v>
      </c>
      <c r="B39" s="865" t="str">
        <f>VLOOKUP(A39,EQUIPOS!A9:D154,3,FALSE)</f>
        <v>Planta trituradora</v>
      </c>
      <c r="C39" s="866"/>
      <c r="D39" s="866"/>
      <c r="E39" s="866"/>
      <c r="F39" s="866"/>
      <c r="G39" s="866"/>
      <c r="H39" s="867"/>
      <c r="I39" s="276"/>
      <c r="J39" s="277"/>
      <c r="K39" s="278">
        <f>VLOOKUP(A39,EQUIPOS!A9:D166,4,FALSE)</f>
        <v>532455.26514999999</v>
      </c>
      <c r="L39" s="279"/>
      <c r="M39" s="280">
        <v>30</v>
      </c>
      <c r="N39" s="281">
        <f t="shared" si="0"/>
        <v>17748.508838333331</v>
      </c>
    </row>
    <row r="40" spans="1:14">
      <c r="A40" t="s">
        <v>316</v>
      </c>
      <c r="B40" s="865" t="str">
        <f>VLOOKUP(A40,EQUIPOS!A10:D154,3,FALSE)</f>
        <v>Retroexcavadora Tipo E-200 o  Equivalente</v>
      </c>
      <c r="C40" s="866"/>
      <c r="D40" s="866"/>
      <c r="E40" s="866"/>
      <c r="F40" s="866"/>
      <c r="G40" s="866"/>
      <c r="H40" s="867"/>
      <c r="I40" s="276"/>
      <c r="J40" s="277"/>
      <c r="K40" s="278">
        <f>VLOOKUP(A40,EQUIPOS!A10:D167,4,FALSE)</f>
        <v>164188.02055555556</v>
      </c>
      <c r="L40" s="279"/>
      <c r="M40" s="280">
        <v>30</v>
      </c>
      <c r="N40" s="281">
        <f t="shared" si="0"/>
        <v>5472.9340185185183</v>
      </c>
    </row>
    <row r="41" spans="1:14">
      <c r="A41" t="s">
        <v>358</v>
      </c>
      <c r="B41" s="865" t="str">
        <f>VLOOKUP(A41,EQUIPOS!A11:D155,3,FALSE)</f>
        <v xml:space="preserve">Terminadora de asfalto (Finisher), potencia en el volante 174 HP, R=20M3/H, velocidad de desplazamiento 114 m/min
</v>
      </c>
      <c r="C41" s="866"/>
      <c r="D41" s="866"/>
      <c r="E41" s="866"/>
      <c r="F41" s="866"/>
      <c r="G41" s="866"/>
      <c r="H41" s="867"/>
      <c r="I41" s="276"/>
      <c r="J41" s="277"/>
      <c r="K41" s="278">
        <f>VLOOKUP(A41,EQUIPOS!A11:D168,4,FALSE)</f>
        <v>290911.15250000003</v>
      </c>
      <c r="L41" s="279"/>
      <c r="M41" s="280">
        <v>10</v>
      </c>
      <c r="N41" s="281">
        <f t="shared" si="0"/>
        <v>29091.115250000003</v>
      </c>
    </row>
    <row r="42" spans="1:14">
      <c r="A42" t="s">
        <v>166</v>
      </c>
      <c r="B42" s="865" t="str">
        <f>VLOOKUP(A42,EQUIPOS!A12:D156,3,FALSE)</f>
        <v>Compactador de Rodillo POTENCIA: 99HP, PESO: 8 ton</v>
      </c>
      <c r="C42" s="866"/>
      <c r="D42" s="866"/>
      <c r="E42" s="866"/>
      <c r="F42" s="866"/>
      <c r="G42" s="866"/>
      <c r="H42" s="867"/>
      <c r="I42" s="276"/>
      <c r="J42" s="277"/>
      <c r="K42" s="278">
        <f>VLOOKUP(A42,EQUIPOS!A12:D169,4,FALSE)</f>
        <v>90752.084574999986</v>
      </c>
      <c r="L42" s="279"/>
      <c r="M42" s="280">
        <v>10</v>
      </c>
      <c r="N42" s="281">
        <f t="shared" si="0"/>
        <v>9075.208457499999</v>
      </c>
    </row>
    <row r="43" spans="1:14">
      <c r="A43" t="s">
        <v>373</v>
      </c>
      <c r="B43" s="865" t="str">
        <f>VLOOKUP(A43,EQUIPOS!A13:D157,3,FALSE)</f>
        <v>Volqueta 6 m3</v>
      </c>
      <c r="C43" s="866"/>
      <c r="D43" s="866"/>
      <c r="E43" s="866"/>
      <c r="F43" s="866"/>
      <c r="G43" s="866"/>
      <c r="H43" s="867"/>
      <c r="I43" s="276"/>
      <c r="J43" s="277"/>
      <c r="K43" s="278">
        <f>VLOOKUP(A43,EQUIPOS!A13:D170,4,FALSE)</f>
        <v>81398.657892999996</v>
      </c>
      <c r="L43" s="279"/>
      <c r="M43" s="280">
        <v>10</v>
      </c>
      <c r="N43" s="281">
        <f t="shared" si="0"/>
        <v>8139.8657893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1085.1781106296251</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161169.35357344814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28813.11</v>
      </c>
      <c r="N53" s="281">
        <f>K53*M53</f>
        <v>40338.353999999999</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40338.353999999999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1306.3533333333332</v>
      </c>
      <c r="M63" s="904"/>
      <c r="N63" s="296">
        <f>K63*L63</f>
        <v>1828.8946666666664</v>
      </c>
    </row>
    <row r="64" spans="1:14">
      <c r="A64" t="s">
        <v>1377</v>
      </c>
      <c r="B64" s="52" t="str">
        <f>VLOOKUP(A64,TRANSPORTE!A6:D117,3,FALSE)</f>
        <v>Transporte de mezcla</v>
      </c>
      <c r="C64" s="53"/>
      <c r="D64" s="53"/>
      <c r="E64" s="53"/>
      <c r="F64" s="53"/>
      <c r="G64" s="53"/>
      <c r="H64" s="320" t="s">
        <v>1552</v>
      </c>
      <c r="I64" s="288">
        <v>1.25</v>
      </c>
      <c r="J64" s="295">
        <v>1</v>
      </c>
      <c r="K64" s="288">
        <f>I64*J64</f>
        <v>1.25</v>
      </c>
      <c r="L64" s="903">
        <f>VLOOKUP(A64,TRANSPORTE!A6:D117,4,FALSE)</f>
        <v>1497.2349999999999</v>
      </c>
      <c r="M64" s="904"/>
      <c r="N64" s="296">
        <f>K64*L64</f>
        <v>1871.5437499999998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3700.4384166666659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10851.78110629625</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216059.92709641106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43211.985419282217</v>
      </c>
      <c r="M87" s="852"/>
      <c r="N87" s="57"/>
    </row>
    <row r="88" spans="1:14">
      <c r="B88" s="95" t="s">
        <v>1057</v>
      </c>
      <c r="C88" s="96"/>
      <c r="D88" s="96"/>
      <c r="E88" s="96"/>
      <c r="F88" s="96"/>
      <c r="G88" s="96"/>
      <c r="H88" s="96"/>
      <c r="I88" s="93"/>
      <c r="J88" s="94"/>
      <c r="K88" s="313">
        <v>0.05</v>
      </c>
      <c r="L88" s="851">
        <f>N82*K88</f>
        <v>10802.996354820554</v>
      </c>
      <c r="M88" s="852"/>
      <c r="N88" s="57"/>
    </row>
    <row r="89" spans="1:14" ht="15.75" thickBot="1">
      <c r="B89" s="97" t="s">
        <v>1058</v>
      </c>
      <c r="C89" s="98"/>
      <c r="D89" s="98"/>
      <c r="E89" s="98"/>
      <c r="F89" s="98"/>
      <c r="G89" s="98"/>
      <c r="H89" s="98"/>
      <c r="I89" s="99"/>
      <c r="J89" s="100"/>
      <c r="K89" s="314">
        <v>0.05</v>
      </c>
      <c r="L89" s="853">
        <f>N82*K89</f>
        <v>10802.996354820554</v>
      </c>
      <c r="M89" s="854"/>
      <c r="N89" s="57"/>
    </row>
    <row r="90" spans="1:14" ht="15.75" thickBot="1">
      <c r="B90" s="816" t="s">
        <v>1037</v>
      </c>
      <c r="C90" s="817"/>
      <c r="D90" s="817"/>
      <c r="E90" s="817"/>
      <c r="F90" s="817"/>
      <c r="G90" s="817"/>
      <c r="H90" s="817"/>
      <c r="I90" s="817"/>
      <c r="J90" s="817"/>
      <c r="K90" s="817"/>
      <c r="L90" s="817"/>
      <c r="M90" s="818"/>
      <c r="N90" s="58">
        <f>L87+L88+L89</f>
        <v>64817.978128923329</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280877.9052253344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117</v>
      </c>
      <c r="B36" s="865" t="str">
        <f>VLOOKUP(A36,EQUIPOS!A6:D154,3,FALSE)</f>
        <v xml:space="preserve">Barredora mecánica de cepillo de 3658 mm ; 6 m3 </v>
      </c>
      <c r="C36" s="866"/>
      <c r="D36" s="866"/>
      <c r="E36" s="866"/>
      <c r="F36" s="866"/>
      <c r="G36" s="866"/>
      <c r="H36" s="867"/>
      <c r="I36" s="276"/>
      <c r="J36" s="277"/>
      <c r="K36" s="278">
        <f>VLOOKUP(A36,EQUIPOS!A6:D163,4,FALSE)</f>
        <v>48949.839672419359</v>
      </c>
      <c r="L36" s="279"/>
      <c r="M36" s="280">
        <v>150</v>
      </c>
      <c r="N36" s="281">
        <f>K36/M36</f>
        <v>326.33226448279572</v>
      </c>
    </row>
    <row r="37" spans="1:14">
      <c r="A37" s="119" t="s">
        <v>148</v>
      </c>
      <c r="B37" s="865" t="str">
        <f>VLOOKUP(A37,EQUIPOS!A7:D154,3,FALSE)</f>
        <v>Cargador : Potencia en el volante 110 hp, Clasificación de RPM del motor 2300.</v>
      </c>
      <c r="C37" s="866"/>
      <c r="D37" s="866"/>
      <c r="E37" s="866"/>
      <c r="F37" s="866"/>
      <c r="G37" s="866"/>
      <c r="H37" s="867"/>
      <c r="I37" s="276"/>
      <c r="J37" s="277"/>
      <c r="K37" s="278">
        <f>VLOOKUP(A37,EQUIPOS!A7:D164,4,FALSE)</f>
        <v>103674.94457499999</v>
      </c>
      <c r="L37" s="279"/>
      <c r="M37" s="280">
        <v>150</v>
      </c>
      <c r="N37" s="281">
        <f>K37/M37</f>
        <v>691.1662971666666</v>
      </c>
    </row>
    <row r="38" spans="1:14">
      <c r="A38" t="s">
        <v>236</v>
      </c>
      <c r="B38" s="865" t="str">
        <f>VLOOKUP(A38,EQUIPOS!A8:D154,3,FALSE)</f>
        <v>Fresadora de pavimento, potencia 255 HP, peso 19 Ton, PROFUNDIDAD DE CORTE 305 mm</v>
      </c>
      <c r="C38" s="866"/>
      <c r="D38" s="866"/>
      <c r="E38" s="866"/>
      <c r="F38" s="866"/>
      <c r="G38" s="866"/>
      <c r="H38" s="867"/>
      <c r="I38" s="276"/>
      <c r="J38" s="277"/>
      <c r="K38" s="278">
        <f>VLOOKUP(A38,EQUIPOS!A8:D165,4,FALSE)</f>
        <v>368998.05470000004</v>
      </c>
      <c r="L38" s="279"/>
      <c r="M38" s="280">
        <v>150</v>
      </c>
      <c r="N38" s="281">
        <f>K38/M38</f>
        <v>2459.9870313333336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1.7022401735366666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3479.1878331563325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3">
        <f>VLOOKUP(A58,TRANSPORTE!A5:D117,4,FALSE)</f>
        <v>1509.5116666666665</v>
      </c>
      <c r="M58" s="904"/>
      <c r="N58" s="296">
        <f>K58*L58</f>
        <v>196.23651666666666</v>
      </c>
    </row>
    <row r="59" spans="1:14">
      <c r="B59" s="52"/>
      <c r="C59" s="53"/>
      <c r="D59" s="53"/>
      <c r="E59" s="53"/>
      <c r="F59" s="53"/>
      <c r="G59" s="53"/>
      <c r="H59" s="320"/>
      <c r="I59" s="288"/>
      <c r="J59" s="295"/>
      <c r="K59" s="288"/>
      <c r="L59" s="903"/>
      <c r="M59" s="904"/>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196.23651666666666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170.22401735366665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3845.6483671766659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769.12967343533319</v>
      </c>
      <c r="M82" s="852"/>
      <c r="N82" s="57"/>
    </row>
    <row r="83" spans="1:14">
      <c r="B83" s="95" t="s">
        <v>1057</v>
      </c>
      <c r="C83" s="96"/>
      <c r="D83" s="96"/>
      <c r="E83" s="96"/>
      <c r="F83" s="96"/>
      <c r="G83" s="96"/>
      <c r="H83" s="96"/>
      <c r="I83" s="93"/>
      <c r="J83" s="94"/>
      <c r="K83" s="313">
        <v>0.05</v>
      </c>
      <c r="L83" s="851">
        <f>N77*K83</f>
        <v>192.2824183588333</v>
      </c>
      <c r="M83" s="852"/>
      <c r="N83" s="57"/>
    </row>
    <row r="84" spans="1:14" ht="15.75" thickBot="1">
      <c r="B84" s="97" t="s">
        <v>1058</v>
      </c>
      <c r="C84" s="98"/>
      <c r="D84" s="98"/>
      <c r="E84" s="98"/>
      <c r="F84" s="98"/>
      <c r="G84" s="98"/>
      <c r="H84" s="98"/>
      <c r="I84" s="99"/>
      <c r="J84" s="100"/>
      <c r="K84" s="314">
        <v>0.05</v>
      </c>
      <c r="L84" s="853">
        <f>N77*K84</f>
        <v>192.2824183588333</v>
      </c>
      <c r="M84" s="854"/>
      <c r="N84" s="57"/>
    </row>
    <row r="85" spans="1:14" ht="15.75" thickBot="1">
      <c r="B85" s="816" t="s">
        <v>1037</v>
      </c>
      <c r="C85" s="817"/>
      <c r="D85" s="817"/>
      <c r="E85" s="817"/>
      <c r="F85" s="817"/>
      <c r="G85" s="817"/>
      <c r="H85" s="817"/>
      <c r="I85" s="817"/>
      <c r="J85" s="817"/>
      <c r="K85" s="817"/>
      <c r="L85" s="817"/>
      <c r="M85" s="818"/>
      <c r="N85" s="58">
        <f>L82+L83+L84</f>
        <v>1153.6945101529998</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4999.3428773296655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117</v>
      </c>
      <c r="B36" s="865" t="str">
        <f>VLOOKUP(A36,EQUIPOS!A6:D154,3,FALSE)</f>
        <v xml:space="preserve">Barredora mecánica de cepillo de 3658 mm ; 6 m3 </v>
      </c>
      <c r="C36" s="866"/>
      <c r="D36" s="866"/>
      <c r="E36" s="866"/>
      <c r="F36" s="866"/>
      <c r="G36" s="866"/>
      <c r="H36" s="867"/>
      <c r="I36" s="276"/>
      <c r="J36" s="277"/>
      <c r="K36" s="278">
        <f>VLOOKUP(A36,EQUIPOS!A6:D163,4,FALSE)</f>
        <v>48949.839672419359</v>
      </c>
      <c r="L36" s="279"/>
      <c r="M36" s="280">
        <v>300</v>
      </c>
      <c r="N36" s="281">
        <f>K36/M36</f>
        <v>163.16613224139786</v>
      </c>
    </row>
    <row r="37" spans="1:14">
      <c r="A37" s="119" t="s">
        <v>148</v>
      </c>
      <c r="B37" s="865" t="str">
        <f>VLOOKUP(A37,EQUIPOS!A7:D154,3,FALSE)</f>
        <v>Cargador : Potencia en el volante 110 hp, Clasificación de RPM del motor 2300.</v>
      </c>
      <c r="C37" s="866"/>
      <c r="D37" s="866"/>
      <c r="E37" s="866"/>
      <c r="F37" s="866"/>
      <c r="G37" s="866"/>
      <c r="H37" s="867"/>
      <c r="I37" s="276"/>
      <c r="J37" s="277"/>
      <c r="K37" s="278">
        <f>VLOOKUP(A37,EQUIPOS!A7:D164,4,FALSE)</f>
        <v>103674.94457499999</v>
      </c>
      <c r="L37" s="279"/>
      <c r="M37" s="280">
        <v>300</v>
      </c>
      <c r="N37" s="281">
        <f>K37/M37</f>
        <v>345.5831485833333</v>
      </c>
    </row>
    <row r="38" spans="1:14">
      <c r="A38" t="s">
        <v>236</v>
      </c>
      <c r="B38" s="865" t="str">
        <f>VLOOKUP(A38,EQUIPOS!A8:D154,3,FALSE)</f>
        <v>Fresadora de pavimento, potencia 255 HP, peso 19 Ton, PROFUNDIDAD DE CORTE 305 mm</v>
      </c>
      <c r="C38" s="866"/>
      <c r="D38" s="866"/>
      <c r="E38" s="866"/>
      <c r="F38" s="866"/>
      <c r="G38" s="866"/>
      <c r="H38" s="867"/>
      <c r="I38" s="276"/>
      <c r="J38" s="277"/>
      <c r="K38" s="278">
        <f>VLOOKUP(A38,EQUIPOS!A8:D165,4,FALSE)</f>
        <v>368998.05470000004</v>
      </c>
      <c r="L38" s="279"/>
      <c r="M38" s="280">
        <v>300</v>
      </c>
      <c r="N38" s="281">
        <f>K38/M38</f>
        <v>1229.9935156666668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0.85112008676833328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1739.5939165781663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3">
        <f>VLOOKUP(A58,TRANSPORTE!A5:D117,4,FALSE)</f>
        <v>1509.5116666666665</v>
      </c>
      <c r="M58" s="904"/>
      <c r="N58" s="296">
        <f>K58*L58</f>
        <v>98.11825833333333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98.11825833333333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85.112008676833327</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1922.824183588333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384.56483671766659</v>
      </c>
      <c r="M82" s="852"/>
      <c r="N82" s="57"/>
    </row>
    <row r="83" spans="1:14">
      <c r="B83" s="95" t="s">
        <v>1057</v>
      </c>
      <c r="C83" s="96"/>
      <c r="D83" s="96"/>
      <c r="E83" s="96"/>
      <c r="F83" s="96"/>
      <c r="G83" s="96"/>
      <c r="H83" s="96"/>
      <c r="I83" s="93"/>
      <c r="J83" s="94"/>
      <c r="K83" s="313">
        <v>0.05</v>
      </c>
      <c r="L83" s="851">
        <f>N77*K83</f>
        <v>96.141209179416649</v>
      </c>
      <c r="M83" s="852"/>
      <c r="N83" s="57"/>
    </row>
    <row r="84" spans="1:14" ht="15.75" thickBot="1">
      <c r="B84" s="97" t="s">
        <v>1058</v>
      </c>
      <c r="C84" s="98"/>
      <c r="D84" s="98"/>
      <c r="E84" s="98"/>
      <c r="F84" s="98"/>
      <c r="G84" s="98"/>
      <c r="H84" s="98"/>
      <c r="I84" s="99"/>
      <c r="J84" s="100"/>
      <c r="K84" s="314">
        <v>0.05</v>
      </c>
      <c r="L84" s="853">
        <f>N77*K84</f>
        <v>96.141209179416649</v>
      </c>
      <c r="M84" s="854"/>
      <c r="N84" s="57"/>
    </row>
    <row r="85" spans="1:14" ht="15.75" thickBot="1">
      <c r="B85" s="816" t="s">
        <v>1037</v>
      </c>
      <c r="C85" s="817"/>
      <c r="D85" s="817"/>
      <c r="E85" s="817"/>
      <c r="F85" s="817"/>
      <c r="G85" s="817"/>
      <c r="H85" s="817"/>
      <c r="I85" s="817"/>
      <c r="J85" s="817"/>
      <c r="K85" s="817"/>
      <c r="L85" s="817"/>
      <c r="M85" s="818"/>
      <c r="N85" s="58">
        <f>L82+L83+L84</f>
        <v>576.84725507649989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2499.6714386648327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topLeftCell="A22" zoomScale="78" zoomScaleNormal="78" workbookViewId="0">
      <selection activeCell="L38" sqref="L38"/>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18</v>
      </c>
      <c r="N36" s="281">
        <f>K36/M36</f>
        <v>6561.5647172555709</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65733.9033059988</v>
      </c>
      <c r="L37" s="279"/>
      <c r="M37" s="280">
        <v>18</v>
      </c>
      <c r="N37" s="281">
        <f>K37/M37</f>
        <v>3651.8835169999334</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155071.35333333333</v>
      </c>
      <c r="L38" s="279"/>
      <c r="M38" s="280">
        <v>18</v>
      </c>
      <c r="N38" s="281">
        <f>K38/M38</f>
        <v>8615.0751851851855</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1028467.074</v>
      </c>
      <c r="L39" s="870">
        <v>18</v>
      </c>
      <c r="M39" s="871"/>
      <c r="N39" s="281">
        <f>K39/L39</f>
        <v>57137.059666666668</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109579.51214166667</v>
      </c>
      <c r="L40" s="285"/>
      <c r="M40" s="286">
        <v>18</v>
      </c>
      <c r="N40" s="281">
        <f>K40/M40</f>
        <v>6087.7506745370374</v>
      </c>
    </row>
    <row r="41" spans="1:14">
      <c r="B41" s="873" t="s">
        <v>1036</v>
      </c>
      <c r="C41" s="874"/>
      <c r="D41" s="874"/>
      <c r="E41" s="44"/>
      <c r="F41" s="45"/>
      <c r="G41" s="45"/>
      <c r="H41" s="46"/>
      <c r="I41" s="42"/>
      <c r="J41" s="43"/>
      <c r="K41" s="288"/>
      <c r="L41" s="285"/>
      <c r="M41" s="410">
        <v>0.01</v>
      </c>
      <c r="N41" s="353">
        <f>N75*M41</f>
        <v>28.370669558944442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82081.704430203346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63049.166666666664</v>
      </c>
      <c r="N48" s="281">
        <f>K48*M48</f>
        <v>2206.7208333333333</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74269.440000000002</v>
      </c>
      <c r="N49" s="281">
        <f>K49*M49</f>
        <v>18567.36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98"/>
      <c r="C52" s="899"/>
      <c r="D52" s="899"/>
      <c r="E52" s="899"/>
      <c r="F52" s="899"/>
      <c r="G52" s="899"/>
      <c r="H52" s="899"/>
      <c r="I52" s="869"/>
      <c r="J52" s="48"/>
      <c r="K52" s="50"/>
      <c r="L52" s="900"/>
      <c r="M52" s="901"/>
      <c r="N52" s="51"/>
    </row>
    <row r="53" spans="1:14" ht="15.75" thickBot="1">
      <c r="B53" s="816" t="s">
        <v>1037</v>
      </c>
      <c r="C53" s="817"/>
      <c r="D53" s="817"/>
      <c r="E53" s="817"/>
      <c r="F53" s="817"/>
      <c r="G53" s="817"/>
      <c r="H53" s="817"/>
      <c r="I53" s="817"/>
      <c r="J53" s="817"/>
      <c r="K53" s="817"/>
      <c r="L53" s="817"/>
      <c r="M53" s="818"/>
      <c r="N53" s="403">
        <f>SUM(N48:N52)</f>
        <v>20774.080833333333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3">
        <f>VLOOKUP(A58,TRANSPORTE!A5:D117,4,FALSE)</f>
        <v>1314.6866666666667</v>
      </c>
      <c r="M58" s="904"/>
      <c r="N58" s="296">
        <f>K58*L58</f>
        <v>374.68570000000005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374.68570000000005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2837.0669558944442</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106067.53791943112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21213.507583886225</v>
      </c>
      <c r="M82" s="852"/>
      <c r="N82" s="57"/>
    </row>
    <row r="83" spans="1:14">
      <c r="B83" s="95" t="s">
        <v>1057</v>
      </c>
      <c r="C83" s="96"/>
      <c r="D83" s="96"/>
      <c r="E83" s="96"/>
      <c r="F83" s="96"/>
      <c r="G83" s="96"/>
      <c r="H83" s="96"/>
      <c r="I83" s="93"/>
      <c r="J83" s="94"/>
      <c r="K83" s="313">
        <v>0.05</v>
      </c>
      <c r="L83" s="851">
        <f>N77*K83</f>
        <v>5303.3768959715562</v>
      </c>
      <c r="M83" s="852"/>
      <c r="N83" s="57"/>
    </row>
    <row r="84" spans="1:14" ht="15.75" thickBot="1">
      <c r="B84" s="97" t="s">
        <v>1058</v>
      </c>
      <c r="C84" s="98"/>
      <c r="D84" s="98"/>
      <c r="E84" s="98"/>
      <c r="F84" s="98"/>
      <c r="G84" s="98"/>
      <c r="H84" s="98"/>
      <c r="I84" s="99"/>
      <c r="J84" s="100"/>
      <c r="K84" s="314">
        <v>0.05</v>
      </c>
      <c r="L84" s="853">
        <f>N77*K84</f>
        <v>5303.3768959715562</v>
      </c>
      <c r="M84" s="854"/>
      <c r="N84" s="57"/>
    </row>
    <row r="85" spans="1:14" ht="15.75" thickBot="1">
      <c r="B85" s="816" t="s">
        <v>1037</v>
      </c>
      <c r="C85" s="817"/>
      <c r="D85" s="817"/>
      <c r="E85" s="817"/>
      <c r="F85" s="817"/>
      <c r="G85" s="817"/>
      <c r="H85" s="817"/>
      <c r="I85" s="817"/>
      <c r="J85" s="817"/>
      <c r="K85" s="817"/>
      <c r="L85" s="817"/>
      <c r="M85" s="818"/>
      <c r="N85" s="58">
        <f>L82+L83+L84</f>
        <v>31820.261375829337</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137887.79929526045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7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12</v>
      </c>
      <c r="N36" s="281">
        <f>K36/M36</f>
        <v>9842.3470758833555</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65733.9033059988</v>
      </c>
      <c r="L37" s="279"/>
      <c r="M37" s="280">
        <v>12</v>
      </c>
      <c r="N37" s="281">
        <f>K37/M37</f>
        <v>5477.8252754999003</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155071.35333333333</v>
      </c>
      <c r="L38" s="279"/>
      <c r="M38" s="280">
        <v>12</v>
      </c>
      <c r="N38" s="281">
        <f>K38/M38</f>
        <v>12922.612777777778</v>
      </c>
    </row>
    <row r="39" spans="1:14">
      <c r="A39" s="119" t="s">
        <v>299</v>
      </c>
      <c r="B39" s="865" t="str">
        <f>VLOOKUP(A39,EQUIPOS!A7:D154,3,FALSE)</f>
        <v xml:space="preserve">Recicladora, potencia 430HP </v>
      </c>
      <c r="C39" s="866"/>
      <c r="D39" s="866"/>
      <c r="E39" s="866"/>
      <c r="F39" s="866"/>
      <c r="G39" s="866"/>
      <c r="H39" s="867"/>
      <c r="I39" s="276"/>
      <c r="J39" s="277"/>
      <c r="K39" s="278">
        <f>VLOOKUP(A39,EQUIPOS!A7:D164,4,FALSE)</f>
        <v>1028467.074</v>
      </c>
      <c r="L39" s="279"/>
      <c r="M39" s="280">
        <v>12</v>
      </c>
      <c r="N39" s="281">
        <f>K39/M39</f>
        <v>85705.589500000002</v>
      </c>
    </row>
    <row r="40" spans="1:14">
      <c r="A40" t="s">
        <v>365</v>
      </c>
      <c r="B40" s="865" t="str">
        <f>VLOOKUP(A40,EQUIPOS!A8:D154,3,FALSE)</f>
        <v xml:space="preserve">Vibrocompatador, potencia 153 HP, peso 10 Ton. </v>
      </c>
      <c r="C40" s="866"/>
      <c r="D40" s="866"/>
      <c r="E40" s="866"/>
      <c r="F40" s="866"/>
      <c r="G40" s="866"/>
      <c r="H40" s="867"/>
      <c r="I40" s="276"/>
      <c r="J40" s="277"/>
      <c r="K40" s="278">
        <f>VLOOKUP(A40,EQUIPOS!A8:D165,4,FALSE)</f>
        <v>109579.51214166667</v>
      </c>
      <c r="L40" s="279"/>
      <c r="M40" s="280">
        <v>12</v>
      </c>
      <c r="N40" s="281">
        <f>K40/M40</f>
        <v>9131.6260118055561</v>
      </c>
    </row>
    <row r="41" spans="1:14">
      <c r="B41" s="865"/>
      <c r="C41" s="866"/>
      <c r="D41" s="866"/>
      <c r="E41" s="866"/>
      <c r="F41" s="866"/>
      <c r="G41" s="866"/>
      <c r="H41" s="867"/>
      <c r="I41" s="868"/>
      <c r="J41" s="869"/>
      <c r="K41" s="278"/>
      <c r="L41" s="870"/>
      <c r="M41" s="871"/>
      <c r="N41" s="281"/>
    </row>
    <row r="42" spans="1:14">
      <c r="B42" s="865"/>
      <c r="C42" s="866"/>
      <c r="D42" s="866"/>
      <c r="E42" s="872"/>
      <c r="F42" s="866"/>
      <c r="G42" s="866"/>
      <c r="H42" s="867"/>
      <c r="I42" s="42"/>
      <c r="J42" s="43"/>
      <c r="K42" s="283"/>
      <c r="L42" s="285"/>
      <c r="M42" s="286"/>
      <c r="N42" s="287"/>
    </row>
    <row r="43" spans="1:14">
      <c r="B43" s="873" t="s">
        <v>1036</v>
      </c>
      <c r="C43" s="951"/>
      <c r="D43" s="951"/>
      <c r="E43" s="44"/>
      <c r="F43" s="45"/>
      <c r="G43" s="45"/>
      <c r="H43" s="46"/>
      <c r="I43" s="42"/>
      <c r="J43" s="43"/>
      <c r="K43" s="288"/>
      <c r="L43" s="285"/>
      <c r="M43" s="410">
        <v>0.1</v>
      </c>
      <c r="N43" s="353">
        <f>N77*M43</f>
        <v>425.56004338416665</v>
      </c>
    </row>
    <row r="44" spans="1:14" ht="15.75" thickBot="1">
      <c r="B44" s="865"/>
      <c r="C44" s="866"/>
      <c r="D44" s="866"/>
      <c r="E44" s="866"/>
      <c r="F44" s="866"/>
      <c r="G44" s="866"/>
      <c r="H44" s="867"/>
      <c r="I44" s="875"/>
      <c r="J44" s="876"/>
      <c r="K44" s="47"/>
      <c r="L44" s="877"/>
      <c r="M44" s="878"/>
      <c r="N44" s="111"/>
    </row>
    <row r="45" spans="1:14" ht="15.75" thickBot="1">
      <c r="B45" s="816" t="s">
        <v>1037</v>
      </c>
      <c r="C45" s="817"/>
      <c r="D45" s="817"/>
      <c r="E45" s="817"/>
      <c r="F45" s="817"/>
      <c r="G45" s="817"/>
      <c r="H45" s="817"/>
      <c r="I45" s="817"/>
      <c r="J45" s="817"/>
      <c r="K45" s="817"/>
      <c r="L45" s="817"/>
      <c r="M45" s="818"/>
      <c r="N45" s="403">
        <f>SUM(N36:N44)</f>
        <v>123505.56068435074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38.199999999999996</v>
      </c>
      <c r="N50" s="281">
        <f>K50*M50</f>
        <v>2864.9999999999995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2020.585</v>
      </c>
      <c r="N51" s="281">
        <f>K51*M51</f>
        <v>2626.7605000000003</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98"/>
      <c r="C54" s="899"/>
      <c r="D54" s="899"/>
      <c r="E54" s="899"/>
      <c r="F54" s="899"/>
      <c r="G54" s="899"/>
      <c r="H54" s="899"/>
      <c r="I54" s="869"/>
      <c r="J54" s="48"/>
      <c r="K54" s="50"/>
      <c r="L54" s="900"/>
      <c r="M54" s="901"/>
      <c r="N54" s="51"/>
    </row>
    <row r="55" spans="1:14" ht="15.75" thickBot="1">
      <c r="B55" s="816" t="s">
        <v>1037</v>
      </c>
      <c r="C55" s="817"/>
      <c r="D55" s="817"/>
      <c r="E55" s="817"/>
      <c r="F55" s="817"/>
      <c r="G55" s="817"/>
      <c r="H55" s="817"/>
      <c r="I55" s="817"/>
      <c r="J55" s="817"/>
      <c r="K55" s="817"/>
      <c r="L55" s="817"/>
      <c r="M55" s="818"/>
      <c r="N55" s="403">
        <f>SUM(N50:N54)</f>
        <v>5491.7605000000003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4255.600433841666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N45+N55+N66+N77</f>
        <v>133252.9216181924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26650.584323638483</v>
      </c>
      <c r="M84" s="852"/>
      <c r="N84" s="57"/>
    </row>
    <row r="85" spans="1:14">
      <c r="B85" s="95" t="s">
        <v>1057</v>
      </c>
      <c r="C85" s="96"/>
      <c r="D85" s="96"/>
      <c r="E85" s="96"/>
      <c r="F85" s="96"/>
      <c r="G85" s="96"/>
      <c r="H85" s="96"/>
      <c r="I85" s="93"/>
      <c r="J85" s="94"/>
      <c r="K85" s="313">
        <v>0.05</v>
      </c>
      <c r="L85" s="851">
        <f>N79*K85</f>
        <v>6662.6460809096207</v>
      </c>
      <c r="M85" s="852"/>
      <c r="N85" s="57"/>
    </row>
    <row r="86" spans="1:14" ht="15.75" thickBot="1">
      <c r="B86" s="97" t="s">
        <v>1058</v>
      </c>
      <c r="C86" s="98"/>
      <c r="D86" s="98"/>
      <c r="E86" s="98"/>
      <c r="F86" s="98"/>
      <c r="G86" s="98"/>
      <c r="H86" s="98"/>
      <c r="I86" s="99"/>
      <c r="J86" s="100"/>
      <c r="K86" s="314">
        <v>0.05</v>
      </c>
      <c r="L86" s="853">
        <f>N79*K86</f>
        <v>6662.6460809096207</v>
      </c>
      <c r="M86" s="854"/>
      <c r="N86" s="57"/>
    </row>
    <row r="87" spans="1:14" ht="15.75" thickBot="1">
      <c r="B87" s="816" t="s">
        <v>1037</v>
      </c>
      <c r="C87" s="817"/>
      <c r="D87" s="817"/>
      <c r="E87" s="817"/>
      <c r="F87" s="817"/>
      <c r="G87" s="817"/>
      <c r="H87" s="817"/>
      <c r="I87" s="817"/>
      <c r="J87" s="817"/>
      <c r="K87" s="817"/>
      <c r="L87" s="817"/>
      <c r="M87" s="818"/>
      <c r="N87" s="58">
        <f>L84+L85+L86</f>
        <v>39975.876485457717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173228.7981036501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9" t="s">
        <v>2324</v>
      </c>
      <c r="C106" s="820"/>
      <c r="D106" s="820"/>
      <c r="E106" s="820"/>
      <c r="F106" s="820"/>
      <c r="G106" s="820"/>
      <c r="H106" s="820"/>
      <c r="I106" s="820"/>
      <c r="J106" s="820"/>
      <c r="K106" s="820"/>
      <c r="L106" s="820"/>
      <c r="M106" s="820"/>
      <c r="N106" s="821"/>
    </row>
    <row r="107" spans="2:14" ht="15" customHeight="1">
      <c r="B107" s="819"/>
      <c r="C107" s="820"/>
      <c r="D107" s="820"/>
      <c r="E107" s="820"/>
      <c r="F107" s="820"/>
      <c r="G107" s="820"/>
      <c r="H107" s="820"/>
      <c r="I107" s="820"/>
      <c r="J107" s="820"/>
      <c r="K107" s="820"/>
      <c r="L107" s="820"/>
      <c r="M107" s="820"/>
      <c r="N107" s="821"/>
    </row>
    <row r="108" spans="2:14" ht="30" customHeight="1">
      <c r="B108" s="822" t="s">
        <v>2325</v>
      </c>
      <c r="C108" s="823"/>
      <c r="D108" s="823"/>
      <c r="E108" s="823"/>
      <c r="F108" s="823"/>
      <c r="G108" s="823"/>
      <c r="H108" s="823"/>
      <c r="I108" s="823"/>
      <c r="J108" s="823"/>
      <c r="K108" s="823"/>
      <c r="L108" s="823"/>
      <c r="M108" s="823"/>
      <c r="N108" s="824"/>
    </row>
    <row r="109" spans="2:14">
      <c r="B109" s="822"/>
      <c r="C109" s="823"/>
      <c r="D109" s="823"/>
      <c r="E109" s="823"/>
      <c r="F109" s="823"/>
      <c r="G109" s="823"/>
      <c r="H109" s="823"/>
      <c r="I109" s="823"/>
      <c r="J109" s="823"/>
      <c r="K109" s="823"/>
      <c r="L109" s="823"/>
      <c r="M109" s="823"/>
      <c r="N109" s="82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2"/>
      <c r="K119" s="882"/>
      <c r="L119" s="882"/>
      <c r="M119" s="882"/>
      <c r="N119" s="883"/>
    </row>
    <row r="120" spans="2:14" ht="15.75" thickBot="1">
      <c r="B120" s="270" t="s">
        <v>2327</v>
      </c>
      <c r="C120" s="402"/>
      <c r="D120" s="402"/>
      <c r="E120" s="63"/>
      <c r="F120" s="63"/>
      <c r="G120" s="63"/>
      <c r="H120" s="63"/>
      <c r="I120" s="63"/>
      <c r="J120" s="884"/>
      <c r="K120" s="884"/>
      <c r="L120" s="884"/>
      <c r="M120" s="884"/>
      <c r="N120" s="88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18</v>
      </c>
      <c r="N36" s="281">
        <f>K36/M36</f>
        <v>6561.5647172555709</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65733.9033059988</v>
      </c>
      <c r="L37" s="279"/>
      <c r="M37" s="280">
        <v>18</v>
      </c>
      <c r="N37" s="281">
        <f>K37/M37</f>
        <v>3651.8835169999334</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155071.35333333333</v>
      </c>
      <c r="L38" s="279"/>
      <c r="M38" s="280">
        <v>18</v>
      </c>
      <c r="N38" s="281">
        <f>K38/M38</f>
        <v>8615.0751851851855</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1028467.074</v>
      </c>
      <c r="L39" s="870">
        <v>18</v>
      </c>
      <c r="M39" s="871"/>
      <c r="N39" s="281">
        <f>K39/L39</f>
        <v>57137.059666666668</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109579.51214166667</v>
      </c>
      <c r="L40" s="285"/>
      <c r="M40" s="286">
        <v>18</v>
      </c>
      <c r="N40" s="281">
        <f>K40/M40</f>
        <v>6087.7506745370374</v>
      </c>
    </row>
    <row r="41" spans="1:14">
      <c r="B41" s="329"/>
      <c r="C41" s="330"/>
      <c r="D41" s="330"/>
      <c r="E41" s="330"/>
      <c r="F41" s="332"/>
      <c r="G41" s="332"/>
      <c r="H41" s="131"/>
      <c r="I41" s="42"/>
      <c r="J41" s="43"/>
      <c r="K41" s="283"/>
      <c r="L41" s="285"/>
      <c r="M41" s="286"/>
      <c r="N41" s="281"/>
    </row>
    <row r="42" spans="1:14">
      <c r="B42" s="873" t="s">
        <v>1036</v>
      </c>
      <c r="C42" s="874"/>
      <c r="D42" s="874"/>
      <c r="E42" s="44"/>
      <c r="F42" s="45"/>
      <c r="G42" s="45"/>
      <c r="H42" s="46"/>
      <c r="I42" s="42"/>
      <c r="J42" s="43"/>
      <c r="K42" s="288"/>
      <c r="L42" s="285"/>
      <c r="M42" s="410">
        <v>0.01</v>
      </c>
      <c r="N42" s="353">
        <f>N76*M42</f>
        <v>28.370669558944442</v>
      </c>
    </row>
    <row r="43" spans="1:14" ht="15.75" thickBot="1">
      <c r="B43" s="865"/>
      <c r="C43" s="866"/>
      <c r="D43" s="866"/>
      <c r="E43" s="866"/>
      <c r="F43" s="866"/>
      <c r="G43" s="866"/>
      <c r="H43" s="867"/>
      <c r="I43" s="875"/>
      <c r="J43" s="876"/>
      <c r="K43" s="47"/>
      <c r="L43" s="877"/>
      <c r="M43" s="878"/>
      <c r="N43" s="111"/>
    </row>
    <row r="44" spans="1:14" ht="15.75" thickBot="1">
      <c r="B44" s="816" t="s">
        <v>1037</v>
      </c>
      <c r="C44" s="817"/>
      <c r="D44" s="817"/>
      <c r="E44" s="817"/>
      <c r="F44" s="817"/>
      <c r="G44" s="817"/>
      <c r="H44" s="817"/>
      <c r="I44" s="817"/>
      <c r="J44" s="817"/>
      <c r="K44" s="817"/>
      <c r="L44" s="817"/>
      <c r="M44" s="818"/>
      <c r="N44" s="403">
        <f>SUM(N36:N43)</f>
        <v>82081.704430203346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446457.30808333337</v>
      </c>
      <c r="N49" s="281">
        <f>K49*M49</f>
        <v>68307.968136750002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SUM(N49:N53)</f>
        <v>68307.968136750002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3">
        <f>VLOOKUP(A59,TRANSPORTE!A5:D117,4,FALSE)</f>
        <v>1468.3883333333333</v>
      </c>
      <c r="M59" s="904"/>
      <c r="N59" s="296">
        <f>K59*L59</f>
        <v>224.66341499999999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224.66341499999999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2837.0669558944442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153451.40293784777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30690.280587569556</v>
      </c>
      <c r="M83" s="852"/>
      <c r="N83" s="57"/>
    </row>
    <row r="84" spans="1:14">
      <c r="B84" s="95" t="s">
        <v>1057</v>
      </c>
      <c r="C84" s="96"/>
      <c r="D84" s="96"/>
      <c r="E84" s="96"/>
      <c r="F84" s="96"/>
      <c r="G84" s="96"/>
      <c r="H84" s="96"/>
      <c r="I84" s="93"/>
      <c r="J84" s="94"/>
      <c r="K84" s="313">
        <v>0.05</v>
      </c>
      <c r="L84" s="851">
        <f>N78*K84</f>
        <v>7672.5701468923889</v>
      </c>
      <c r="M84" s="852"/>
      <c r="N84" s="57"/>
    </row>
    <row r="85" spans="1:14" ht="15.75" thickBot="1">
      <c r="B85" s="97" t="s">
        <v>1058</v>
      </c>
      <c r="C85" s="98"/>
      <c r="D85" s="98"/>
      <c r="E85" s="98"/>
      <c r="F85" s="98"/>
      <c r="G85" s="98"/>
      <c r="H85" s="98"/>
      <c r="I85" s="99"/>
      <c r="J85" s="100"/>
      <c r="K85" s="314">
        <v>0.05</v>
      </c>
      <c r="L85" s="853">
        <f>N78*K85</f>
        <v>7672.5701468923889</v>
      </c>
      <c r="M85" s="854"/>
      <c r="N85" s="57"/>
    </row>
    <row r="86" spans="1:14" ht="15.75" thickBot="1">
      <c r="B86" s="816" t="s">
        <v>1037</v>
      </c>
      <c r="C86" s="817"/>
      <c r="D86" s="817"/>
      <c r="E86" s="817"/>
      <c r="F86" s="817"/>
      <c r="G86" s="817"/>
      <c r="H86" s="817"/>
      <c r="I86" s="817"/>
      <c r="J86" s="817"/>
      <c r="K86" s="817"/>
      <c r="L86" s="817"/>
      <c r="M86" s="818"/>
      <c r="N86" s="58">
        <f>L83+L84+L85</f>
        <v>46035.42088135433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199486.82381920211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18</v>
      </c>
      <c r="N36" s="281">
        <f>K36/M36</f>
        <v>6561.5647172555709</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65733.9033059988</v>
      </c>
      <c r="L37" s="279"/>
      <c r="M37" s="280">
        <v>18</v>
      </c>
      <c r="N37" s="281">
        <f>K37/M37</f>
        <v>3651.8835169999334</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155071.35333333333</v>
      </c>
      <c r="L38" s="279"/>
      <c r="M38" s="280">
        <v>18</v>
      </c>
      <c r="N38" s="281">
        <f>K38/M38</f>
        <v>8615.0751851851855</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1028467.074</v>
      </c>
      <c r="L39" s="870">
        <v>18</v>
      </c>
      <c r="M39" s="871"/>
      <c r="N39" s="281">
        <f>K39/L39</f>
        <v>57137.059666666668</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109579.51214166667</v>
      </c>
      <c r="L40" s="285"/>
      <c r="M40" s="286">
        <v>18</v>
      </c>
      <c r="N40" s="281">
        <f>K40/M40</f>
        <v>6087.7506745370374</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28.370669558944442</v>
      </c>
    </row>
    <row r="43" spans="1:14" ht="15.75" thickBot="1">
      <c r="B43" s="865"/>
      <c r="C43" s="866"/>
      <c r="D43" s="866"/>
      <c r="E43" s="866"/>
      <c r="F43" s="866"/>
      <c r="G43" s="866"/>
      <c r="H43" s="867"/>
      <c r="I43" s="875"/>
      <c r="J43" s="876"/>
      <c r="K43" s="47"/>
      <c r="L43" s="877"/>
      <c r="M43" s="878"/>
      <c r="N43" s="111"/>
    </row>
    <row r="44" spans="1:14" ht="15.75" thickBot="1">
      <c r="B44" s="816" t="s">
        <v>1037</v>
      </c>
      <c r="C44" s="817"/>
      <c r="D44" s="817"/>
      <c r="E44" s="817"/>
      <c r="F44" s="817"/>
      <c r="G44" s="817"/>
      <c r="H44" s="817"/>
      <c r="I44" s="817"/>
      <c r="J44" s="817"/>
      <c r="K44" s="817"/>
      <c r="L44" s="817"/>
      <c r="M44" s="818"/>
      <c r="N44" s="403">
        <f>SUM(N36:N43)</f>
        <v>82081.704430203346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436299.31993333338</v>
      </c>
      <c r="N49" s="281">
        <f>K49*M49</f>
        <v>66753.795949799998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SUM(N49:N53)</f>
        <v>66753.795949799998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3">
        <f>VLOOKUP(A59,TRANSPORTE!A5:D117,4,FALSE)</f>
        <v>1665.0116666666665</v>
      </c>
      <c r="M59" s="904"/>
      <c r="N59" s="296">
        <f>K59*L59</f>
        <v>254.74678499999999</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254.74678499999999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2837.0669558944442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151927.31412089779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30385.462824179558</v>
      </c>
      <c r="M83" s="852"/>
      <c r="N83" s="57"/>
    </row>
    <row r="84" spans="1:14">
      <c r="B84" s="95" t="s">
        <v>1057</v>
      </c>
      <c r="C84" s="96"/>
      <c r="D84" s="96"/>
      <c r="E84" s="96"/>
      <c r="F84" s="96"/>
      <c r="G84" s="96"/>
      <c r="H84" s="96"/>
      <c r="I84" s="93"/>
      <c r="J84" s="94"/>
      <c r="K84" s="313">
        <v>0.05</v>
      </c>
      <c r="L84" s="851">
        <f>N78*K84</f>
        <v>7596.3657060448895</v>
      </c>
      <c r="M84" s="852"/>
      <c r="N84" s="57"/>
    </row>
    <row r="85" spans="1:14" ht="15.75" thickBot="1">
      <c r="B85" s="97" t="s">
        <v>1058</v>
      </c>
      <c r="C85" s="98"/>
      <c r="D85" s="98"/>
      <c r="E85" s="98"/>
      <c r="F85" s="98"/>
      <c r="G85" s="98"/>
      <c r="H85" s="98"/>
      <c r="I85" s="99"/>
      <c r="J85" s="100"/>
      <c r="K85" s="314">
        <v>0.05</v>
      </c>
      <c r="L85" s="853">
        <f>N78*K85</f>
        <v>7596.3657060448895</v>
      </c>
      <c r="M85" s="854"/>
      <c r="N85" s="57"/>
    </row>
    <row r="86" spans="1:14" ht="15.75" thickBot="1">
      <c r="B86" s="816" t="s">
        <v>1037</v>
      </c>
      <c r="C86" s="817"/>
      <c r="D86" s="817"/>
      <c r="E86" s="817"/>
      <c r="F86" s="817"/>
      <c r="G86" s="817"/>
      <c r="H86" s="817"/>
      <c r="I86" s="817"/>
      <c r="J86" s="817"/>
      <c r="K86" s="817"/>
      <c r="L86" s="817"/>
      <c r="M86" s="818"/>
      <c r="N86" s="58">
        <f>L83+L84+L85</f>
        <v>45578.194236269337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197505.50835716713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15</v>
      </c>
      <c r="N36" s="281">
        <f>K36/M36</f>
        <v>7873.8776607066848</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65733.9033059988</v>
      </c>
      <c r="L37" s="279"/>
      <c r="M37" s="280">
        <v>15</v>
      </c>
      <c r="N37" s="281">
        <f>K37/M37</f>
        <v>4382.2602203999204</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155071.35333333333</v>
      </c>
      <c r="L38" s="279"/>
      <c r="M38" s="280">
        <v>15</v>
      </c>
      <c r="N38" s="281">
        <f>K38/M38</f>
        <v>10338.090222222223</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1028467.074</v>
      </c>
      <c r="L39" s="870">
        <v>15</v>
      </c>
      <c r="M39" s="871"/>
      <c r="N39" s="281">
        <f>K39/L39</f>
        <v>68564.471600000004</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109579.51214166667</v>
      </c>
      <c r="L40" s="285"/>
      <c r="M40" s="286">
        <v>15</v>
      </c>
      <c r="N40" s="281">
        <f>K40/M40</f>
        <v>7305.300809444444</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34.044803470733335</v>
      </c>
    </row>
    <row r="43" spans="1:14" ht="15.75" thickBot="1">
      <c r="B43" s="865"/>
      <c r="C43" s="866"/>
      <c r="D43" s="866"/>
      <c r="E43" s="866"/>
      <c r="F43" s="866"/>
      <c r="G43" s="866"/>
      <c r="H43" s="867"/>
      <c r="I43" s="875"/>
      <c r="J43" s="876"/>
      <c r="K43" s="47"/>
      <c r="L43" s="877"/>
      <c r="M43" s="878"/>
      <c r="N43" s="111"/>
    </row>
    <row r="44" spans="1:14" ht="15.75" thickBot="1">
      <c r="B44" s="816" t="s">
        <v>1037</v>
      </c>
      <c r="C44" s="817"/>
      <c r="D44" s="817"/>
      <c r="E44" s="817"/>
      <c r="F44" s="817"/>
      <c r="G44" s="817"/>
      <c r="H44" s="817"/>
      <c r="I44" s="817"/>
      <c r="J44" s="817"/>
      <c r="K44" s="817"/>
      <c r="L44" s="817"/>
      <c r="M44" s="818"/>
      <c r="N44" s="403">
        <f>SUM(N36:N43)</f>
        <v>98498.04531624401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446457.30808333337</v>
      </c>
      <c r="N49" s="281">
        <f>K49*M49</f>
        <v>68307.968136750002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SUM(N49:N53)</f>
        <v>68307.968136750002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3">
        <f>VLOOKUP(A59,TRANSPORTE!A5:D117,4,FALSE)</f>
        <v>1468.3883333333333</v>
      </c>
      <c r="M59" s="904"/>
      <c r="N59" s="296">
        <f>K59*L59</f>
        <v>224.66341499999999</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224.66341499999999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3404.4803470733332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170435.15721506733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34087.031443013468</v>
      </c>
      <c r="M83" s="852"/>
      <c r="N83" s="57"/>
    </row>
    <row r="84" spans="1:14">
      <c r="B84" s="95" t="s">
        <v>1057</v>
      </c>
      <c r="C84" s="96"/>
      <c r="D84" s="96"/>
      <c r="E84" s="96"/>
      <c r="F84" s="96"/>
      <c r="G84" s="96"/>
      <c r="H84" s="96"/>
      <c r="I84" s="93"/>
      <c r="J84" s="94"/>
      <c r="K84" s="313">
        <v>0.05</v>
      </c>
      <c r="L84" s="851">
        <f>N78*K84</f>
        <v>8521.7578607533669</v>
      </c>
      <c r="M84" s="852"/>
      <c r="N84" s="57"/>
    </row>
    <row r="85" spans="1:14" ht="15.75" thickBot="1">
      <c r="B85" s="97" t="s">
        <v>1058</v>
      </c>
      <c r="C85" s="98"/>
      <c r="D85" s="98"/>
      <c r="E85" s="98"/>
      <c r="F85" s="98"/>
      <c r="G85" s="98"/>
      <c r="H85" s="98"/>
      <c r="I85" s="99"/>
      <c r="J85" s="100"/>
      <c r="K85" s="314">
        <v>0.05</v>
      </c>
      <c r="L85" s="853">
        <f>N78*K85</f>
        <v>8521.7578607533669</v>
      </c>
      <c r="M85" s="854"/>
      <c r="N85" s="57"/>
    </row>
    <row r="86" spans="1:14" ht="15.75" thickBot="1">
      <c r="B86" s="816" t="s">
        <v>1037</v>
      </c>
      <c r="C86" s="817"/>
      <c r="D86" s="817"/>
      <c r="E86" s="817"/>
      <c r="F86" s="817"/>
      <c r="G86" s="817"/>
      <c r="H86" s="817"/>
      <c r="I86" s="817"/>
      <c r="J86" s="817"/>
      <c r="K86" s="817"/>
      <c r="L86" s="817"/>
      <c r="M86" s="818"/>
      <c r="N86" s="58">
        <f>L83+L84+L85</f>
        <v>51130.547164520198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221565.70437958752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280">
        <v>15</v>
      </c>
      <c r="N36" s="281">
        <f>K36/M36</f>
        <v>7873.8776607066848</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65733.9033059988</v>
      </c>
      <c r="L37" s="279"/>
      <c r="M37" s="280">
        <v>15</v>
      </c>
      <c r="N37" s="281">
        <f>K37/M37</f>
        <v>4382.2602203999204</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155071.35333333333</v>
      </c>
      <c r="L38" s="279"/>
      <c r="M38" s="280">
        <v>15</v>
      </c>
      <c r="N38" s="281">
        <f>K38/M38</f>
        <v>10338.090222222223</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1028467.074</v>
      </c>
      <c r="L39" s="870">
        <v>15</v>
      </c>
      <c r="M39" s="871"/>
      <c r="N39" s="281">
        <f>K39/L39</f>
        <v>68564.471600000004</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109579.51214166667</v>
      </c>
      <c r="L40" s="285"/>
      <c r="M40" s="286">
        <v>15</v>
      </c>
      <c r="N40" s="281">
        <f>K40/M40</f>
        <v>7305.300809444444</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34.044803470733335</v>
      </c>
    </row>
    <row r="43" spans="1:14" ht="15.75" thickBot="1">
      <c r="B43" s="865"/>
      <c r="C43" s="866"/>
      <c r="D43" s="866"/>
      <c r="E43" s="866"/>
      <c r="F43" s="866"/>
      <c r="G43" s="866"/>
      <c r="H43" s="867"/>
      <c r="I43" s="875"/>
      <c r="J43" s="876"/>
      <c r="K43" s="47"/>
      <c r="L43" s="877"/>
      <c r="M43" s="878"/>
      <c r="N43" s="111"/>
    </row>
    <row r="44" spans="1:14" ht="15.75" thickBot="1">
      <c r="B44" s="816" t="s">
        <v>1037</v>
      </c>
      <c r="C44" s="817"/>
      <c r="D44" s="817"/>
      <c r="E44" s="817"/>
      <c r="F44" s="817"/>
      <c r="G44" s="817"/>
      <c r="H44" s="817"/>
      <c r="I44" s="817"/>
      <c r="J44" s="817"/>
      <c r="K44" s="817"/>
      <c r="L44" s="817"/>
      <c r="M44" s="818"/>
      <c r="N44" s="403">
        <f>SUM(N36:N43)</f>
        <v>98498.04531624401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436299.31993333338</v>
      </c>
      <c r="N49" s="281">
        <f>K49*M49</f>
        <v>66753.795949799998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SUM(N49:N53)</f>
        <v>66753.795949799998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3">
        <f>VLOOKUP(A59,TRANSPORTE!A5:D117,4,FALSE)</f>
        <v>1665.0116666666665</v>
      </c>
      <c r="M59" s="904"/>
      <c r="N59" s="296">
        <f>K59*L59</f>
        <v>254.74678499999999</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254.74678499999999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3404.4803470733332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168911.06839811735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33782.21367962347</v>
      </c>
      <c r="M83" s="852"/>
      <c r="N83" s="57"/>
    </row>
    <row r="84" spans="1:14">
      <c r="B84" s="95" t="s">
        <v>1057</v>
      </c>
      <c r="C84" s="96"/>
      <c r="D84" s="96"/>
      <c r="E84" s="96"/>
      <c r="F84" s="96"/>
      <c r="G84" s="96"/>
      <c r="H84" s="96"/>
      <c r="I84" s="93"/>
      <c r="J84" s="94"/>
      <c r="K84" s="313">
        <v>0.05</v>
      </c>
      <c r="L84" s="851">
        <f>N78*K84</f>
        <v>8445.5534199058675</v>
      </c>
      <c r="M84" s="852"/>
      <c r="N84" s="57"/>
    </row>
    <row r="85" spans="1:14" ht="15.75" thickBot="1">
      <c r="B85" s="97" t="s">
        <v>1058</v>
      </c>
      <c r="C85" s="98"/>
      <c r="D85" s="98"/>
      <c r="E85" s="98"/>
      <c r="F85" s="98"/>
      <c r="G85" s="98"/>
      <c r="H85" s="98"/>
      <c r="I85" s="99"/>
      <c r="J85" s="100"/>
      <c r="K85" s="314">
        <v>0.05</v>
      </c>
      <c r="L85" s="853">
        <f>N78*K85</f>
        <v>8445.5534199058675</v>
      </c>
      <c r="M85" s="854"/>
      <c r="N85" s="57"/>
    </row>
    <row r="86" spans="1:14" ht="15.75" thickBot="1">
      <c r="B86" s="816" t="s">
        <v>1037</v>
      </c>
      <c r="C86" s="817"/>
      <c r="D86" s="817"/>
      <c r="E86" s="817"/>
      <c r="F86" s="817"/>
      <c r="G86" s="817"/>
      <c r="H86" s="817"/>
      <c r="I86" s="817"/>
      <c r="J86" s="817"/>
      <c r="K86" s="817"/>
      <c r="L86" s="817"/>
      <c r="M86" s="818"/>
      <c r="N86" s="58">
        <f>L83+L84+L85</f>
        <v>50673.320519435205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219584.38891755254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4.0853764164879998</v>
      </c>
    </row>
    <row r="43" spans="1:14" ht="15.75" thickBot="1">
      <c r="B43" s="865"/>
      <c r="C43" s="866"/>
      <c r="D43" s="866"/>
      <c r="E43" s="866"/>
      <c r="F43" s="866"/>
      <c r="G43" s="866"/>
      <c r="H43" s="867"/>
      <c r="I43" s="875"/>
      <c r="J43" s="876"/>
      <c r="K43" s="47"/>
      <c r="L43" s="877"/>
      <c r="M43" s="878"/>
      <c r="N43" s="111"/>
    </row>
    <row r="44" spans="1:14" ht="15.75" thickBot="1">
      <c r="B44" s="816" t="s">
        <v>1037</v>
      </c>
      <c r="C44" s="817"/>
      <c r="D44" s="817"/>
      <c r="E44" s="817"/>
      <c r="F44" s="817"/>
      <c r="G44" s="817"/>
      <c r="H44" s="817"/>
      <c r="I44" s="817"/>
      <c r="J44" s="817"/>
      <c r="K44" s="817"/>
      <c r="L44" s="817"/>
      <c r="M44" s="818"/>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3142.1380003615977</v>
      </c>
      <c r="N49" s="281">
        <f>K49*M49</f>
        <v>3314.9555903814853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SUM(N49:N53)</f>
        <v>3314.9555903814853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408.53764164879999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3727.5786084467736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745.51572168935479</v>
      </c>
      <c r="M83" s="852"/>
      <c r="N83" s="57"/>
    </row>
    <row r="84" spans="1:14">
      <c r="B84" s="95" t="s">
        <v>1057</v>
      </c>
      <c r="C84" s="96"/>
      <c r="D84" s="96"/>
      <c r="E84" s="96"/>
      <c r="F84" s="96"/>
      <c r="G84" s="96"/>
      <c r="H84" s="96"/>
      <c r="I84" s="93"/>
      <c r="J84" s="94"/>
      <c r="K84" s="313">
        <v>0.05</v>
      </c>
      <c r="L84" s="851">
        <f>N78*K84</f>
        <v>186.3789304223387</v>
      </c>
      <c r="M84" s="852"/>
      <c r="N84" s="57"/>
    </row>
    <row r="85" spans="1:14" ht="15.75" thickBot="1">
      <c r="B85" s="97" t="s">
        <v>1058</v>
      </c>
      <c r="C85" s="98"/>
      <c r="D85" s="98"/>
      <c r="E85" s="98"/>
      <c r="F85" s="98"/>
      <c r="G85" s="98"/>
      <c r="H85" s="98"/>
      <c r="I85" s="99"/>
      <c r="J85" s="100"/>
      <c r="K85" s="314">
        <v>0.05</v>
      </c>
      <c r="L85" s="853">
        <f>N78*K85</f>
        <v>186.3789304223387</v>
      </c>
      <c r="M85" s="854"/>
      <c r="N85" s="57"/>
    </row>
    <row r="86" spans="1:14" ht="15.75" thickBot="1">
      <c r="B86" s="816" t="s">
        <v>1037</v>
      </c>
      <c r="C86" s="817"/>
      <c r="D86" s="817"/>
      <c r="E86" s="817"/>
      <c r="F86" s="817"/>
      <c r="G86" s="817"/>
      <c r="H86" s="817"/>
      <c r="I86" s="817"/>
      <c r="J86" s="817"/>
      <c r="K86" s="817"/>
      <c r="L86" s="817"/>
      <c r="M86" s="818"/>
      <c r="N86" s="58">
        <f>L83+L84+L85</f>
        <v>1118.2735825340321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4845.852190980806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7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164</v>
      </c>
      <c r="B36" s="865" t="str">
        <f>VLOOKUP(A36,EQUIPOS!A6:D154,3,FALSE)</f>
        <v>Compactador manual de rodillo</v>
      </c>
      <c r="C36" s="866"/>
      <c r="D36" s="866"/>
      <c r="E36" s="866"/>
      <c r="F36" s="866"/>
      <c r="G36" s="866"/>
      <c r="H36" s="867"/>
      <c r="I36" s="276"/>
      <c r="J36" s="277"/>
      <c r="K36" s="278">
        <f>VLOOKUP(A36,EQUIPOS!A6:D163,4,FALSE)</f>
        <v>69853.310533333337</v>
      </c>
      <c r="L36" s="279"/>
      <c r="M36" s="280">
        <v>2</v>
      </c>
      <c r="N36" s="281">
        <f>K36/M36</f>
        <v>34926.655266666668</v>
      </c>
    </row>
    <row r="37" spans="1:14">
      <c r="A37" s="119" t="s">
        <v>180</v>
      </c>
      <c r="B37" s="865" t="str">
        <f>VLOOKUP(A37,EQUIPOS!A7:D154,3,FALSE)</f>
        <v>Compresor 120 HP, con martillo.</v>
      </c>
      <c r="C37" s="866"/>
      <c r="D37" s="866"/>
      <c r="E37" s="866"/>
      <c r="F37" s="866"/>
      <c r="G37" s="866"/>
      <c r="H37" s="867"/>
      <c r="I37" s="276"/>
      <c r="J37" s="277"/>
      <c r="K37" s="278">
        <f>VLOOKUP(A37,EQUIPOS!A7:D164,4,FALSE)</f>
        <v>77710.953333333324</v>
      </c>
      <c r="L37" s="279"/>
      <c r="M37" s="280">
        <v>4</v>
      </c>
      <c r="N37" s="281">
        <f>K37/M37</f>
        <v>19427.738333333331</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14473.4</v>
      </c>
      <c r="L38" s="279"/>
      <c r="M38" s="280">
        <v>10</v>
      </c>
      <c r="N38" s="281">
        <f>K38/M38</f>
        <v>1447.34</v>
      </c>
    </row>
    <row r="39" spans="1:14">
      <c r="A39" t="s">
        <v>303</v>
      </c>
      <c r="B39" s="865" t="str">
        <f>VLOOKUP(A39,EQUIPOS!A9:D154,3,FALSE)</f>
        <v>Retrocargador, pala de 1,1 m3 de capacidad, profundidad de excavación de 4.400 mm y una altura de 5.680 mm</v>
      </c>
      <c r="C39" s="866"/>
      <c r="D39" s="866"/>
      <c r="E39" s="866"/>
      <c r="F39" s="866"/>
      <c r="G39" s="866"/>
      <c r="H39" s="867"/>
      <c r="I39" s="276"/>
      <c r="J39" s="277"/>
      <c r="K39" s="278">
        <f>VLOOKUP(A39,EQUIPOS!A9:D166,4,FALSE)</f>
        <v>139130.24875</v>
      </c>
      <c r="L39" s="279"/>
      <c r="M39" s="280">
        <v>10</v>
      </c>
      <c r="N39" s="281">
        <f>K39/M39</f>
        <v>13913.024874999999</v>
      </c>
    </row>
    <row r="40" spans="1:14">
      <c r="A40" t="s">
        <v>129</v>
      </c>
      <c r="B40" s="865" t="str">
        <f>VLOOKUP(A40,EQUIPOS!A10:D154,3,FALSE)</f>
        <v xml:space="preserve">Buldozer, Potencia al volante de 140 HP, motor de 2200 RPM, longitud de hoja 4,80m. </v>
      </c>
      <c r="C40" s="866"/>
      <c r="D40" s="866"/>
      <c r="E40" s="866"/>
      <c r="F40" s="866"/>
      <c r="G40" s="866"/>
      <c r="H40" s="867"/>
      <c r="I40" s="276"/>
      <c r="J40" s="277"/>
      <c r="K40" s="278">
        <f>VLOOKUP(A40,EQUIPOS!A10:D167,4,FALSE)</f>
        <v>166125.14388888891</v>
      </c>
      <c r="L40" s="279"/>
      <c r="M40" s="280">
        <v>100</v>
      </c>
      <c r="N40" s="281">
        <f>K40/M40</f>
        <v>1661.2514388888892</v>
      </c>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1276.6801301525002</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72652.690044041388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2968.6635122404946</v>
      </c>
      <c r="N53" s="281">
        <f>K53*M53</f>
        <v>2968.6635122404946</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2968.6635122404946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3">
        <f>VLOOKUP(A63,TRANSPORTE!A5:D117,4,FALSE)</f>
        <v>1289.6866666666667</v>
      </c>
      <c r="M63" s="904"/>
      <c r="N63" s="296">
        <f>K63*L63</f>
        <v>1676.5926666666669</v>
      </c>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f>N63+N64+N65+N66+N67</f>
        <v>1676.5926666666669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133"/>
    </row>
    <row r="80" spans="1:15" ht="15.75" thickBot="1">
      <c r="B80" s="905" t="s">
        <v>1037</v>
      </c>
      <c r="C80" s="859"/>
      <c r="D80" s="859"/>
      <c r="E80" s="859"/>
      <c r="F80" s="859"/>
      <c r="G80" s="859"/>
      <c r="H80" s="859"/>
      <c r="I80" s="859"/>
      <c r="J80" s="859"/>
      <c r="K80" s="859"/>
      <c r="L80" s="859"/>
      <c r="M80" s="860"/>
      <c r="N80" s="469">
        <f>SUM(N74:N79)</f>
        <v>12766.801301525</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90064.747524473554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18012.94950489471</v>
      </c>
      <c r="M87" s="852"/>
      <c r="N87" s="57"/>
    </row>
    <row r="88" spans="1:14">
      <c r="B88" s="95" t="s">
        <v>1057</v>
      </c>
      <c r="C88" s="96"/>
      <c r="D88" s="96"/>
      <c r="E88" s="96"/>
      <c r="F88" s="96"/>
      <c r="G88" s="96"/>
      <c r="H88" s="96"/>
      <c r="I88" s="93"/>
      <c r="J88" s="94"/>
      <c r="K88" s="313">
        <v>0.05</v>
      </c>
      <c r="L88" s="851">
        <f>N82*K88</f>
        <v>4503.2373762236775</v>
      </c>
      <c r="M88" s="852"/>
      <c r="N88" s="57"/>
    </row>
    <row r="89" spans="1:14" ht="15.75" thickBot="1">
      <c r="B89" s="97" t="s">
        <v>1058</v>
      </c>
      <c r="C89" s="98"/>
      <c r="D89" s="98"/>
      <c r="E89" s="98"/>
      <c r="F89" s="98"/>
      <c r="G89" s="98"/>
      <c r="H89" s="98"/>
      <c r="I89" s="99"/>
      <c r="J89" s="100"/>
      <c r="K89" s="314">
        <v>0.05</v>
      </c>
      <c r="L89" s="853">
        <f>N82*K89</f>
        <v>4503.2373762236775</v>
      </c>
      <c r="M89" s="854"/>
      <c r="N89" s="57"/>
    </row>
    <row r="90" spans="1:14" ht="15.75" thickBot="1">
      <c r="B90" s="816" t="s">
        <v>1037</v>
      </c>
      <c r="C90" s="817"/>
      <c r="D90" s="817"/>
      <c r="E90" s="817"/>
      <c r="F90" s="817"/>
      <c r="G90" s="817"/>
      <c r="H90" s="817"/>
      <c r="I90" s="817"/>
      <c r="J90" s="817"/>
      <c r="K90" s="817"/>
      <c r="L90" s="817"/>
      <c r="M90" s="818"/>
      <c r="N90" s="58">
        <f>L87+L88+L89</f>
        <v>27019.424257342067</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117084.17178181562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5148.8136015325681</v>
      </c>
      <c r="L36" s="279"/>
      <c r="M36" s="280">
        <v>2</v>
      </c>
      <c r="N36" s="281">
        <f>K36/M36</f>
        <v>2574.4068007662841</v>
      </c>
    </row>
    <row r="37" spans="1:14">
      <c r="A37" s="119" t="s">
        <v>303</v>
      </c>
      <c r="B37" s="865" t="str">
        <f>VLOOKUP(A37,EQUIPOS!A7:D154,3,FALSE)</f>
        <v>Retrocargador, pala de 1,1 m3 de capacidad, profundidad de excavación de 4.400 mm y una altura de 5.680 mm</v>
      </c>
      <c r="C37" s="866"/>
      <c r="D37" s="866"/>
      <c r="E37" s="866"/>
      <c r="F37" s="866"/>
      <c r="G37" s="866"/>
      <c r="H37" s="867"/>
      <c r="I37" s="276"/>
      <c r="J37" s="277"/>
      <c r="K37" s="278">
        <f>VLOOKUP(A37,EQUIPOS!A7:D164,4,FALSE)</f>
        <v>139130.24875</v>
      </c>
      <c r="L37" s="279"/>
      <c r="M37" s="280">
        <v>10</v>
      </c>
      <c r="N37" s="281">
        <f>K37/M37</f>
        <v>13913.024874999999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276"/>
      <c r="J39" s="277"/>
      <c r="K39" s="278"/>
      <c r="L39" s="279"/>
      <c r="M39" s="280"/>
      <c r="N39" s="281"/>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N80*M46</f>
        <v>255.33602603049999</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16742.767701796784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B63" s="52"/>
      <c r="C63" s="326"/>
      <c r="D63" s="326"/>
      <c r="E63" s="326"/>
      <c r="F63" s="326"/>
      <c r="G63" s="326"/>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5106.7205206099998</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21849.488222406784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4369.897644481357</v>
      </c>
      <c r="M87" s="852"/>
      <c r="N87" s="57"/>
    </row>
    <row r="88" spans="1:14">
      <c r="B88" s="95" t="s">
        <v>1057</v>
      </c>
      <c r="C88" s="96"/>
      <c r="D88" s="96"/>
      <c r="E88" s="96"/>
      <c r="F88" s="96"/>
      <c r="G88" s="96"/>
      <c r="H88" s="96"/>
      <c r="I88" s="93"/>
      <c r="J88" s="94"/>
      <c r="K88" s="313">
        <v>0.05</v>
      </c>
      <c r="L88" s="851">
        <f>N82*K88</f>
        <v>1092.4744111203393</v>
      </c>
      <c r="M88" s="852"/>
      <c r="N88" s="57"/>
    </row>
    <row r="89" spans="1:14" ht="15.75" thickBot="1">
      <c r="B89" s="97" t="s">
        <v>1058</v>
      </c>
      <c r="C89" s="98"/>
      <c r="D89" s="98"/>
      <c r="E89" s="98"/>
      <c r="F89" s="98"/>
      <c r="G89" s="98"/>
      <c r="H89" s="98"/>
      <c r="I89" s="99"/>
      <c r="J89" s="100"/>
      <c r="K89" s="314">
        <v>0.05</v>
      </c>
      <c r="L89" s="853">
        <f>N82*K89</f>
        <v>1092.4744111203393</v>
      </c>
      <c r="M89" s="854"/>
      <c r="N89" s="57"/>
    </row>
    <row r="90" spans="1:14" ht="15.75" thickBot="1">
      <c r="B90" s="816" t="s">
        <v>1037</v>
      </c>
      <c r="C90" s="817"/>
      <c r="D90" s="817"/>
      <c r="E90" s="817"/>
      <c r="F90" s="817"/>
      <c r="G90" s="817"/>
      <c r="H90" s="817"/>
      <c r="I90" s="817"/>
      <c r="J90" s="817"/>
      <c r="K90" s="817"/>
      <c r="L90" s="817"/>
      <c r="M90" s="818"/>
      <c r="N90" s="58">
        <f>L87+L88+L89</f>
        <v>6554.8464667220351</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28404.33468912882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1687</v>
      </c>
      <c r="B36" s="865" t="str">
        <f>VLOOKUP(A36,EQUIPOS!A6:D154,3,FALSE)</f>
        <v>Derretidora de asfalto (crafco o similar)</v>
      </c>
      <c r="C36" s="866"/>
      <c r="D36" s="866"/>
      <c r="E36" s="866"/>
      <c r="F36" s="866"/>
      <c r="G36" s="866"/>
      <c r="H36" s="867"/>
      <c r="I36" s="276"/>
      <c r="J36" s="277"/>
      <c r="K36" s="278">
        <f>VLOOKUP(A36,EQUIPOS!A6:D163,4,FALSE)</f>
        <v>2447.6926102078583</v>
      </c>
      <c r="L36" s="279"/>
      <c r="M36" s="280">
        <v>60</v>
      </c>
      <c r="N36" s="281">
        <f>K36/M36</f>
        <v>40.794876836797634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60</v>
      </c>
      <c r="N37" s="281">
        <f>K37/M37</f>
        <v>735.00022222222231</v>
      </c>
    </row>
    <row r="38" spans="1:14">
      <c r="A38" t="s">
        <v>138</v>
      </c>
      <c r="B38" s="865" t="str">
        <f>VLOOKUP(A38,EQUIPOS!A8:D154,3,FALSE)</f>
        <v>Camioneta D-300</v>
      </c>
      <c r="C38" s="866"/>
      <c r="D38" s="866"/>
      <c r="E38" s="866"/>
      <c r="F38" s="866"/>
      <c r="G38" s="866"/>
      <c r="H38" s="867"/>
      <c r="I38" s="276"/>
      <c r="J38" s="277"/>
      <c r="K38" s="278">
        <f>VLOOKUP(A38,EQUIPOS!A8:D165,4,FALSE)</f>
        <v>38221.531534666661</v>
      </c>
      <c r="L38" s="279"/>
      <c r="M38" s="280">
        <v>60</v>
      </c>
      <c r="N38" s="281">
        <f>K38/M38</f>
        <v>637.02552557777767</v>
      </c>
    </row>
    <row r="39" spans="1:14">
      <c r="B39" s="865"/>
      <c r="C39" s="866"/>
      <c r="D39" s="866"/>
      <c r="E39" s="866"/>
      <c r="F39" s="866"/>
      <c r="G39" s="866"/>
      <c r="H39" s="867"/>
      <c r="I39" s="276"/>
      <c r="J39" s="277"/>
      <c r="K39" s="278"/>
      <c r="L39" s="279"/>
      <c r="M39" s="280"/>
      <c r="N39" s="281"/>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N80*M46</f>
        <v>21.278002169208335</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1434.098626806006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2410.0800723196526</v>
      </c>
      <c r="N53" s="281">
        <f>K53*M53</f>
        <v>289.20960867835828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98"/>
      <c r="C57" s="899"/>
      <c r="D57" s="899"/>
      <c r="E57" s="899"/>
      <c r="F57" s="899"/>
      <c r="G57" s="899"/>
      <c r="H57" s="899"/>
      <c r="I57" s="869"/>
      <c r="J57" s="48"/>
      <c r="K57" s="50"/>
      <c r="L57" s="900"/>
      <c r="M57" s="901"/>
      <c r="N57" s="51"/>
    </row>
    <row r="58" spans="1:14" ht="15.75" thickBot="1">
      <c r="B58" s="816" t="s">
        <v>1037</v>
      </c>
      <c r="C58" s="817"/>
      <c r="D58" s="817"/>
      <c r="E58" s="817"/>
      <c r="F58" s="817"/>
      <c r="G58" s="817"/>
      <c r="H58" s="817"/>
      <c r="I58" s="817"/>
      <c r="J58" s="817"/>
      <c r="K58" s="817"/>
      <c r="L58" s="817"/>
      <c r="M58" s="818"/>
      <c r="N58" s="403">
        <f>SUM(N53:N57)</f>
        <v>289.20960867835828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B63" s="52"/>
      <c r="C63" s="326"/>
      <c r="D63" s="326"/>
      <c r="E63" s="326"/>
      <c r="F63" s="326"/>
      <c r="G63" s="326"/>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4"/>
      <c r="M68" s="895"/>
      <c r="N68" s="133"/>
    </row>
    <row r="69" spans="1:15" ht="15.75" thickBot="1">
      <c r="B69" s="905" t="s">
        <v>1037</v>
      </c>
      <c r="C69" s="859"/>
      <c r="D69" s="859"/>
      <c r="E69" s="859"/>
      <c r="F69" s="859"/>
      <c r="G69" s="859"/>
      <c r="H69" s="859"/>
      <c r="I69" s="859"/>
      <c r="J69" s="859"/>
      <c r="K69" s="859"/>
      <c r="L69" s="859"/>
      <c r="M69" s="860"/>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5" t="s">
        <v>1047</v>
      </c>
      <c r="C73" s="856"/>
      <c r="D73" s="856"/>
      <c r="E73" s="856"/>
      <c r="F73" s="856"/>
      <c r="G73" s="856"/>
      <c r="H73" s="856"/>
      <c r="I73" s="79" t="s">
        <v>1048</v>
      </c>
      <c r="J73" s="81" t="s">
        <v>1494</v>
      </c>
      <c r="K73" s="80" t="s">
        <v>1050</v>
      </c>
      <c r="L73" s="857" t="s">
        <v>1034</v>
      </c>
      <c r="M73" s="858"/>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2"/>
      <c r="C79" s="893"/>
      <c r="D79" s="893"/>
      <c r="E79" s="893"/>
      <c r="F79" s="893"/>
      <c r="G79" s="893"/>
      <c r="H79" s="893"/>
      <c r="I79" s="132"/>
      <c r="J79" s="132"/>
      <c r="K79" s="132"/>
      <c r="L79" s="906"/>
      <c r="M79" s="906"/>
      <c r="N79" s="51"/>
    </row>
    <row r="80" spans="1:15" ht="15.75" thickBot="1">
      <c r="B80" s="905" t="s">
        <v>1037</v>
      </c>
      <c r="C80" s="859"/>
      <c r="D80" s="859"/>
      <c r="E80" s="859"/>
      <c r="F80" s="859"/>
      <c r="G80" s="859"/>
      <c r="H80" s="859"/>
      <c r="I80" s="859"/>
      <c r="J80" s="859"/>
      <c r="K80" s="859"/>
      <c r="L80" s="859"/>
      <c r="M80" s="860"/>
      <c r="N80" s="310">
        <f>SUM(N74:N79)</f>
        <v>425.56004338416665</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2148.868278868531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429.7736557737062</v>
      </c>
      <c r="M87" s="852"/>
      <c r="N87" s="57"/>
    </row>
    <row r="88" spans="1:14">
      <c r="B88" s="95" t="s">
        <v>1057</v>
      </c>
      <c r="C88" s="96"/>
      <c r="D88" s="96"/>
      <c r="E88" s="96"/>
      <c r="F88" s="96"/>
      <c r="G88" s="96"/>
      <c r="H88" s="96"/>
      <c r="I88" s="93"/>
      <c r="J88" s="94"/>
      <c r="K88" s="313">
        <v>0.05</v>
      </c>
      <c r="L88" s="851">
        <f>N82*K88</f>
        <v>107.44341394342655</v>
      </c>
      <c r="M88" s="852"/>
      <c r="N88" s="57"/>
    </row>
    <row r="89" spans="1:14" ht="15.75" thickBot="1">
      <c r="B89" s="97" t="s">
        <v>1058</v>
      </c>
      <c r="C89" s="98"/>
      <c r="D89" s="98"/>
      <c r="E89" s="98"/>
      <c r="F89" s="98"/>
      <c r="G89" s="98"/>
      <c r="H89" s="98"/>
      <c r="I89" s="99"/>
      <c r="J89" s="100"/>
      <c r="K89" s="314">
        <v>0.05</v>
      </c>
      <c r="L89" s="853">
        <f>N82*K89</f>
        <v>107.44341394342655</v>
      </c>
      <c r="M89" s="854"/>
      <c r="N89" s="57"/>
    </row>
    <row r="90" spans="1:14" ht="15.75" thickBot="1">
      <c r="B90" s="816" t="s">
        <v>1037</v>
      </c>
      <c r="C90" s="817"/>
      <c r="D90" s="817"/>
      <c r="E90" s="817"/>
      <c r="F90" s="817"/>
      <c r="G90" s="817"/>
      <c r="H90" s="817"/>
      <c r="I90" s="817"/>
      <c r="J90" s="817"/>
      <c r="K90" s="817"/>
      <c r="L90" s="817"/>
      <c r="M90" s="818"/>
      <c r="N90" s="58">
        <f>L87+L88+L89</f>
        <v>644.66048366055929</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2793.5287625290903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7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1687</v>
      </c>
      <c r="B36" s="865" t="str">
        <f>VLOOKUP(A36,EQUIPOS!A6:D154,3,FALSE)</f>
        <v>Derretidora de asfalto (crafco o similar)</v>
      </c>
      <c r="C36" s="866"/>
      <c r="D36" s="866"/>
      <c r="E36" s="866"/>
      <c r="F36" s="866"/>
      <c r="G36" s="866"/>
      <c r="H36" s="867"/>
      <c r="I36" s="276"/>
      <c r="J36" s="277"/>
      <c r="K36" s="278">
        <f>VLOOKUP(A36,EQUIPOS!A6:D163,4,FALSE)</f>
        <v>2447.6926102078583</v>
      </c>
      <c r="L36" s="279"/>
      <c r="M36" s="280">
        <v>60</v>
      </c>
      <c r="N36" s="281">
        <f t="shared" ref="N36:N39" si="0">K36/M36</f>
        <v>40.794876836797634</v>
      </c>
    </row>
    <row r="37" spans="1:14">
      <c r="A37" s="119" t="s">
        <v>324</v>
      </c>
      <c r="B37" s="865" t="str">
        <f>VLOOKUP(A37,EQUIPOS!A7:D154,3,FALSE)</f>
        <v xml:space="preserve">Ruteadora </v>
      </c>
      <c r="C37" s="866"/>
      <c r="D37" s="866"/>
      <c r="E37" s="866"/>
      <c r="F37" s="866"/>
      <c r="G37" s="866"/>
      <c r="H37" s="867"/>
      <c r="I37" s="276"/>
      <c r="J37" s="277"/>
      <c r="K37" s="278">
        <f>VLOOKUP(A37,EQUIPOS!A7:D164,4,FALSE)</f>
        <v>4242.6671910269533</v>
      </c>
      <c r="L37" s="279"/>
      <c r="M37" s="280">
        <v>60</v>
      </c>
      <c r="N37" s="281">
        <f t="shared" si="0"/>
        <v>70.711119850449222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44100.013333333336</v>
      </c>
      <c r="L38" s="279"/>
      <c r="M38" s="280">
        <v>60</v>
      </c>
      <c r="N38" s="281">
        <f t="shared" si="0"/>
        <v>735.00022222222231</v>
      </c>
    </row>
    <row r="39" spans="1:14">
      <c r="A39" t="s">
        <v>138</v>
      </c>
      <c r="B39" s="865" t="str">
        <f>VLOOKUP(A39,EQUIPOS!A9:D154,3,FALSE)</f>
        <v>Camioneta D-300</v>
      </c>
      <c r="C39" s="866"/>
      <c r="D39" s="866"/>
      <c r="E39" s="866"/>
      <c r="F39" s="866"/>
      <c r="G39" s="866"/>
      <c r="H39" s="867"/>
      <c r="I39" s="276"/>
      <c r="J39" s="277"/>
      <c r="K39" s="278">
        <f>VLOOKUP(A39,EQUIPOS!A9:D166,4,FALSE)</f>
        <v>38221.531534666661</v>
      </c>
      <c r="L39" s="279"/>
      <c r="M39" s="280">
        <v>60</v>
      </c>
      <c r="N39" s="281">
        <f t="shared" si="0"/>
        <v>637.02552557777767</v>
      </c>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N84*M46</f>
        <v>21.278002169208335</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1504.8097466564552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35159.548146808884</v>
      </c>
      <c r="N53" s="281">
        <f t="shared" ref="N53:N54" si="1">K53*M53</f>
        <v>246.1168370276622</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2410.0800723196526</v>
      </c>
      <c r="N54" s="281">
        <f t="shared" si="1"/>
        <v>289.20960867835828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98"/>
      <c r="C61" s="899"/>
      <c r="D61" s="899"/>
      <c r="E61" s="899"/>
      <c r="F61" s="899"/>
      <c r="G61" s="899"/>
      <c r="H61" s="899"/>
      <c r="I61" s="869"/>
      <c r="J61" s="48"/>
      <c r="K61" s="50"/>
      <c r="L61" s="900"/>
      <c r="M61" s="901"/>
      <c r="N61" s="51"/>
    </row>
    <row r="62" spans="1:14" ht="15.75" thickBot="1">
      <c r="B62" s="816" t="s">
        <v>1037</v>
      </c>
      <c r="C62" s="817"/>
      <c r="D62" s="817"/>
      <c r="E62" s="817"/>
      <c r="F62" s="817"/>
      <c r="G62" s="817"/>
      <c r="H62" s="817"/>
      <c r="I62" s="817"/>
      <c r="J62" s="817"/>
      <c r="K62" s="817"/>
      <c r="L62" s="817"/>
      <c r="M62" s="818"/>
      <c r="N62" s="403">
        <f>SUM(N53:N61)</f>
        <v>535.32644570602042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902" t="s">
        <v>1045</v>
      </c>
      <c r="M66" s="881"/>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3">
        <f>VLOOKUP(A67,TRANSPORTE!A6:D118,4,FALSE)</f>
        <v>1260.68</v>
      </c>
      <c r="M67" s="904"/>
      <c r="N67" s="296">
        <f>L67*K67</f>
        <v>8.8247600000000013</v>
      </c>
    </row>
    <row r="68" spans="1:15">
      <c r="B68" s="52"/>
      <c r="C68" s="53"/>
      <c r="D68" s="53"/>
      <c r="E68" s="53"/>
      <c r="F68" s="53"/>
      <c r="G68" s="53"/>
      <c r="H68" s="320"/>
      <c r="I68" s="288"/>
      <c r="J68" s="295"/>
      <c r="K68" s="288"/>
      <c r="L68" s="903"/>
      <c r="M68" s="904"/>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94"/>
      <c r="M72" s="895"/>
      <c r="N72" s="133"/>
    </row>
    <row r="73" spans="1:15" ht="15.75" thickBot="1">
      <c r="B73" s="905" t="s">
        <v>1037</v>
      </c>
      <c r="C73" s="859"/>
      <c r="D73" s="859"/>
      <c r="E73" s="859"/>
      <c r="F73" s="859"/>
      <c r="G73" s="859"/>
      <c r="H73" s="859"/>
      <c r="I73" s="859"/>
      <c r="J73" s="859"/>
      <c r="K73" s="859"/>
      <c r="L73" s="859"/>
      <c r="M73" s="860"/>
      <c r="N73" s="110">
        <f>N67+N68+N69+N70+N71</f>
        <v>8.8247600000000013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5" t="s">
        <v>1047</v>
      </c>
      <c r="C77" s="856"/>
      <c r="D77" s="856"/>
      <c r="E77" s="856"/>
      <c r="F77" s="856"/>
      <c r="G77" s="856"/>
      <c r="H77" s="856"/>
      <c r="I77" s="79" t="s">
        <v>1048</v>
      </c>
      <c r="J77" s="81" t="s">
        <v>1494</v>
      </c>
      <c r="K77" s="80" t="s">
        <v>1050</v>
      </c>
      <c r="L77" s="857" t="s">
        <v>1034</v>
      </c>
      <c r="M77" s="858"/>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92"/>
      <c r="C83" s="893"/>
      <c r="D83" s="893"/>
      <c r="E83" s="893"/>
      <c r="F83" s="893"/>
      <c r="G83" s="893"/>
      <c r="H83" s="893"/>
      <c r="I83" s="132"/>
      <c r="J83" s="132"/>
      <c r="K83" s="132"/>
      <c r="L83" s="906"/>
      <c r="M83" s="906"/>
      <c r="N83" s="51"/>
    </row>
    <row r="84" spans="1:14" ht="15.75" thickBot="1">
      <c r="B84" s="905" t="s">
        <v>1037</v>
      </c>
      <c r="C84" s="859"/>
      <c r="D84" s="859"/>
      <c r="E84" s="859"/>
      <c r="F84" s="859"/>
      <c r="G84" s="859"/>
      <c r="H84" s="859"/>
      <c r="I84" s="859"/>
      <c r="J84" s="859"/>
      <c r="K84" s="859"/>
      <c r="L84" s="859"/>
      <c r="M84" s="860"/>
      <c r="N84" s="310">
        <f>SUM(N78:N83)</f>
        <v>425.56004338416665</v>
      </c>
    </row>
    <row r="85" spans="1:14" ht="15.75" thickBot="1">
      <c r="B85" s="39"/>
      <c r="C85" s="40"/>
      <c r="D85" s="40"/>
      <c r="E85" s="40"/>
      <c r="F85" s="40"/>
      <c r="G85" s="40"/>
      <c r="H85" s="40"/>
      <c r="I85" s="40"/>
      <c r="J85" s="40"/>
      <c r="K85" s="40"/>
      <c r="L85" s="40"/>
      <c r="M85" s="40"/>
      <c r="N85" s="41"/>
    </row>
    <row r="86" spans="1:14" ht="15.75" thickBot="1">
      <c r="B86" s="816" t="s">
        <v>1051</v>
      </c>
      <c r="C86" s="817"/>
      <c r="D86" s="817"/>
      <c r="E86" s="817"/>
      <c r="F86" s="817"/>
      <c r="G86" s="817"/>
      <c r="H86" s="817"/>
      <c r="I86" s="817"/>
      <c r="J86" s="817"/>
      <c r="K86" s="817"/>
      <c r="L86" s="817"/>
      <c r="M86" s="818"/>
      <c r="N86" s="105">
        <f>N48+N62+N73+N84</f>
        <v>2474.5209957466423</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1" t="s">
        <v>1053</v>
      </c>
      <c r="C90" s="862"/>
      <c r="D90" s="862"/>
      <c r="E90" s="862"/>
      <c r="F90" s="862"/>
      <c r="G90" s="862"/>
      <c r="H90" s="862"/>
      <c r="I90" s="323"/>
      <c r="J90" s="343"/>
      <c r="K90" s="311" t="s">
        <v>1054</v>
      </c>
      <c r="L90" s="863" t="s">
        <v>1055</v>
      </c>
      <c r="M90" s="864"/>
      <c r="N90" s="312"/>
    </row>
    <row r="91" spans="1:14">
      <c r="B91" s="849" t="s">
        <v>1056</v>
      </c>
      <c r="C91" s="850"/>
      <c r="D91" s="850"/>
      <c r="E91" s="850"/>
      <c r="F91" s="850"/>
      <c r="G91" s="850"/>
      <c r="H91" s="850"/>
      <c r="I91" s="93"/>
      <c r="J91" s="94"/>
      <c r="K91" s="313">
        <v>0.2</v>
      </c>
      <c r="L91" s="851">
        <f>N86*K91</f>
        <v>494.90419914932846</v>
      </c>
      <c r="M91" s="852"/>
      <c r="N91" s="57"/>
    </row>
    <row r="92" spans="1:14">
      <c r="B92" s="95" t="s">
        <v>1057</v>
      </c>
      <c r="C92" s="96"/>
      <c r="D92" s="96"/>
      <c r="E92" s="96"/>
      <c r="F92" s="96"/>
      <c r="G92" s="96"/>
      <c r="H92" s="96"/>
      <c r="I92" s="93"/>
      <c r="J92" s="94"/>
      <c r="K92" s="313">
        <v>0.05</v>
      </c>
      <c r="L92" s="851">
        <f>N86*K92</f>
        <v>123.72604978733212</v>
      </c>
      <c r="M92" s="852"/>
      <c r="N92" s="57"/>
    </row>
    <row r="93" spans="1:14" ht="15.75" thickBot="1">
      <c r="B93" s="97" t="s">
        <v>1058</v>
      </c>
      <c r="C93" s="98"/>
      <c r="D93" s="98"/>
      <c r="E93" s="98"/>
      <c r="F93" s="98"/>
      <c r="G93" s="98"/>
      <c r="H93" s="98"/>
      <c r="I93" s="99"/>
      <c r="J93" s="100"/>
      <c r="K93" s="314">
        <v>0.05</v>
      </c>
      <c r="L93" s="853">
        <f>N86*K93</f>
        <v>123.72604978733212</v>
      </c>
      <c r="M93" s="854"/>
      <c r="N93" s="57"/>
    </row>
    <row r="94" spans="1:14" ht="15.75" thickBot="1">
      <c r="B94" s="816" t="s">
        <v>1037</v>
      </c>
      <c r="C94" s="817"/>
      <c r="D94" s="817"/>
      <c r="E94" s="817"/>
      <c r="F94" s="817"/>
      <c r="G94" s="817"/>
      <c r="H94" s="817"/>
      <c r="I94" s="817"/>
      <c r="J94" s="817"/>
      <c r="K94" s="817"/>
      <c r="L94" s="817"/>
      <c r="M94" s="818"/>
      <c r="N94" s="58">
        <f>L91+L92+L93</f>
        <v>742.35629872399272</v>
      </c>
    </row>
    <row r="95" spans="1:14" ht="15.75" thickBot="1">
      <c r="B95" s="39"/>
      <c r="C95" s="40"/>
      <c r="D95" s="40"/>
      <c r="E95" s="40"/>
      <c r="F95" s="40"/>
      <c r="G95" s="40"/>
      <c r="H95" s="40"/>
      <c r="I95" s="40"/>
      <c r="J95" s="40"/>
      <c r="K95" s="40"/>
      <c r="L95" s="40"/>
      <c r="M95" s="40"/>
      <c r="N95" s="41"/>
    </row>
    <row r="96" spans="1:14" ht="15.75" thickBot="1">
      <c r="A96" t="s">
        <v>2122</v>
      </c>
      <c r="B96" s="816" t="s">
        <v>1059</v>
      </c>
      <c r="C96" s="817"/>
      <c r="D96" s="817"/>
      <c r="E96" s="817"/>
      <c r="F96" s="817"/>
      <c r="G96" s="817"/>
      <c r="H96" s="817"/>
      <c r="I96" s="817"/>
      <c r="J96" s="817"/>
      <c r="K96" s="817"/>
      <c r="L96" s="817"/>
      <c r="M96" s="818"/>
      <c r="N96" s="196">
        <f>N86+N94</f>
        <v>3216.8772944706352</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19" t="s">
        <v>2324</v>
      </c>
      <c r="C113" s="820"/>
      <c r="D113" s="820"/>
      <c r="E113" s="820"/>
      <c r="F113" s="820"/>
      <c r="G113" s="820"/>
      <c r="H113" s="820"/>
      <c r="I113" s="820"/>
      <c r="J113" s="820"/>
      <c r="K113" s="820"/>
      <c r="L113" s="820"/>
      <c r="M113" s="820"/>
      <c r="N113" s="821"/>
    </row>
    <row r="114" spans="2:14" ht="15" customHeight="1">
      <c r="B114" s="819"/>
      <c r="C114" s="820"/>
      <c r="D114" s="820"/>
      <c r="E114" s="820"/>
      <c r="F114" s="820"/>
      <c r="G114" s="820"/>
      <c r="H114" s="820"/>
      <c r="I114" s="820"/>
      <c r="J114" s="820"/>
      <c r="K114" s="820"/>
      <c r="L114" s="820"/>
      <c r="M114" s="820"/>
      <c r="N114" s="821"/>
    </row>
    <row r="115" spans="2:14" ht="30" customHeight="1">
      <c r="B115" s="822" t="s">
        <v>2325</v>
      </c>
      <c r="C115" s="823"/>
      <c r="D115" s="823"/>
      <c r="E115" s="823"/>
      <c r="F115" s="823"/>
      <c r="G115" s="823"/>
      <c r="H115" s="823"/>
      <c r="I115" s="823"/>
      <c r="J115" s="823"/>
      <c r="K115" s="823"/>
      <c r="L115" s="823"/>
      <c r="M115" s="823"/>
      <c r="N115" s="824"/>
    </row>
    <row r="116" spans="2:14">
      <c r="B116" s="822"/>
      <c r="C116" s="823"/>
      <c r="D116" s="823"/>
      <c r="E116" s="823"/>
      <c r="F116" s="823"/>
      <c r="G116" s="823"/>
      <c r="H116" s="823"/>
      <c r="I116" s="823"/>
      <c r="J116" s="823"/>
      <c r="K116" s="823"/>
      <c r="L116" s="823"/>
      <c r="M116" s="823"/>
      <c r="N116" s="824"/>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2"/>
      <c r="K126" s="882"/>
      <c r="L126" s="882"/>
      <c r="M126" s="882"/>
      <c r="N126" s="883"/>
    </row>
    <row r="127" spans="2:14" ht="15.75" thickBot="1">
      <c r="B127" s="270" t="s">
        <v>2327</v>
      </c>
      <c r="C127" s="402"/>
      <c r="D127" s="402"/>
      <c r="E127" s="63"/>
      <c r="F127" s="63"/>
      <c r="G127" s="63"/>
      <c r="H127" s="63"/>
      <c r="I127" s="63"/>
      <c r="J127" s="884"/>
      <c r="K127" s="884"/>
      <c r="L127" s="884"/>
      <c r="M127" s="884"/>
      <c r="N127" s="88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1905.9225460695645</v>
      </c>
      <c r="L36" s="279"/>
      <c r="M36" s="280">
        <v>6.25</v>
      </c>
      <c r="N36" s="281">
        <f t="shared" ref="N36:N41" si="0">K36/M36</f>
        <v>304.94760737113035</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50</v>
      </c>
      <c r="N37" s="281">
        <f t="shared" si="0"/>
        <v>882.00026666666668</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14473.4</v>
      </c>
      <c r="L38" s="279"/>
      <c r="M38" s="280">
        <v>3.75</v>
      </c>
      <c r="N38" s="281">
        <f t="shared" si="0"/>
        <v>3859.5733333333333</v>
      </c>
    </row>
    <row r="39" spans="1:14">
      <c r="A39" t="s">
        <v>228</v>
      </c>
      <c r="B39" s="865" t="str">
        <f>VLOOKUP(A39,EQUIPOS!A9:D154,3,FALSE)</f>
        <v xml:space="preserve">Formaleta metálica (concreto hidráulico)
</v>
      </c>
      <c r="C39" s="866"/>
      <c r="D39" s="866"/>
      <c r="E39" s="866"/>
      <c r="F39" s="866"/>
      <c r="G39" s="866"/>
      <c r="H39" s="867"/>
      <c r="I39" s="276"/>
      <c r="J39" s="277"/>
      <c r="K39" s="278">
        <f>VLOOKUP(A39,EQUIPOS!A9:D166,4,FALSE)</f>
        <v>2671.7034313333334</v>
      </c>
      <c r="L39" s="279"/>
      <c r="M39" s="280">
        <v>6.25</v>
      </c>
      <c r="N39" s="281">
        <f t="shared" si="0"/>
        <v>427.47254901333332</v>
      </c>
    </row>
    <row r="40" spans="1:14">
      <c r="A40" t="s">
        <v>301</v>
      </c>
      <c r="B40" s="865" t="str">
        <f>VLOOKUP(A40,EQUIPOS!A10:D154,3,FALSE)</f>
        <v>Regla vibratoria, de longitud de 3 a 5 m, motor de 3600 rpm, potencia 6 HP</v>
      </c>
      <c r="C40" s="866"/>
      <c r="D40" s="866"/>
      <c r="E40" s="866"/>
      <c r="F40" s="866"/>
      <c r="G40" s="866"/>
      <c r="H40" s="867"/>
      <c r="I40" s="276"/>
      <c r="J40" s="277"/>
      <c r="K40" s="278">
        <f>VLOOKUP(A40,EQUIPOS!A10:D167,4,FALSE)</f>
        <v>2543.868167305237</v>
      </c>
      <c r="L40" s="279"/>
      <c r="M40" s="280">
        <v>6.25</v>
      </c>
      <c r="N40" s="281">
        <f t="shared" si="0"/>
        <v>407.01890676883789</v>
      </c>
    </row>
    <row r="41" spans="1:14">
      <c r="A41" t="s">
        <v>363</v>
      </c>
      <c r="B41" s="865" t="str">
        <f>VLOOKUP(A41,EQUIPOS!A11:D155,3,FALSE)</f>
        <v>Vibrador de concreto, Motor de 3 hp a 18.000 rpm Mangueras de 4 mt</v>
      </c>
      <c r="C41" s="866"/>
      <c r="D41" s="866"/>
      <c r="E41" s="866"/>
      <c r="F41" s="866"/>
      <c r="G41" s="866"/>
      <c r="H41" s="867"/>
      <c r="I41" s="276"/>
      <c r="J41" s="277"/>
      <c r="K41" s="278">
        <f>VLOOKUP(A41,EQUIPOS!A11:D168,4,FALSE)</f>
        <v>5693.4192315879109</v>
      </c>
      <c r="L41" s="279"/>
      <c r="M41" s="280">
        <v>6.25</v>
      </c>
      <c r="N41" s="281">
        <f t="shared" si="0"/>
        <v>910.94707705406574</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N83*M46</f>
        <v>919.20969370980004</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7711.1694339171672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2682.1356427409141</v>
      </c>
      <c r="N53" s="281">
        <f>K53*M53</f>
        <v>16452.915401072736</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2512.1766666666667</v>
      </c>
      <c r="N54" s="281">
        <f>K54*M54</f>
        <v>930.43580246913587</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691.82820191046426</v>
      </c>
      <c r="N55" s="281">
        <f>K55*M55</f>
        <v>768.6980021227381</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3643.8726711191935</v>
      </c>
      <c r="N56" s="281">
        <f>K56*M56</f>
        <v>4048.7474123546594</v>
      </c>
    </row>
    <row r="57" spans="1:14">
      <c r="A57" s="150" t="s">
        <v>849</v>
      </c>
      <c r="B57" s="898" t="str">
        <f>VLOOKUP(A57,MATERIALES!A7:D373,3,FALSE)</f>
        <v>Antisol blanco (presentación 20 kg)</v>
      </c>
      <c r="C57" s="899" t="e">
        <f>VLOOKUP(B57,MATERIALES!B7:E373,3,FALSE)</f>
        <v>#N/A</v>
      </c>
      <c r="D57" s="899" t="e">
        <f>VLOOKUP(C57,MATERIALES!C7:F373,3,FALSE)</f>
        <v>#N/A</v>
      </c>
      <c r="E57" s="899" t="e">
        <f>VLOOKUP(D57,MATERIALES!D7:G373,3,FALSE)</f>
        <v>#N/A</v>
      </c>
      <c r="F57" s="899" t="e">
        <f>VLOOKUP(E57,MATERIALES!E7:H373,3,FALSE)</f>
        <v>#N/A</v>
      </c>
      <c r="G57" s="899" t="e">
        <f>VLOOKUP(F57,MATERIALES!F7:I373,3,FALSE)</f>
        <v>#N/A</v>
      </c>
      <c r="H57" s="899" t="e">
        <f>VLOOKUP(G57,MATERIALES!G7:J373,3,FALSE)</f>
        <v>#N/A</v>
      </c>
      <c r="I57" s="899" t="e">
        <f>VLOOKUP(H57,MATERIALES!H7:K373,3,FALSE)</f>
        <v>#N/A</v>
      </c>
      <c r="J57" s="320" t="str">
        <f>VLOOKUP(A57,MATERIALES!A11:D649,2,FALSE)</f>
        <v>kg</v>
      </c>
      <c r="K57" s="50">
        <v>1.1200000000000001</v>
      </c>
      <c r="L57" s="903">
        <f>VLOOKUP(A57,MATERIALES!A4:D373,4,FALSE)</f>
        <v>5023.6826324353633</v>
      </c>
      <c r="M57" s="904"/>
      <c r="N57" s="281">
        <f>K57*L57</f>
        <v>5626.5245483276076</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476648.11000000004</v>
      </c>
      <c r="N58" s="281">
        <f>K58*M58</f>
        <v>481414.59110000008</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6" t="s">
        <v>1037</v>
      </c>
      <c r="C61" s="817"/>
      <c r="D61" s="817"/>
      <c r="E61" s="817"/>
      <c r="F61" s="817"/>
      <c r="G61" s="817"/>
      <c r="H61" s="817"/>
      <c r="I61" s="817"/>
      <c r="J61" s="817"/>
      <c r="K61" s="817"/>
      <c r="L61" s="817"/>
      <c r="M61" s="818"/>
      <c r="N61" s="403">
        <f>SUM(N53:N60)</f>
        <v>509241.91226634698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2" t="s">
        <v>1045</v>
      </c>
      <c r="M65" s="88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3">
        <f>VLOOKUP(A66,TRANSPORTE!A5:D117,4,FALSE)</f>
        <v>964.31582974751655</v>
      </c>
      <c r="M66" s="904"/>
      <c r="N66" s="296">
        <f>K66*L66</f>
        <v>973.95898804499177</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94"/>
      <c r="M71" s="895"/>
      <c r="N71" s="133"/>
    </row>
    <row r="72" spans="1:15" ht="15.75" thickBot="1">
      <c r="B72" s="905" t="s">
        <v>1037</v>
      </c>
      <c r="C72" s="859"/>
      <c r="D72" s="859"/>
      <c r="E72" s="859"/>
      <c r="F72" s="859"/>
      <c r="G72" s="859"/>
      <c r="H72" s="859"/>
      <c r="I72" s="859"/>
      <c r="J72" s="859"/>
      <c r="K72" s="859"/>
      <c r="L72" s="859"/>
      <c r="M72" s="860"/>
      <c r="N72" s="110">
        <f>N66+N67+N68+N69+N70</f>
        <v>973.95898804499177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5" t="s">
        <v>1047</v>
      </c>
      <c r="C76" s="856"/>
      <c r="D76" s="856"/>
      <c r="E76" s="856"/>
      <c r="F76" s="856"/>
      <c r="G76" s="856"/>
      <c r="H76" s="856"/>
      <c r="I76" s="79" t="s">
        <v>1048</v>
      </c>
      <c r="J76" s="81" t="s">
        <v>1494</v>
      </c>
      <c r="K76" s="80" t="s">
        <v>1050</v>
      </c>
      <c r="L76" s="857" t="s">
        <v>1034</v>
      </c>
      <c r="M76" s="858"/>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2"/>
      <c r="C82" s="893"/>
      <c r="D82" s="893"/>
      <c r="E82" s="893"/>
      <c r="F82" s="893"/>
      <c r="G82" s="893"/>
      <c r="H82" s="893"/>
      <c r="I82" s="132"/>
      <c r="J82" s="132"/>
      <c r="K82" s="132"/>
      <c r="L82" s="906"/>
      <c r="M82" s="906"/>
      <c r="N82" s="133"/>
    </row>
    <row r="83" spans="1:14" ht="15.75" thickBot="1">
      <c r="B83" s="905" t="s">
        <v>1037</v>
      </c>
      <c r="C83" s="859"/>
      <c r="D83" s="859"/>
      <c r="E83" s="859"/>
      <c r="F83" s="859"/>
      <c r="G83" s="859"/>
      <c r="H83" s="859"/>
      <c r="I83" s="859"/>
      <c r="J83" s="859"/>
      <c r="K83" s="859"/>
      <c r="L83" s="859"/>
      <c r="M83" s="860"/>
      <c r="N83" s="469">
        <f>SUM(N77:N82)</f>
        <v>9192.0969370980001</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N48+N61+N72+N83</f>
        <v>527119.13762540708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105423.82752508142</v>
      </c>
      <c r="M90" s="852"/>
      <c r="N90" s="57"/>
    </row>
    <row r="91" spans="1:14">
      <c r="B91" s="95" t="s">
        <v>1057</v>
      </c>
      <c r="C91" s="96"/>
      <c r="D91" s="96"/>
      <c r="E91" s="96"/>
      <c r="F91" s="96"/>
      <c r="G91" s="96"/>
      <c r="H91" s="96"/>
      <c r="I91" s="93"/>
      <c r="J91" s="94"/>
      <c r="K91" s="313">
        <v>0.05</v>
      </c>
      <c r="L91" s="851">
        <f>N85*K91</f>
        <v>26355.956881270355</v>
      </c>
      <c r="M91" s="852"/>
      <c r="N91" s="57"/>
    </row>
    <row r="92" spans="1:14" ht="15.75" thickBot="1">
      <c r="B92" s="97" t="s">
        <v>1058</v>
      </c>
      <c r="C92" s="98"/>
      <c r="D92" s="98"/>
      <c r="E92" s="98"/>
      <c r="F92" s="98"/>
      <c r="G92" s="98"/>
      <c r="H92" s="98"/>
      <c r="I92" s="99"/>
      <c r="J92" s="100"/>
      <c r="K92" s="314">
        <v>0.05</v>
      </c>
      <c r="L92" s="853">
        <f>N85*K92</f>
        <v>26355.956881270355</v>
      </c>
      <c r="M92" s="854"/>
      <c r="N92" s="57"/>
    </row>
    <row r="93" spans="1:14" ht="15.75" thickBot="1">
      <c r="B93" s="816" t="s">
        <v>1037</v>
      </c>
      <c r="C93" s="817"/>
      <c r="D93" s="817"/>
      <c r="E93" s="817"/>
      <c r="F93" s="817"/>
      <c r="G93" s="817"/>
      <c r="H93" s="817"/>
      <c r="I93" s="817"/>
      <c r="J93" s="817"/>
      <c r="K93" s="817"/>
      <c r="L93" s="817"/>
      <c r="M93" s="818"/>
      <c r="N93" s="58">
        <f>L90+L91+L92</f>
        <v>158135.74128762214</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685254.87891302921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2"/>
      <c r="K125" s="882"/>
      <c r="L125" s="882"/>
      <c r="M125" s="882"/>
      <c r="N125" s="883"/>
    </row>
    <row r="126" spans="2:14" ht="15.75" customHeight="1" thickBot="1">
      <c r="B126" s="270" t="s">
        <v>2327</v>
      </c>
      <c r="C126" s="402"/>
      <c r="D126" s="402"/>
      <c r="E126" s="63"/>
      <c r="F126" s="63"/>
      <c r="G126" s="63"/>
      <c r="H126" s="63"/>
      <c r="I126" s="63"/>
      <c r="J126" s="884"/>
      <c r="K126" s="884"/>
      <c r="L126" s="884"/>
      <c r="M126" s="884"/>
      <c r="N126" s="88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5.75" hidden="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1905.9225460695645</v>
      </c>
      <c r="L36" s="279"/>
      <c r="M36" s="280">
        <v>6.25</v>
      </c>
      <c r="N36" s="281">
        <f t="shared" ref="N36:N41" si="0">K36/M36</f>
        <v>304.94760737113035</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44100.013333333336</v>
      </c>
      <c r="L37" s="279"/>
      <c r="M37" s="280">
        <v>50</v>
      </c>
      <c r="N37" s="281">
        <f t="shared" si="0"/>
        <v>882.00026666666668</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14473.4</v>
      </c>
      <c r="L38" s="279"/>
      <c r="M38" s="280">
        <v>3.75</v>
      </c>
      <c r="N38" s="281">
        <f t="shared" si="0"/>
        <v>3859.5733333333333</v>
      </c>
    </row>
    <row r="39" spans="1:14">
      <c r="A39" t="s">
        <v>228</v>
      </c>
      <c r="B39" s="865" t="str">
        <f>VLOOKUP(A39,EQUIPOS!A9:D154,3,FALSE)</f>
        <v xml:space="preserve">Formaleta metálica (concreto hidráulico)
</v>
      </c>
      <c r="C39" s="866"/>
      <c r="D39" s="866"/>
      <c r="E39" s="866"/>
      <c r="F39" s="866"/>
      <c r="G39" s="866"/>
      <c r="H39" s="867"/>
      <c r="I39" s="276"/>
      <c r="J39" s="277"/>
      <c r="K39" s="278">
        <f>VLOOKUP(A39,EQUIPOS!A9:D166,4,FALSE)</f>
        <v>2671.7034313333334</v>
      </c>
      <c r="L39" s="279"/>
      <c r="M39" s="280">
        <v>6.25</v>
      </c>
      <c r="N39" s="281">
        <f t="shared" si="0"/>
        <v>427.47254901333332</v>
      </c>
    </row>
    <row r="40" spans="1:14">
      <c r="A40" t="s">
        <v>301</v>
      </c>
      <c r="B40" s="865" t="str">
        <f>VLOOKUP(A40,EQUIPOS!A10:D154,3,FALSE)</f>
        <v>Regla vibratoria, de longitud de 3 a 5 m, motor de 3600 rpm, potencia 6 HP</v>
      </c>
      <c r="C40" s="866"/>
      <c r="D40" s="866"/>
      <c r="E40" s="866"/>
      <c r="F40" s="866"/>
      <c r="G40" s="866"/>
      <c r="H40" s="867"/>
      <c r="I40" s="276"/>
      <c r="J40" s="277"/>
      <c r="K40" s="278">
        <f>VLOOKUP(A40,EQUIPOS!A10:D167,4,FALSE)</f>
        <v>2543.868167305237</v>
      </c>
      <c r="L40" s="279"/>
      <c r="M40" s="280">
        <v>6.25</v>
      </c>
      <c r="N40" s="281">
        <f t="shared" si="0"/>
        <v>407.01890676883789</v>
      </c>
    </row>
    <row r="41" spans="1:14">
      <c r="A41" t="s">
        <v>363</v>
      </c>
      <c r="B41" s="865" t="str">
        <f>VLOOKUP(A41,EQUIPOS!A11:D155,3,FALSE)</f>
        <v>Vibrador de concreto, Motor de 3 hp a 18.000 rpm Mangueras de 4 mt</v>
      </c>
      <c r="C41" s="866"/>
      <c r="D41" s="866"/>
      <c r="E41" s="866"/>
      <c r="F41" s="866"/>
      <c r="G41" s="866"/>
      <c r="H41" s="867"/>
      <c r="I41" s="276"/>
      <c r="J41" s="277"/>
      <c r="K41" s="278">
        <f>VLOOKUP(A41,EQUIPOS!A11:D168,4,FALSE)</f>
        <v>5693.4192315879109</v>
      </c>
      <c r="L41" s="279"/>
      <c r="M41" s="280">
        <v>6.25</v>
      </c>
      <c r="N41" s="281">
        <f t="shared" si="0"/>
        <v>910.94707705406574</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N83*M46</f>
        <v>919.20969370980004</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SUM(N36:N47)</f>
        <v>7711.1694339171672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2682.1356427409141</v>
      </c>
      <c r="N53" s="281">
        <f>K53*M53</f>
        <v>16452.915401072736</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10576.300000000001</v>
      </c>
      <c r="N54" s="281">
        <f>K54*M54</f>
        <v>11845.456000000002</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2512.1766666666667</v>
      </c>
      <c r="N55" s="281">
        <f>K55*M55</f>
        <v>930.43580246913587</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691.82820191046426</v>
      </c>
      <c r="N56" s="281">
        <f>K56*M56</f>
        <v>768.6980021227381</v>
      </c>
    </row>
    <row r="57" spans="1:14">
      <c r="A57" s="150" t="s">
        <v>684</v>
      </c>
      <c r="B57" s="898" t="str">
        <f>VLOOKUP(A57,MATERIALES!A7:D373,3,FALSE)</f>
        <v>Sello de silicona o sellador autonivelante</v>
      </c>
      <c r="C57" s="899" t="e">
        <f>VLOOKUP(B57,MATERIALES!B7:E373,3,FALSE)</f>
        <v>#N/A</v>
      </c>
      <c r="D57" s="899" t="e">
        <f>VLOOKUP(C57,MATERIALES!C7:F373,3,FALSE)</f>
        <v>#N/A</v>
      </c>
      <c r="E57" s="899" t="e">
        <f>VLOOKUP(D57,MATERIALES!D7:G373,3,FALSE)</f>
        <v>#N/A</v>
      </c>
      <c r="F57" s="899" t="e">
        <f>VLOOKUP(E57,MATERIALES!E7:H373,3,FALSE)</f>
        <v>#N/A</v>
      </c>
      <c r="G57" s="899" t="e">
        <f>VLOOKUP(F57,MATERIALES!F7:I373,3,FALSE)</f>
        <v>#N/A</v>
      </c>
      <c r="H57" s="899" t="e">
        <f>VLOOKUP(G57,MATERIALES!G7:J373,3,FALSE)</f>
        <v>#N/A</v>
      </c>
      <c r="I57" s="899" t="e">
        <f>VLOOKUP(H57,MATERIALES!H7:K373,3,FALSE)</f>
        <v>#N/A</v>
      </c>
      <c r="J57" s="320" t="s">
        <v>144</v>
      </c>
      <c r="K57" s="50">
        <v>1.1111111111111112</v>
      </c>
      <c r="L57" s="903">
        <f>VLOOKUP(A57,MATERIALES!A4:D373,4,FALSE)</f>
        <v>3643.8726711191935</v>
      </c>
      <c r="M57" s="904"/>
      <c r="N57" s="281">
        <f>K57*L57</f>
        <v>4048.7474123546594</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5023.6826324353633</v>
      </c>
      <c r="N58" s="281">
        <f>K58*M58</f>
        <v>5626.5245483276076</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476648.11000000004</v>
      </c>
      <c r="N59" s="281">
        <f>K59*M59</f>
        <v>481414.59110000008</v>
      </c>
    </row>
    <row r="60" spans="1:14" ht="15.75" thickBot="1">
      <c r="B60" s="318"/>
      <c r="C60" s="319"/>
      <c r="D60" s="319"/>
      <c r="E60" s="319"/>
      <c r="F60" s="319"/>
      <c r="G60" s="319"/>
      <c r="H60" s="319"/>
      <c r="I60" s="319"/>
      <c r="J60" s="132"/>
      <c r="K60" s="132"/>
      <c r="L60" s="334"/>
      <c r="M60" s="333"/>
      <c r="N60" s="133"/>
    </row>
    <row r="61" spans="1:14" ht="15.75" thickBot="1">
      <c r="B61" s="816" t="s">
        <v>1037</v>
      </c>
      <c r="C61" s="817"/>
      <c r="D61" s="817"/>
      <c r="E61" s="817"/>
      <c r="F61" s="817"/>
      <c r="G61" s="817"/>
      <c r="H61" s="817"/>
      <c r="I61" s="817"/>
      <c r="J61" s="817"/>
      <c r="K61" s="817"/>
      <c r="L61" s="817"/>
      <c r="M61" s="818"/>
      <c r="N61" s="403">
        <f>SUM(N53:N60)</f>
        <v>521087.36826634698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2" t="s">
        <v>1045</v>
      </c>
      <c r="M65" s="88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3">
        <f>VLOOKUP(A66,TRANSPORTE!A5:D117,4,FALSE)</f>
        <v>964.31582974751655</v>
      </c>
      <c r="M66" s="904"/>
      <c r="N66" s="296">
        <f>K66*L66</f>
        <v>973.95898804499177</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94"/>
      <c r="M71" s="895"/>
      <c r="N71" s="133"/>
    </row>
    <row r="72" spans="1:15" ht="15.75" thickBot="1">
      <c r="B72" s="905" t="s">
        <v>1037</v>
      </c>
      <c r="C72" s="859"/>
      <c r="D72" s="859"/>
      <c r="E72" s="859"/>
      <c r="F72" s="859"/>
      <c r="G72" s="859"/>
      <c r="H72" s="859"/>
      <c r="I72" s="859"/>
      <c r="J72" s="859"/>
      <c r="K72" s="859"/>
      <c r="L72" s="859"/>
      <c r="M72" s="860"/>
      <c r="N72" s="110">
        <f>N66+N67+N68+N69+N70</f>
        <v>973.95898804499177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5" t="s">
        <v>1047</v>
      </c>
      <c r="C76" s="856"/>
      <c r="D76" s="856"/>
      <c r="E76" s="856"/>
      <c r="F76" s="856"/>
      <c r="G76" s="856"/>
      <c r="H76" s="856"/>
      <c r="I76" s="79" t="s">
        <v>1048</v>
      </c>
      <c r="J76" s="81" t="s">
        <v>1494</v>
      </c>
      <c r="K76" s="80" t="s">
        <v>1050</v>
      </c>
      <c r="L76" s="857" t="s">
        <v>1034</v>
      </c>
      <c r="M76" s="858"/>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2"/>
      <c r="C82" s="893"/>
      <c r="D82" s="893"/>
      <c r="E82" s="893"/>
      <c r="F82" s="893"/>
      <c r="G82" s="893"/>
      <c r="H82" s="893"/>
      <c r="I82" s="132"/>
      <c r="J82" s="132"/>
      <c r="K82" s="132"/>
      <c r="L82" s="906"/>
      <c r="M82" s="906"/>
      <c r="N82" s="51"/>
    </row>
    <row r="83" spans="1:14" ht="15.75" thickBot="1">
      <c r="B83" s="905" t="s">
        <v>1037</v>
      </c>
      <c r="C83" s="859"/>
      <c r="D83" s="859"/>
      <c r="E83" s="859"/>
      <c r="F83" s="859"/>
      <c r="G83" s="859"/>
      <c r="H83" s="859"/>
      <c r="I83" s="859"/>
      <c r="J83" s="859"/>
      <c r="K83" s="859"/>
      <c r="L83" s="859"/>
      <c r="M83" s="860"/>
      <c r="N83" s="310">
        <f>SUM(N77:N82)</f>
        <v>9192.0969370980001</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N48+N61+N72+N83</f>
        <v>538964.59362540708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107792.91872508143</v>
      </c>
      <c r="M90" s="852"/>
      <c r="N90" s="57"/>
    </row>
    <row r="91" spans="1:14">
      <c r="B91" s="95" t="s">
        <v>1057</v>
      </c>
      <c r="C91" s="96"/>
      <c r="D91" s="96"/>
      <c r="E91" s="96"/>
      <c r="F91" s="96"/>
      <c r="G91" s="96"/>
      <c r="H91" s="96"/>
      <c r="I91" s="93"/>
      <c r="J91" s="94"/>
      <c r="K91" s="313">
        <v>0.05</v>
      </c>
      <c r="L91" s="851">
        <f>N85*K91</f>
        <v>26948.229681270357</v>
      </c>
      <c r="M91" s="852"/>
      <c r="N91" s="57"/>
    </row>
    <row r="92" spans="1:14" ht="15.75" thickBot="1">
      <c r="B92" s="97" t="s">
        <v>1058</v>
      </c>
      <c r="C92" s="98"/>
      <c r="D92" s="98"/>
      <c r="E92" s="98"/>
      <c r="F92" s="98"/>
      <c r="G92" s="98"/>
      <c r="H92" s="98"/>
      <c r="I92" s="99"/>
      <c r="J92" s="100"/>
      <c r="K92" s="314">
        <v>0.05</v>
      </c>
      <c r="L92" s="853">
        <f>N85*K92</f>
        <v>26948.229681270357</v>
      </c>
      <c r="M92" s="854"/>
      <c r="N92" s="57"/>
    </row>
    <row r="93" spans="1:14" ht="15.75" thickBot="1">
      <c r="B93" s="816" t="s">
        <v>1037</v>
      </c>
      <c r="C93" s="817"/>
      <c r="D93" s="817"/>
      <c r="E93" s="817"/>
      <c r="F93" s="817"/>
      <c r="G93" s="817"/>
      <c r="H93" s="817"/>
      <c r="I93" s="817"/>
      <c r="J93" s="817"/>
      <c r="K93" s="817"/>
      <c r="L93" s="817"/>
      <c r="M93" s="818"/>
      <c r="N93" s="58">
        <f>L90+L91+L92</f>
        <v>161689.37808762217</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700653.97171302931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2"/>
      <c r="K125" s="882"/>
      <c r="L125" s="882"/>
      <c r="M125" s="882"/>
      <c r="N125" s="883"/>
    </row>
    <row r="126" spans="2:14" ht="15.75" customHeight="1" thickBot="1">
      <c r="B126" s="270" t="s">
        <v>2327</v>
      </c>
      <c r="C126" s="402"/>
      <c r="D126" s="402"/>
      <c r="E126" s="63"/>
      <c r="F126" s="63"/>
      <c r="G126" s="63"/>
      <c r="H126" s="63"/>
      <c r="I126" s="63"/>
      <c r="J126" s="884"/>
      <c r="K126" s="884"/>
      <c r="L126" s="884"/>
      <c r="M126" s="884"/>
      <c r="N126" s="88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9.25" customHeight="1" thickBot="1">
      <c r="A31" s="163" t="s">
        <v>1929</v>
      </c>
      <c r="B31" s="86" t="s">
        <v>1177</v>
      </c>
      <c r="C31" s="958" t="s">
        <v>1709</v>
      </c>
      <c r="D31" s="959"/>
      <c r="E31" s="959"/>
      <c r="F31" s="959"/>
      <c r="G31" s="959"/>
      <c r="H31" s="959"/>
      <c r="I31" s="959"/>
      <c r="J31" s="959"/>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75" thickBot="1">
      <c r="B43" s="865"/>
      <c r="C43" s="866"/>
      <c r="D43" s="866"/>
      <c r="E43" s="866"/>
      <c r="F43" s="866"/>
      <c r="G43" s="866"/>
      <c r="H43" s="867"/>
      <c r="I43" s="875"/>
      <c r="J43" s="876"/>
      <c r="K43" s="47"/>
      <c r="L43" s="877"/>
      <c r="M43" s="878"/>
      <c r="N43" s="111"/>
    </row>
    <row r="44" spans="1:14" ht="15.7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442.41187604614441</v>
      </c>
      <c r="N49" s="281">
        <f>K49*M49</f>
        <v>442.41187604614441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SUM(N49:N53)</f>
        <v>442.41187604614441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N44+N54+N65+N76</f>
        <v>442.41187604614441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88.482375209228891</v>
      </c>
      <c r="M83" s="852"/>
      <c r="N83" s="57"/>
    </row>
    <row r="84" spans="1:14">
      <c r="B84" s="95" t="s">
        <v>1057</v>
      </c>
      <c r="C84" s="96"/>
      <c r="D84" s="96"/>
      <c r="E84" s="96"/>
      <c r="F84" s="96"/>
      <c r="G84" s="96"/>
      <c r="H84" s="96"/>
      <c r="I84" s="93"/>
      <c r="J84" s="94"/>
      <c r="K84" s="313">
        <v>0.05</v>
      </c>
      <c r="L84" s="851">
        <f>N78*K84</f>
        <v>22.120593802307223</v>
      </c>
      <c r="M84" s="852"/>
      <c r="N84" s="57"/>
    </row>
    <row r="85" spans="1:14" ht="15.75" thickBot="1">
      <c r="B85" s="97" t="s">
        <v>1058</v>
      </c>
      <c r="C85" s="98"/>
      <c r="D85" s="98"/>
      <c r="E85" s="98"/>
      <c r="F85" s="98"/>
      <c r="G85" s="98"/>
      <c r="H85" s="98"/>
      <c r="I85" s="99"/>
      <c r="J85" s="100"/>
      <c r="K85" s="314">
        <v>0.05</v>
      </c>
      <c r="L85" s="853">
        <f>N78*K85</f>
        <v>22.120593802307223</v>
      </c>
      <c r="M85" s="854"/>
      <c r="N85" s="57"/>
    </row>
    <row r="86" spans="1:14" ht="15.75" thickBot="1">
      <c r="B86" s="816" t="s">
        <v>1037</v>
      </c>
      <c r="C86" s="817"/>
      <c r="D86" s="817"/>
      <c r="E86" s="817"/>
      <c r="F86" s="817"/>
      <c r="G86" s="817"/>
      <c r="H86" s="817"/>
      <c r="I86" s="817"/>
      <c r="J86" s="817"/>
      <c r="K86" s="817"/>
      <c r="L86" s="817"/>
      <c r="M86" s="818"/>
      <c r="N86" s="58">
        <f>L83+L84+L85</f>
        <v>132.72356281384333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575.13543885998774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9.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1710</v>
      </c>
      <c r="C31" s="958" t="s">
        <v>2146</v>
      </c>
      <c r="D31" s="959"/>
      <c r="E31" s="959"/>
      <c r="F31" s="959"/>
      <c r="G31" s="959"/>
      <c r="H31" s="959"/>
      <c r="I31" s="959"/>
      <c r="J31" s="959"/>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75" thickBot="1">
      <c r="B43" s="865"/>
      <c r="C43" s="866"/>
      <c r="D43" s="866"/>
      <c r="E43" s="866"/>
      <c r="F43" s="866"/>
      <c r="G43" s="866"/>
      <c r="H43" s="867"/>
      <c r="I43" s="875"/>
      <c r="J43" s="876"/>
      <c r="K43" s="47"/>
      <c r="L43" s="877"/>
      <c r="M43" s="878"/>
      <c r="N43" s="111"/>
    </row>
    <row r="44" spans="1:14" ht="15.7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734.55333333333328</v>
      </c>
      <c r="N49" s="281">
        <f>K49*M49</f>
        <v>734.55333333333328</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SUM(N49:N53)</f>
        <v>734.55333333333328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N44+N54+N65+N76</f>
        <v>734.55333333333328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146.91066666666666</v>
      </c>
      <c r="M83" s="852"/>
      <c r="N83" s="57"/>
    </row>
    <row r="84" spans="1:14">
      <c r="B84" s="95" t="s">
        <v>1057</v>
      </c>
      <c r="C84" s="96"/>
      <c r="D84" s="96"/>
      <c r="E84" s="96"/>
      <c r="F84" s="96"/>
      <c r="G84" s="96"/>
      <c r="H84" s="96"/>
      <c r="I84" s="93"/>
      <c r="J84" s="94"/>
      <c r="K84" s="313">
        <v>0.05</v>
      </c>
      <c r="L84" s="851">
        <f>N78*K84</f>
        <v>36.727666666666664</v>
      </c>
      <c r="M84" s="852"/>
      <c r="N84" s="57"/>
    </row>
    <row r="85" spans="1:14" ht="15.75" thickBot="1">
      <c r="B85" s="97" t="s">
        <v>1058</v>
      </c>
      <c r="C85" s="98"/>
      <c r="D85" s="98"/>
      <c r="E85" s="98"/>
      <c r="F85" s="98"/>
      <c r="G85" s="98"/>
      <c r="H85" s="98"/>
      <c r="I85" s="99"/>
      <c r="J85" s="100"/>
      <c r="K85" s="314">
        <v>0.05</v>
      </c>
      <c r="L85" s="853">
        <f>N78*K85</f>
        <v>36.727666666666664</v>
      </c>
      <c r="M85" s="854"/>
      <c r="N85" s="57"/>
    </row>
    <row r="86" spans="1:14" ht="15.75" thickBot="1">
      <c r="B86" s="816" t="s">
        <v>1037</v>
      </c>
      <c r="C86" s="817"/>
      <c r="D86" s="817"/>
      <c r="E86" s="817"/>
      <c r="F86" s="817"/>
      <c r="G86" s="817"/>
      <c r="H86" s="817"/>
      <c r="I86" s="817"/>
      <c r="J86" s="817"/>
      <c r="K86" s="817"/>
      <c r="L86" s="817"/>
      <c r="M86" s="818"/>
      <c r="N86" s="58">
        <f>L83+L84+L85</f>
        <v>220.36599999999999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954.91933333333327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41.25" customHeight="1" thickBot="1">
      <c r="A31" t="s">
        <v>1929</v>
      </c>
      <c r="B31" s="86" t="s">
        <v>1711</v>
      </c>
      <c r="C31" s="958" t="s">
        <v>2147</v>
      </c>
      <c r="D31" s="959"/>
      <c r="E31" s="959"/>
      <c r="F31" s="959"/>
      <c r="G31" s="959"/>
      <c r="H31" s="959"/>
      <c r="I31" s="959"/>
      <c r="J31" s="959"/>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75" thickBot="1">
      <c r="B43" s="865"/>
      <c r="C43" s="866"/>
      <c r="D43" s="866"/>
      <c r="E43" s="866"/>
      <c r="F43" s="866"/>
      <c r="G43" s="866"/>
      <c r="H43" s="867"/>
      <c r="I43" s="875"/>
      <c r="J43" s="876"/>
      <c r="K43" s="47"/>
      <c r="L43" s="877"/>
      <c r="M43" s="878"/>
      <c r="N43" s="111"/>
    </row>
    <row r="44" spans="1:14" ht="15.7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545.14952088229973</v>
      </c>
      <c r="N49" s="281">
        <f>K49*M49</f>
        <v>545.14952088229973</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98"/>
      <c r="C53" s="899"/>
      <c r="D53" s="899"/>
      <c r="E53" s="899"/>
      <c r="F53" s="899"/>
      <c r="G53" s="899"/>
      <c r="H53" s="899"/>
      <c r="I53" s="869"/>
      <c r="J53" s="48"/>
      <c r="K53" s="50"/>
      <c r="L53" s="900"/>
      <c r="M53" s="901"/>
      <c r="N53" s="51"/>
    </row>
    <row r="54" spans="1:14" ht="15.75" thickBot="1">
      <c r="B54" s="816" t="s">
        <v>1037</v>
      </c>
      <c r="C54" s="817"/>
      <c r="D54" s="817"/>
      <c r="E54" s="817"/>
      <c r="F54" s="817"/>
      <c r="G54" s="817"/>
      <c r="H54" s="817"/>
      <c r="I54" s="817"/>
      <c r="J54" s="817"/>
      <c r="K54" s="817"/>
      <c r="L54" s="817"/>
      <c r="M54" s="818"/>
      <c r="N54" s="403">
        <f>SUM(N49:N53)</f>
        <v>545.14952088229973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2:15" ht="15.7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2"/>
      <c r="C75" s="893"/>
      <c r="D75" s="893"/>
      <c r="E75" s="893"/>
      <c r="F75" s="893"/>
      <c r="G75" s="893"/>
      <c r="H75" s="893"/>
      <c r="I75" s="132"/>
      <c r="J75" s="132"/>
      <c r="K75" s="132"/>
      <c r="L75" s="906"/>
      <c r="M75" s="906"/>
      <c r="N75" s="51"/>
    </row>
    <row r="76" spans="2:15" ht="15.75" thickBot="1">
      <c r="B76" s="905" t="s">
        <v>1037</v>
      </c>
      <c r="C76" s="859"/>
      <c r="D76" s="859"/>
      <c r="E76" s="859"/>
      <c r="F76" s="859"/>
      <c r="G76" s="859"/>
      <c r="H76" s="859"/>
      <c r="I76" s="859"/>
      <c r="J76" s="859"/>
      <c r="K76" s="859"/>
      <c r="L76" s="859"/>
      <c r="M76" s="860"/>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N44+N54+N65+N76</f>
        <v>545.14952088229973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109.02990417645995</v>
      </c>
      <c r="M83" s="852"/>
      <c r="N83" s="57"/>
    </row>
    <row r="84" spans="1:14">
      <c r="B84" s="95" t="s">
        <v>1057</v>
      </c>
      <c r="C84" s="96"/>
      <c r="D84" s="96"/>
      <c r="E84" s="96"/>
      <c r="F84" s="96"/>
      <c r="G84" s="96"/>
      <c r="H84" s="96"/>
      <c r="I84" s="93"/>
      <c r="J84" s="94"/>
      <c r="K84" s="313">
        <v>0.05</v>
      </c>
      <c r="L84" s="851">
        <f>N78*K84</f>
        <v>27.257476044114988</v>
      </c>
      <c r="M84" s="852"/>
      <c r="N84" s="57"/>
    </row>
    <row r="85" spans="1:14" ht="15.75" thickBot="1">
      <c r="B85" s="97" t="s">
        <v>1058</v>
      </c>
      <c r="C85" s="98"/>
      <c r="D85" s="98"/>
      <c r="E85" s="98"/>
      <c r="F85" s="98"/>
      <c r="G85" s="98"/>
      <c r="H85" s="98"/>
      <c r="I85" s="99"/>
      <c r="J85" s="100"/>
      <c r="K85" s="314">
        <v>0.05</v>
      </c>
      <c r="L85" s="853">
        <f>N78*K85</f>
        <v>27.257476044114988</v>
      </c>
      <c r="M85" s="854"/>
      <c r="N85" s="57"/>
    </row>
    <row r="86" spans="1:14" ht="15.75" thickBot="1">
      <c r="B86" s="816" t="s">
        <v>1037</v>
      </c>
      <c r="C86" s="817"/>
      <c r="D86" s="817"/>
      <c r="E86" s="817"/>
      <c r="F86" s="817"/>
      <c r="G86" s="817"/>
      <c r="H86" s="817"/>
      <c r="I86" s="817"/>
      <c r="J86" s="817"/>
      <c r="K86" s="817"/>
      <c r="L86" s="817"/>
      <c r="M86" s="818"/>
      <c r="N86" s="58">
        <f>L83+L84+L85</f>
        <v>163.54485626468991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708.69437714698961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1905.9225460695645</v>
      </c>
      <c r="L36" s="279"/>
      <c r="M36" s="280">
        <v>30</v>
      </c>
      <c r="N36" s="281">
        <f>K36/M36</f>
        <v>63.530751535652151</v>
      </c>
    </row>
    <row r="37" spans="1:14">
      <c r="A37" t="s">
        <v>363</v>
      </c>
      <c r="B37" s="865" t="str">
        <f>VLOOKUP(A37,EQUIPOS!A7:D154,3,FALSE)</f>
        <v>Vibrador de concreto, Motor de 3 hp a 18.000 rpm Mangueras de 4 mt</v>
      </c>
      <c r="C37" s="866"/>
      <c r="D37" s="866"/>
      <c r="E37" s="866"/>
      <c r="F37" s="866"/>
      <c r="G37" s="866"/>
      <c r="H37" s="867"/>
      <c r="I37" s="276"/>
      <c r="J37" s="277"/>
      <c r="K37" s="278">
        <f>VLOOKUP(A37,EQUIPOS!A7:D164,4,FALSE)</f>
        <v>5693.4192315879109</v>
      </c>
      <c r="L37" s="279"/>
      <c r="M37" s="280">
        <v>30</v>
      </c>
      <c r="N37" s="281">
        <f>K37/M37</f>
        <v>189.78064105293035</v>
      </c>
    </row>
    <row r="38" spans="1:14">
      <c r="A38" t="s">
        <v>228</v>
      </c>
      <c r="B38" s="865" t="str">
        <f>VLOOKUP(A38,EQUIPOS!A8:D154,3,FALSE)</f>
        <v xml:space="preserve">Formaleta metálica (concreto hidráulico)
</v>
      </c>
      <c r="C38" s="866"/>
      <c r="D38" s="866"/>
      <c r="E38" s="866"/>
      <c r="F38" s="866"/>
      <c r="G38" s="866"/>
      <c r="H38" s="867"/>
      <c r="I38" s="868"/>
      <c r="J38" s="869"/>
      <c r="K38" s="278">
        <f>VLOOKUP(A38,EQUIPOS!A8:D165,4,FALSE)</f>
        <v>2671.7034313333334</v>
      </c>
      <c r="L38" s="870">
        <v>0.33329999999999999</v>
      </c>
      <c r="M38" s="871"/>
      <c r="N38" s="281">
        <f>K38/L38</f>
        <v>8015.9118851885196</v>
      </c>
    </row>
    <row r="39" spans="1:14">
      <c r="B39" s="865"/>
      <c r="C39" s="866"/>
      <c r="D39" s="866"/>
      <c r="E39" s="866"/>
      <c r="F39" s="866"/>
      <c r="G39" s="866"/>
      <c r="H39" s="867"/>
      <c r="I39" s="42"/>
      <c r="J39" s="43"/>
      <c r="K39" s="278"/>
      <c r="L39" s="285"/>
      <c r="M39" s="286"/>
      <c r="N39" s="281"/>
    </row>
    <row r="40" spans="1:14">
      <c r="B40" s="329"/>
      <c r="C40" s="330"/>
      <c r="D40" s="330"/>
      <c r="E40" s="332"/>
      <c r="F40" s="332"/>
      <c r="G40" s="332"/>
      <c r="H40" s="131"/>
      <c r="I40" s="42"/>
      <c r="J40" s="43"/>
      <c r="K40" s="283"/>
      <c r="L40" s="285"/>
      <c r="M40" s="286"/>
      <c r="N40" s="287"/>
    </row>
    <row r="41" spans="1:14">
      <c r="B41" s="873" t="s">
        <v>1036</v>
      </c>
      <c r="C41" s="874"/>
      <c r="D41" s="874"/>
      <c r="E41" s="44"/>
      <c r="F41" s="45"/>
      <c r="G41" s="45"/>
      <c r="H41" s="46"/>
      <c r="I41" s="42"/>
      <c r="J41" s="43"/>
      <c r="K41" s="288"/>
      <c r="L41" s="285"/>
      <c r="M41" s="410">
        <v>0.1</v>
      </c>
      <c r="N41" s="353">
        <f>N72*M41</f>
        <v>212.78002169208332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8482.0032994691865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476648.11000000004</v>
      </c>
      <c r="N48" s="281">
        <f>K48*M48</f>
        <v>481414.59110000008</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98"/>
      <c r="C51" s="899"/>
      <c r="D51" s="899"/>
      <c r="E51" s="899"/>
      <c r="F51" s="899"/>
      <c r="G51" s="899"/>
      <c r="H51" s="899"/>
      <c r="I51" s="869"/>
      <c r="J51" s="48"/>
      <c r="K51" s="50"/>
      <c r="L51" s="900"/>
      <c r="M51" s="901"/>
      <c r="N51" s="51"/>
    </row>
    <row r="52" spans="1:14" ht="15.75" thickBot="1">
      <c r="B52" s="816" t="s">
        <v>1037</v>
      </c>
      <c r="C52" s="817"/>
      <c r="D52" s="817"/>
      <c r="E52" s="817"/>
      <c r="F52" s="817"/>
      <c r="G52" s="817"/>
      <c r="H52" s="817"/>
      <c r="I52" s="817"/>
      <c r="J52" s="817"/>
      <c r="K52" s="817"/>
      <c r="L52" s="817"/>
      <c r="M52" s="818"/>
      <c r="N52" s="403">
        <f>SUM(N48:N51)</f>
        <v>481414.59110000008</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902" t="s">
        <v>1045</v>
      </c>
      <c r="M56" s="881"/>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3">
        <f>VLOOKUP(A57,TRANSPORTE!A5:D117,4,FALSE)</f>
        <v>964.31582974751655</v>
      </c>
      <c r="M57" s="904"/>
      <c r="N57" s="296">
        <f>K57*L57</f>
        <v>973.95898804499177</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94"/>
      <c r="M61" s="895"/>
      <c r="N61" s="133"/>
    </row>
    <row r="62" spans="1:14" ht="15.75" thickBot="1">
      <c r="B62" s="905" t="s">
        <v>1037</v>
      </c>
      <c r="C62" s="859"/>
      <c r="D62" s="859"/>
      <c r="E62" s="859"/>
      <c r="F62" s="859"/>
      <c r="G62" s="859"/>
      <c r="H62" s="859"/>
      <c r="I62" s="859"/>
      <c r="J62" s="859"/>
      <c r="K62" s="859"/>
      <c r="L62" s="859"/>
      <c r="M62" s="860"/>
      <c r="N62" s="110">
        <f>SUM(N57:N61)</f>
        <v>973.95898804499177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5" t="s">
        <v>1047</v>
      </c>
      <c r="C66" s="856"/>
      <c r="D66" s="856"/>
      <c r="E66" s="856"/>
      <c r="F66" s="856"/>
      <c r="G66" s="856"/>
      <c r="H66" s="856"/>
      <c r="I66" s="79" t="s">
        <v>1048</v>
      </c>
      <c r="J66" s="81" t="s">
        <v>1494</v>
      </c>
      <c r="K66" s="80" t="s">
        <v>1050</v>
      </c>
      <c r="L66" s="857" t="s">
        <v>1034</v>
      </c>
      <c r="M66" s="858"/>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92"/>
      <c r="C71" s="893"/>
      <c r="D71" s="893"/>
      <c r="E71" s="893"/>
      <c r="F71" s="893"/>
      <c r="G71" s="893"/>
      <c r="H71" s="893"/>
      <c r="I71" s="132"/>
      <c r="J71" s="132"/>
      <c r="K71" s="132"/>
      <c r="L71" s="906"/>
      <c r="M71" s="906"/>
      <c r="N71" s="51"/>
    </row>
    <row r="72" spans="1:15" ht="15.75" thickBot="1">
      <c r="B72" s="905" t="s">
        <v>1037</v>
      </c>
      <c r="C72" s="859"/>
      <c r="D72" s="859"/>
      <c r="E72" s="859"/>
      <c r="F72" s="859"/>
      <c r="G72" s="859"/>
      <c r="H72" s="859"/>
      <c r="I72" s="859"/>
      <c r="J72" s="859"/>
      <c r="K72" s="859"/>
      <c r="L72" s="859"/>
      <c r="M72" s="860"/>
      <c r="N72" s="310">
        <f>SUM(N67:N71)</f>
        <v>2127.800216920833</v>
      </c>
    </row>
    <row r="73" spans="1:15" ht="15.75" thickBot="1">
      <c r="B73" s="39"/>
      <c r="C73" s="40"/>
      <c r="D73" s="40"/>
      <c r="E73" s="40"/>
      <c r="F73" s="40"/>
      <c r="G73" s="40"/>
      <c r="H73" s="40"/>
      <c r="I73" s="40"/>
      <c r="J73" s="40"/>
      <c r="K73" s="40"/>
      <c r="L73" s="40"/>
      <c r="M73" s="40"/>
      <c r="N73" s="41"/>
    </row>
    <row r="74" spans="1:15" ht="15.75" thickBot="1">
      <c r="B74" s="816" t="s">
        <v>1051</v>
      </c>
      <c r="C74" s="817"/>
      <c r="D74" s="817"/>
      <c r="E74" s="817"/>
      <c r="F74" s="817"/>
      <c r="G74" s="817"/>
      <c r="H74" s="817"/>
      <c r="I74" s="817"/>
      <c r="J74" s="817"/>
      <c r="K74" s="817"/>
      <c r="L74" s="817"/>
      <c r="M74" s="818"/>
      <c r="N74" s="105">
        <f>N43+N52+N62+N72</f>
        <v>492998.35360443511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1" t="s">
        <v>1053</v>
      </c>
      <c r="C78" s="862"/>
      <c r="D78" s="862"/>
      <c r="E78" s="862"/>
      <c r="F78" s="862"/>
      <c r="G78" s="862"/>
      <c r="H78" s="862"/>
      <c r="I78" s="323"/>
      <c r="J78" s="343"/>
      <c r="K78" s="311" t="s">
        <v>1054</v>
      </c>
      <c r="L78" s="863" t="s">
        <v>1055</v>
      </c>
      <c r="M78" s="864"/>
      <c r="N78" s="312"/>
    </row>
    <row r="79" spans="1:15">
      <c r="B79" s="849" t="s">
        <v>1056</v>
      </c>
      <c r="C79" s="850"/>
      <c r="D79" s="850"/>
      <c r="E79" s="850"/>
      <c r="F79" s="850"/>
      <c r="G79" s="850"/>
      <c r="H79" s="850"/>
      <c r="I79" s="93"/>
      <c r="J79" s="94"/>
      <c r="K79" s="313">
        <v>0.2</v>
      </c>
      <c r="L79" s="851">
        <f>N74*K79</f>
        <v>98599.670720887021</v>
      </c>
      <c r="M79" s="852"/>
      <c r="N79" s="57"/>
    </row>
    <row r="80" spans="1:15">
      <c r="B80" s="95" t="s">
        <v>1057</v>
      </c>
      <c r="C80" s="96"/>
      <c r="D80" s="96"/>
      <c r="E80" s="96"/>
      <c r="F80" s="96"/>
      <c r="G80" s="96"/>
      <c r="H80" s="96"/>
      <c r="I80" s="93"/>
      <c r="J80" s="94"/>
      <c r="K80" s="313">
        <v>0.05</v>
      </c>
      <c r="L80" s="851">
        <f>N74*K80</f>
        <v>24649.917680221755</v>
      </c>
      <c r="M80" s="852"/>
      <c r="N80" s="57"/>
    </row>
    <row r="81" spans="1:14" ht="15.75" thickBot="1">
      <c r="B81" s="97" t="s">
        <v>1058</v>
      </c>
      <c r="C81" s="98"/>
      <c r="D81" s="98"/>
      <c r="E81" s="98"/>
      <c r="F81" s="98"/>
      <c r="G81" s="98"/>
      <c r="H81" s="98"/>
      <c r="I81" s="99"/>
      <c r="J81" s="100"/>
      <c r="K81" s="314">
        <v>0.05</v>
      </c>
      <c r="L81" s="853">
        <f>N74*K81</f>
        <v>24649.917680221755</v>
      </c>
      <c r="M81" s="854"/>
      <c r="N81" s="57"/>
    </row>
    <row r="82" spans="1:14" ht="15.75" thickBot="1">
      <c r="B82" s="816" t="s">
        <v>1037</v>
      </c>
      <c r="C82" s="817"/>
      <c r="D82" s="817"/>
      <c r="E82" s="817"/>
      <c r="F82" s="817"/>
      <c r="G82" s="817"/>
      <c r="H82" s="817"/>
      <c r="I82" s="817"/>
      <c r="J82" s="817"/>
      <c r="K82" s="817"/>
      <c r="L82" s="817"/>
      <c r="M82" s="818"/>
      <c r="N82" s="58">
        <f>L79+L80+L81</f>
        <v>147899.50608133053</v>
      </c>
    </row>
    <row r="83" spans="1:14" ht="15.75" thickBot="1">
      <c r="B83" s="39"/>
      <c r="C83" s="40"/>
      <c r="D83" s="40"/>
      <c r="E83" s="40"/>
      <c r="F83" s="40"/>
      <c r="G83" s="40"/>
      <c r="H83" s="40"/>
      <c r="I83" s="40"/>
      <c r="J83" s="40"/>
      <c r="K83" s="40"/>
      <c r="L83" s="40"/>
      <c r="M83" s="40"/>
      <c r="N83" s="41"/>
    </row>
    <row r="84" spans="1:14" ht="15.75" thickBot="1">
      <c r="A84" t="s">
        <v>2122</v>
      </c>
      <c r="B84" s="816" t="s">
        <v>1059</v>
      </c>
      <c r="C84" s="817"/>
      <c r="D84" s="817"/>
      <c r="E84" s="817"/>
      <c r="F84" s="817"/>
      <c r="G84" s="817"/>
      <c r="H84" s="817"/>
      <c r="I84" s="817"/>
      <c r="J84" s="817"/>
      <c r="K84" s="817"/>
      <c r="L84" s="817"/>
      <c r="M84" s="818"/>
      <c r="N84" s="196">
        <f>N74+N82</f>
        <v>640897.85968576558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0" t="s">
        <v>2324</v>
      </c>
      <c r="C101" s="961"/>
      <c r="D101" s="961"/>
      <c r="E101" s="961"/>
      <c r="F101" s="961"/>
      <c r="G101" s="961"/>
      <c r="H101" s="961"/>
      <c r="I101" s="961"/>
      <c r="J101" s="961"/>
      <c r="K101" s="961"/>
      <c r="L101" s="961"/>
      <c r="M101" s="961"/>
      <c r="N101" s="962"/>
    </row>
    <row r="102" spans="2:14" ht="15" customHeight="1">
      <c r="B102" s="960"/>
      <c r="C102" s="961"/>
      <c r="D102" s="961"/>
      <c r="E102" s="961"/>
      <c r="F102" s="961"/>
      <c r="G102" s="961"/>
      <c r="H102" s="961"/>
      <c r="I102" s="961"/>
      <c r="J102" s="961"/>
      <c r="K102" s="961"/>
      <c r="L102" s="961"/>
      <c r="M102" s="961"/>
      <c r="N102" s="962"/>
    </row>
    <row r="103" spans="2:14" ht="30" customHeight="1">
      <c r="B103" s="963" t="s">
        <v>2325</v>
      </c>
      <c r="C103" s="964"/>
      <c r="D103" s="964"/>
      <c r="E103" s="964"/>
      <c r="F103" s="964"/>
      <c r="G103" s="964"/>
      <c r="H103" s="964"/>
      <c r="I103" s="964"/>
      <c r="J103" s="964"/>
      <c r="K103" s="964"/>
      <c r="L103" s="964"/>
      <c r="M103" s="964"/>
      <c r="N103" s="965"/>
    </row>
    <row r="104" spans="2:14">
      <c r="B104" s="963"/>
      <c r="C104" s="964"/>
      <c r="D104" s="964"/>
      <c r="E104" s="964"/>
      <c r="F104" s="964"/>
      <c r="G104" s="964"/>
      <c r="H104" s="964"/>
      <c r="I104" s="964"/>
      <c r="J104" s="964"/>
      <c r="K104" s="964"/>
      <c r="L104" s="964"/>
      <c r="M104" s="964"/>
      <c r="N104" s="965"/>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6"/>
      <c r="K114" s="966"/>
      <c r="L114" s="966"/>
      <c r="M114" s="966"/>
      <c r="N114" s="967"/>
    </row>
    <row r="115" spans="2:14" ht="15.75" thickBot="1">
      <c r="B115" s="428" t="s">
        <v>2327</v>
      </c>
      <c r="C115" s="429"/>
      <c r="D115" s="429"/>
      <c r="E115" s="268"/>
      <c r="F115" s="268"/>
      <c r="G115" s="268"/>
      <c r="H115" s="268"/>
      <c r="I115" s="268"/>
      <c r="J115" s="968"/>
      <c r="K115" s="968"/>
      <c r="L115" s="968"/>
      <c r="M115" s="968"/>
      <c r="N115" s="96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5148.8136015325681</v>
      </c>
      <c r="L36" s="279"/>
      <c r="M36" s="280">
        <v>37.5</v>
      </c>
      <c r="N36" s="281">
        <f>K36/M36</f>
        <v>137.30169604086848</v>
      </c>
    </row>
    <row r="37" spans="1:14">
      <c r="B37" s="865"/>
      <c r="C37" s="866"/>
      <c r="D37" s="866"/>
      <c r="E37" s="872"/>
      <c r="F37" s="866"/>
      <c r="G37" s="866"/>
      <c r="H37" s="867"/>
      <c r="I37" s="42"/>
      <c r="J37" s="43"/>
      <c r="K37" s="283"/>
      <c r="L37" s="285"/>
      <c r="M37" s="286"/>
      <c r="N37" s="287"/>
    </row>
    <row r="38" spans="1:14">
      <c r="B38" s="873" t="s">
        <v>1036</v>
      </c>
      <c r="C38" s="874"/>
      <c r="D38" s="874"/>
      <c r="E38" s="44"/>
      <c r="F38" s="45"/>
      <c r="G38" s="45"/>
      <c r="H38" s="46"/>
      <c r="I38" s="42"/>
      <c r="J38" s="43"/>
      <c r="K38" s="288"/>
      <c r="L38" s="285"/>
      <c r="M38" s="478">
        <v>0.1</v>
      </c>
      <c r="N38" s="353">
        <f>N72*M38</f>
        <v>1021.344104122</v>
      </c>
    </row>
    <row r="39" spans="1:14" ht="15.75" thickBot="1">
      <c r="B39" s="865"/>
      <c r="C39" s="866"/>
      <c r="D39" s="866"/>
      <c r="E39" s="866"/>
      <c r="F39" s="866"/>
      <c r="G39" s="866"/>
      <c r="H39" s="867"/>
      <c r="I39" s="875"/>
      <c r="J39" s="876"/>
      <c r="K39" s="47"/>
      <c r="L39" s="877"/>
      <c r="M39" s="878"/>
      <c r="N39" s="111"/>
    </row>
    <row r="40" spans="1:14" ht="15.75" thickBot="1">
      <c r="B40" s="816" t="s">
        <v>1037</v>
      </c>
      <c r="C40" s="817"/>
      <c r="D40" s="817"/>
      <c r="E40" s="817"/>
      <c r="F40" s="817"/>
      <c r="G40" s="817"/>
      <c r="H40" s="817"/>
      <c r="I40" s="817"/>
      <c r="J40" s="817"/>
      <c r="K40" s="817"/>
      <c r="L40" s="817"/>
      <c r="M40" s="818"/>
      <c r="N40" s="403">
        <f>SUM(N36:N39)</f>
        <v>1158.6458001628685</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1" t="s">
        <v>1028</v>
      </c>
      <c r="C44" s="862"/>
      <c r="D44" s="862"/>
      <c r="E44" s="862"/>
      <c r="F44" s="862"/>
      <c r="G44" s="862"/>
      <c r="H44" s="862"/>
      <c r="I44" s="896"/>
      <c r="J44" s="324" t="s">
        <v>1029</v>
      </c>
      <c r="K44" s="91" t="s">
        <v>1030</v>
      </c>
      <c r="L44" s="897" t="s">
        <v>1039</v>
      </c>
      <c r="M44" s="896"/>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50472.35</v>
      </c>
      <c r="N45" s="281">
        <f>K45*M45</f>
        <v>51986.520499999999</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47469.313333333332</v>
      </c>
      <c r="N46" s="281">
        <f>K46*M46</f>
        <v>474.69313333333332</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43353.72</v>
      </c>
      <c r="N47" s="281">
        <f>K47*M47</f>
        <v>2167.6860000000001</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416244.97735111113</v>
      </c>
      <c r="N48" s="281">
        <f>K48*M48</f>
        <v>4162.4497735111117</v>
      </c>
    </row>
    <row r="49" spans="1:14" ht="15.75" thickBot="1">
      <c r="B49" s="318"/>
      <c r="C49" s="319"/>
      <c r="D49" s="319"/>
      <c r="E49" s="319"/>
      <c r="F49" s="319"/>
      <c r="G49" s="319"/>
      <c r="H49" s="319"/>
      <c r="I49" s="319"/>
      <c r="J49" s="132"/>
      <c r="K49" s="132"/>
      <c r="L49" s="334"/>
      <c r="M49" s="333"/>
      <c r="N49" s="133"/>
    </row>
    <row r="50" spans="1:14" ht="15.75" thickBot="1">
      <c r="B50" s="816" t="s">
        <v>1037</v>
      </c>
      <c r="C50" s="817"/>
      <c r="D50" s="817"/>
      <c r="E50" s="817"/>
      <c r="F50" s="817"/>
      <c r="G50" s="817"/>
      <c r="H50" s="817"/>
      <c r="I50" s="817"/>
      <c r="J50" s="817"/>
      <c r="K50" s="817"/>
      <c r="L50" s="817"/>
      <c r="M50" s="818"/>
      <c r="N50" s="403">
        <f>SUM(N45:N49)</f>
        <v>58791.349406844449</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902" t="s">
        <v>1045</v>
      </c>
      <c r="M54" s="881"/>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3">
        <f>VLOOKUP(A55,TRANSPORTE!A5:D117,4,FALSE)</f>
        <v>1160.4307321355982</v>
      </c>
      <c r="M55" s="904"/>
      <c r="N55" s="296">
        <f>K55*L55</f>
        <v>1067.5962735647504</v>
      </c>
    </row>
    <row r="56" spans="1:14">
      <c r="A56" t="s">
        <v>1311</v>
      </c>
      <c r="B56" s="52" t="str">
        <f>VLOOKUP(A56,TRANSPORTE!A6:D117,3,FALSE)</f>
        <v>Transporte de Arena</v>
      </c>
      <c r="C56" s="53"/>
      <c r="D56" s="53"/>
      <c r="E56" s="53"/>
      <c r="F56" s="53"/>
      <c r="G56" s="53"/>
      <c r="H56" s="320" t="s">
        <v>1552</v>
      </c>
      <c r="I56" s="288">
        <v>0.01</v>
      </c>
      <c r="J56" s="295">
        <v>1</v>
      </c>
      <c r="K56" s="288">
        <f>I56*J56</f>
        <v>0.01</v>
      </c>
      <c r="L56" s="903">
        <f>VLOOKUP(A56,TRANSPORTE!A6:D117,4,FALSE)</f>
        <v>1260.68</v>
      </c>
      <c r="M56" s="904"/>
      <c r="N56" s="296">
        <f>K56*L56</f>
        <v>12.606800000000002</v>
      </c>
    </row>
    <row r="57" spans="1:14">
      <c r="A57" t="s">
        <v>1311</v>
      </c>
      <c r="B57" s="52" t="str">
        <f>VLOOKUP(A57,TRANSPORTE!A6:D117,3,FALSE)</f>
        <v>Transporte de Arena</v>
      </c>
      <c r="C57" s="53"/>
      <c r="D57" s="53"/>
      <c r="E57" s="53"/>
      <c r="F57" s="53"/>
      <c r="G57" s="53"/>
      <c r="H57" s="320" t="s">
        <v>1552</v>
      </c>
      <c r="I57" s="288">
        <v>0.05</v>
      </c>
      <c r="J57" s="295">
        <v>1</v>
      </c>
      <c r="K57" s="288">
        <f>I57*J57</f>
        <v>0.05</v>
      </c>
      <c r="L57" s="903">
        <f>VLOOKUP(A57,TRANSPORTE!A6:D117,4,FALSE)</f>
        <v>1260.68</v>
      </c>
      <c r="M57" s="904"/>
      <c r="N57" s="296">
        <f>K57*L57</f>
        <v>63.034000000000006</v>
      </c>
    </row>
    <row r="58" spans="1:14">
      <c r="B58" s="52"/>
      <c r="C58" s="53"/>
      <c r="D58" s="53"/>
      <c r="E58" s="53"/>
      <c r="F58" s="53"/>
      <c r="G58" s="53"/>
      <c r="H58" s="320"/>
      <c r="I58" s="288"/>
      <c r="J58" s="295"/>
      <c r="K58" s="288"/>
      <c r="L58" s="903"/>
      <c r="M58" s="904"/>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94"/>
      <c r="M60" s="895"/>
      <c r="N60" s="133"/>
    </row>
    <row r="61" spans="1:14" ht="15.75" thickBot="1">
      <c r="B61" s="905" t="s">
        <v>1037</v>
      </c>
      <c r="C61" s="859"/>
      <c r="D61" s="859"/>
      <c r="E61" s="859"/>
      <c r="F61" s="859"/>
      <c r="G61" s="859"/>
      <c r="H61" s="859"/>
      <c r="I61" s="859"/>
      <c r="J61" s="859"/>
      <c r="K61" s="859"/>
      <c r="L61" s="859"/>
      <c r="M61" s="860"/>
      <c r="N61" s="110">
        <f>N55+N56+N57+N58+N59</f>
        <v>1143.2370735647505</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5" t="s">
        <v>1047</v>
      </c>
      <c r="C65" s="856"/>
      <c r="D65" s="856"/>
      <c r="E65" s="856"/>
      <c r="F65" s="856"/>
      <c r="G65" s="856"/>
      <c r="H65" s="856"/>
      <c r="I65" s="79" t="s">
        <v>1048</v>
      </c>
      <c r="J65" s="81" t="s">
        <v>1494</v>
      </c>
      <c r="K65" s="80" t="s">
        <v>1050</v>
      </c>
      <c r="L65" s="857" t="s">
        <v>1034</v>
      </c>
      <c r="M65" s="858"/>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92"/>
      <c r="C71" s="893"/>
      <c r="D71" s="893"/>
      <c r="E71" s="893"/>
      <c r="F71" s="893"/>
      <c r="G71" s="893"/>
      <c r="H71" s="893"/>
      <c r="I71" s="132"/>
      <c r="J71" s="132"/>
      <c r="K71" s="132"/>
      <c r="L71" s="906"/>
      <c r="M71" s="906"/>
      <c r="N71" s="51"/>
    </row>
    <row r="72" spans="1:15" ht="15.75" thickBot="1">
      <c r="B72" s="905" t="s">
        <v>1037</v>
      </c>
      <c r="C72" s="859"/>
      <c r="D72" s="859"/>
      <c r="E72" s="859"/>
      <c r="F72" s="859"/>
      <c r="G72" s="859"/>
      <c r="H72" s="859"/>
      <c r="I72" s="859"/>
      <c r="J72" s="859"/>
      <c r="K72" s="859"/>
      <c r="L72" s="859"/>
      <c r="M72" s="860"/>
      <c r="N72" s="310">
        <f>SUM(N66:N71)</f>
        <v>10213.44104122</v>
      </c>
    </row>
    <row r="73" spans="1:15" ht="15.75" thickBot="1">
      <c r="B73" s="39"/>
      <c r="C73" s="40"/>
      <c r="D73" s="40"/>
      <c r="E73" s="40"/>
      <c r="F73" s="40"/>
      <c r="G73" s="40"/>
      <c r="H73" s="40"/>
      <c r="I73" s="40"/>
      <c r="J73" s="40"/>
      <c r="K73" s="40"/>
      <c r="L73" s="40"/>
      <c r="M73" s="40"/>
      <c r="N73" s="41"/>
    </row>
    <row r="74" spans="1:15" ht="15.75" thickBot="1">
      <c r="B74" s="816" t="s">
        <v>1051</v>
      </c>
      <c r="C74" s="817"/>
      <c r="D74" s="817"/>
      <c r="E74" s="817"/>
      <c r="F74" s="817"/>
      <c r="G74" s="817"/>
      <c r="H74" s="817"/>
      <c r="I74" s="817"/>
      <c r="J74" s="817"/>
      <c r="K74" s="817"/>
      <c r="L74" s="817"/>
      <c r="M74" s="818"/>
      <c r="N74" s="105">
        <f>N40+N50+N61+N72</f>
        <v>71306.67332179207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1" t="s">
        <v>1053</v>
      </c>
      <c r="C78" s="862"/>
      <c r="D78" s="862"/>
      <c r="E78" s="862"/>
      <c r="F78" s="862"/>
      <c r="G78" s="862"/>
      <c r="H78" s="862"/>
      <c r="I78" s="323"/>
      <c r="J78" s="343"/>
      <c r="K78" s="311" t="s">
        <v>1054</v>
      </c>
      <c r="L78" s="863" t="s">
        <v>1055</v>
      </c>
      <c r="M78" s="864"/>
      <c r="N78" s="312"/>
    </row>
    <row r="79" spans="1:15">
      <c r="B79" s="849" t="s">
        <v>1056</v>
      </c>
      <c r="C79" s="850"/>
      <c r="D79" s="850"/>
      <c r="E79" s="850"/>
      <c r="F79" s="850"/>
      <c r="G79" s="850"/>
      <c r="H79" s="850"/>
      <c r="I79" s="93"/>
      <c r="J79" s="94"/>
      <c r="K79" s="313">
        <v>0.2</v>
      </c>
      <c r="L79" s="851">
        <f>N74*K79</f>
        <v>14261.334664358415</v>
      </c>
      <c r="M79" s="852"/>
      <c r="N79" s="57"/>
    </row>
    <row r="80" spans="1:15">
      <c r="B80" s="95" t="s">
        <v>1057</v>
      </c>
      <c r="C80" s="96"/>
      <c r="D80" s="96"/>
      <c r="E80" s="96"/>
      <c r="F80" s="96"/>
      <c r="G80" s="96"/>
      <c r="H80" s="96"/>
      <c r="I80" s="93"/>
      <c r="J80" s="94"/>
      <c r="K80" s="313">
        <v>0.05</v>
      </c>
      <c r="L80" s="851">
        <f>N74*K80</f>
        <v>3565.3336660896039</v>
      </c>
      <c r="M80" s="852"/>
      <c r="N80" s="57"/>
    </row>
    <row r="81" spans="1:14" ht="15.75" thickBot="1">
      <c r="B81" s="97" t="s">
        <v>1058</v>
      </c>
      <c r="C81" s="98"/>
      <c r="D81" s="98"/>
      <c r="E81" s="98"/>
      <c r="F81" s="98"/>
      <c r="G81" s="98"/>
      <c r="H81" s="98"/>
      <c r="I81" s="99"/>
      <c r="J81" s="100"/>
      <c r="K81" s="314">
        <v>0.05</v>
      </c>
      <c r="L81" s="853">
        <f>N74*K81</f>
        <v>3565.3336660896039</v>
      </c>
      <c r="M81" s="854"/>
      <c r="N81" s="57"/>
    </row>
    <row r="82" spans="1:14" ht="15.75" thickBot="1">
      <c r="B82" s="816" t="s">
        <v>1037</v>
      </c>
      <c r="C82" s="817"/>
      <c r="D82" s="817"/>
      <c r="E82" s="817"/>
      <c r="F82" s="817"/>
      <c r="G82" s="817"/>
      <c r="H82" s="817"/>
      <c r="I82" s="817"/>
      <c r="J82" s="817"/>
      <c r="K82" s="817"/>
      <c r="L82" s="817"/>
      <c r="M82" s="818"/>
      <c r="N82" s="58">
        <f>L79+L80+L81</f>
        <v>21392.00199653762</v>
      </c>
    </row>
    <row r="83" spans="1:14" ht="15.75" thickBot="1">
      <c r="B83" s="39"/>
      <c r="C83" s="40"/>
      <c r="D83" s="40"/>
      <c r="E83" s="40"/>
      <c r="F83" s="40"/>
      <c r="G83" s="40"/>
      <c r="H83" s="40"/>
      <c r="I83" s="40"/>
      <c r="J83" s="40"/>
      <c r="K83" s="40"/>
      <c r="L83" s="40"/>
      <c r="M83" s="40"/>
      <c r="N83" s="41"/>
    </row>
    <row r="84" spans="1:14" ht="15.75" thickBot="1">
      <c r="A84" t="s">
        <v>2122</v>
      </c>
      <c r="B84" s="816" t="s">
        <v>1059</v>
      </c>
      <c r="C84" s="817"/>
      <c r="D84" s="817"/>
      <c r="E84" s="817"/>
      <c r="F84" s="817"/>
      <c r="G84" s="817"/>
      <c r="H84" s="817"/>
      <c r="I84" s="817"/>
      <c r="J84" s="817"/>
      <c r="K84" s="817"/>
      <c r="L84" s="817"/>
      <c r="M84" s="818"/>
      <c r="N84" s="196">
        <f>N74+N82</f>
        <v>92698.675318329682</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0" t="s">
        <v>2324</v>
      </c>
      <c r="C101" s="961"/>
      <c r="D101" s="961"/>
      <c r="E101" s="961"/>
      <c r="F101" s="961"/>
      <c r="G101" s="961"/>
      <c r="H101" s="961"/>
      <c r="I101" s="961"/>
      <c r="J101" s="961"/>
      <c r="K101" s="961"/>
      <c r="L101" s="961"/>
      <c r="M101" s="961"/>
      <c r="N101" s="962"/>
    </row>
    <row r="102" spans="2:14" ht="15" customHeight="1">
      <c r="B102" s="960"/>
      <c r="C102" s="961"/>
      <c r="D102" s="961"/>
      <c r="E102" s="961"/>
      <c r="F102" s="961"/>
      <c r="G102" s="961"/>
      <c r="H102" s="961"/>
      <c r="I102" s="961"/>
      <c r="J102" s="961"/>
      <c r="K102" s="961"/>
      <c r="L102" s="961"/>
      <c r="M102" s="961"/>
      <c r="N102" s="962"/>
    </row>
    <row r="103" spans="2:14" ht="30" customHeight="1">
      <c r="B103" s="963" t="s">
        <v>2325</v>
      </c>
      <c r="C103" s="964"/>
      <c r="D103" s="964"/>
      <c r="E103" s="964"/>
      <c r="F103" s="964"/>
      <c r="G103" s="964"/>
      <c r="H103" s="964"/>
      <c r="I103" s="964"/>
      <c r="J103" s="964"/>
      <c r="K103" s="964"/>
      <c r="L103" s="964"/>
      <c r="M103" s="964"/>
      <c r="N103" s="965"/>
    </row>
    <row r="104" spans="2:14">
      <c r="B104" s="963"/>
      <c r="C104" s="964"/>
      <c r="D104" s="964"/>
      <c r="E104" s="964"/>
      <c r="F104" s="964"/>
      <c r="G104" s="964"/>
      <c r="H104" s="964"/>
      <c r="I104" s="964"/>
      <c r="J104" s="964"/>
      <c r="K104" s="964"/>
      <c r="L104" s="964"/>
      <c r="M104" s="964"/>
      <c r="N104" s="965"/>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6"/>
      <c r="K114" s="966"/>
      <c r="L114" s="966"/>
      <c r="M114" s="966"/>
      <c r="N114" s="967"/>
    </row>
    <row r="115" spans="2:14" ht="15.75" thickBot="1">
      <c r="B115" s="428" t="s">
        <v>2327</v>
      </c>
      <c r="C115" s="429"/>
      <c r="D115" s="429"/>
      <c r="E115" s="268"/>
      <c r="F115" s="268"/>
      <c r="G115" s="268"/>
      <c r="H115" s="268"/>
      <c r="I115" s="268"/>
      <c r="J115" s="968"/>
      <c r="K115" s="968"/>
      <c r="L115" s="968"/>
      <c r="M115" s="968"/>
      <c r="N115" s="96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77710.953333333324</v>
      </c>
      <c r="L36" s="279"/>
      <c r="M36" s="280">
        <v>35</v>
      </c>
      <c r="N36" s="281">
        <f>K36/M36</f>
        <v>2220.3129523809521</v>
      </c>
    </row>
    <row r="37" spans="1:14">
      <c r="A37" s="119" t="s">
        <v>312</v>
      </c>
      <c r="B37" s="865" t="str">
        <f>VLOOKUP(A37,EQUIPOS!A7:D154,3,FALSE)</f>
        <v>Retroexcavadora sobre oruga, potencia 138 HP, balde de 1,5 m3.</v>
      </c>
      <c r="C37" s="866"/>
      <c r="D37" s="866"/>
      <c r="E37" s="866"/>
      <c r="F37" s="866"/>
      <c r="G37" s="866"/>
      <c r="H37" s="867"/>
      <c r="I37" s="430"/>
      <c r="J37" s="431"/>
      <c r="K37" s="278">
        <f>VLOOKUP(A37,EQUIPOS!A7:D164,4,FALSE)</f>
        <v>161237.58222222221</v>
      </c>
      <c r="L37" s="344"/>
      <c r="M37" s="345">
        <v>35</v>
      </c>
      <c r="N37" s="281">
        <f>K37/M37</f>
        <v>4606.788063492063</v>
      </c>
    </row>
    <row r="38" spans="1:14">
      <c r="A38" s="119"/>
      <c r="B38" s="329"/>
      <c r="C38" s="330"/>
      <c r="D38" s="330"/>
      <c r="E38" s="332"/>
      <c r="F38" s="330"/>
      <c r="G38" s="330"/>
      <c r="H38" s="331"/>
      <c r="I38" s="337"/>
      <c r="J38" s="339"/>
      <c r="K38" s="278"/>
      <c r="L38" s="432"/>
      <c r="M38" s="433"/>
      <c r="N38" s="281"/>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0.01</v>
      </c>
      <c r="N40" s="353">
        <f>N73*M40</f>
        <v>7.2953150294428575</v>
      </c>
    </row>
    <row r="41" spans="1:14" ht="15.75" thickBot="1">
      <c r="B41" s="865"/>
      <c r="C41" s="866"/>
      <c r="D41" s="866"/>
      <c r="E41" s="866"/>
      <c r="F41" s="866"/>
      <c r="G41" s="866"/>
      <c r="H41" s="867"/>
      <c r="I41" s="875"/>
      <c r="J41" s="876"/>
      <c r="K41" s="47"/>
      <c r="L41" s="877"/>
      <c r="M41" s="878"/>
      <c r="N41" s="111"/>
    </row>
    <row r="42" spans="1:14" ht="15.75" thickBot="1">
      <c r="B42" s="816" t="s">
        <v>1037</v>
      </c>
      <c r="C42" s="817"/>
      <c r="D42" s="817"/>
      <c r="E42" s="817"/>
      <c r="F42" s="817"/>
      <c r="G42" s="817"/>
      <c r="H42" s="817"/>
      <c r="I42" s="817"/>
      <c r="J42" s="817"/>
      <c r="K42" s="817"/>
      <c r="L42" s="817"/>
      <c r="M42" s="818"/>
      <c r="N42" s="403">
        <f>SUM(N36:N41)</f>
        <v>6834.3963309024575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2968.6635122404946</v>
      </c>
      <c r="N47" s="281">
        <f>K47*M47</f>
        <v>3859.2625659126429</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6" t="s">
        <v>1037</v>
      </c>
      <c r="C51" s="817"/>
      <c r="D51" s="817"/>
      <c r="E51" s="817"/>
      <c r="F51" s="817"/>
      <c r="G51" s="817"/>
      <c r="H51" s="817"/>
      <c r="I51" s="817"/>
      <c r="J51" s="817"/>
      <c r="K51" s="817"/>
      <c r="L51" s="817"/>
      <c r="M51" s="818"/>
      <c r="N51" s="403">
        <f>SUM(N47:N50)</f>
        <v>3859.2625659126429</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902" t="s">
        <v>1045</v>
      </c>
      <c r="M55" s="881"/>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3">
        <f>VLOOKUP(A56,TRANSPORTE!A5:D117,4,FALSE)</f>
        <v>1289.6866666666667</v>
      </c>
      <c r="M56" s="904"/>
      <c r="N56" s="296">
        <f>K56*L56</f>
        <v>1676.5926666666669</v>
      </c>
    </row>
    <row r="57" spans="1:14">
      <c r="B57" s="52"/>
      <c r="C57" s="53"/>
      <c r="D57" s="53"/>
      <c r="E57" s="53"/>
      <c r="F57" s="53"/>
      <c r="G57" s="53"/>
      <c r="H57" s="320"/>
      <c r="I57" s="288"/>
      <c r="J57" s="295"/>
      <c r="K57" s="288"/>
      <c r="L57" s="903"/>
      <c r="M57" s="904"/>
      <c r="N57" s="296"/>
    </row>
    <row r="58" spans="1:14">
      <c r="B58" s="52"/>
      <c r="C58" s="53"/>
      <c r="D58" s="53"/>
      <c r="E58" s="53"/>
      <c r="F58" s="53"/>
      <c r="G58" s="53"/>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94"/>
      <c r="M61" s="895"/>
      <c r="N61" s="133"/>
    </row>
    <row r="62" spans="1:14" ht="15.75" thickBot="1">
      <c r="B62" s="905" t="s">
        <v>1037</v>
      </c>
      <c r="C62" s="859"/>
      <c r="D62" s="859"/>
      <c r="E62" s="859"/>
      <c r="F62" s="859"/>
      <c r="G62" s="859"/>
      <c r="H62" s="859"/>
      <c r="I62" s="859"/>
      <c r="J62" s="859"/>
      <c r="K62" s="859"/>
      <c r="L62" s="859"/>
      <c r="M62" s="860"/>
      <c r="N62" s="110">
        <f>N56+N57+N58+N59+N60</f>
        <v>1676.5926666666669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5" t="s">
        <v>1047</v>
      </c>
      <c r="C66" s="856"/>
      <c r="D66" s="856"/>
      <c r="E66" s="856"/>
      <c r="F66" s="856"/>
      <c r="G66" s="856"/>
      <c r="H66" s="856"/>
      <c r="I66" s="79" t="s">
        <v>1048</v>
      </c>
      <c r="J66" s="81" t="s">
        <v>1494</v>
      </c>
      <c r="K66" s="80" t="s">
        <v>1050</v>
      </c>
      <c r="L66" s="857" t="s">
        <v>1034</v>
      </c>
      <c r="M66" s="858"/>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92"/>
      <c r="C72" s="893"/>
      <c r="D72" s="893"/>
      <c r="E72" s="893"/>
      <c r="F72" s="893"/>
      <c r="G72" s="893"/>
      <c r="H72" s="893"/>
      <c r="I72" s="132"/>
      <c r="J72" s="132"/>
      <c r="K72" s="132"/>
      <c r="L72" s="906"/>
      <c r="M72" s="906"/>
      <c r="N72" s="51"/>
    </row>
    <row r="73" spans="1:15" ht="15.75" thickBot="1">
      <c r="B73" s="905" t="s">
        <v>1037</v>
      </c>
      <c r="C73" s="859"/>
      <c r="D73" s="859"/>
      <c r="E73" s="859"/>
      <c r="F73" s="859"/>
      <c r="G73" s="859"/>
      <c r="H73" s="859"/>
      <c r="I73" s="859"/>
      <c r="J73" s="859"/>
      <c r="K73" s="859"/>
      <c r="L73" s="859"/>
      <c r="M73" s="860"/>
      <c r="N73" s="310">
        <f>SUM(N67:N72)</f>
        <v>729.53150294428576</v>
      </c>
    </row>
    <row r="74" spans="1:15" ht="15.75" thickBot="1">
      <c r="B74" s="39"/>
      <c r="C74" s="40"/>
      <c r="D74" s="40"/>
      <c r="E74" s="40"/>
      <c r="F74" s="40"/>
      <c r="G74" s="40"/>
      <c r="H74" s="40"/>
      <c r="I74" s="40"/>
      <c r="J74" s="40"/>
      <c r="K74" s="40"/>
      <c r="L74" s="40"/>
      <c r="M74" s="40"/>
      <c r="N74" s="41"/>
    </row>
    <row r="75" spans="1:15" ht="15.75" thickBot="1">
      <c r="B75" s="816" t="s">
        <v>1051</v>
      </c>
      <c r="C75" s="817"/>
      <c r="D75" s="817"/>
      <c r="E75" s="817"/>
      <c r="F75" s="817"/>
      <c r="G75" s="817"/>
      <c r="H75" s="817"/>
      <c r="I75" s="817"/>
      <c r="J75" s="817"/>
      <c r="K75" s="817"/>
      <c r="L75" s="817"/>
      <c r="M75" s="818"/>
      <c r="N75" s="105">
        <f>N42+N51+N62+N73</f>
        <v>13099.783066426055</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1" t="s">
        <v>1053</v>
      </c>
      <c r="C79" s="862"/>
      <c r="D79" s="862"/>
      <c r="E79" s="862"/>
      <c r="F79" s="862"/>
      <c r="G79" s="862"/>
      <c r="H79" s="862"/>
      <c r="I79" s="323"/>
      <c r="J79" s="343"/>
      <c r="K79" s="311" t="s">
        <v>1054</v>
      </c>
      <c r="L79" s="863" t="s">
        <v>1055</v>
      </c>
      <c r="M79" s="864"/>
      <c r="N79" s="312"/>
    </row>
    <row r="80" spans="1:15">
      <c r="B80" s="849" t="s">
        <v>1056</v>
      </c>
      <c r="C80" s="850"/>
      <c r="D80" s="850"/>
      <c r="E80" s="850"/>
      <c r="F80" s="850"/>
      <c r="G80" s="850"/>
      <c r="H80" s="850"/>
      <c r="I80" s="93"/>
      <c r="J80" s="94"/>
      <c r="K80" s="313">
        <v>0.2</v>
      </c>
      <c r="L80" s="851">
        <f>N75*K80</f>
        <v>2619.956613285211</v>
      </c>
      <c r="M80" s="852"/>
      <c r="N80" s="57"/>
    </row>
    <row r="81" spans="1:14">
      <c r="B81" s="95" t="s">
        <v>1057</v>
      </c>
      <c r="C81" s="96"/>
      <c r="D81" s="96"/>
      <c r="E81" s="96"/>
      <c r="F81" s="96"/>
      <c r="G81" s="96"/>
      <c r="H81" s="96"/>
      <c r="I81" s="93"/>
      <c r="J81" s="94"/>
      <c r="K81" s="313">
        <v>0.05</v>
      </c>
      <c r="L81" s="851">
        <f>N75*K81</f>
        <v>654.98915332130275</v>
      </c>
      <c r="M81" s="852"/>
      <c r="N81" s="57"/>
    </row>
    <row r="82" spans="1:14" ht="15.75" thickBot="1">
      <c r="B82" s="97" t="s">
        <v>1058</v>
      </c>
      <c r="C82" s="98"/>
      <c r="D82" s="98"/>
      <c r="E82" s="98"/>
      <c r="F82" s="98"/>
      <c r="G82" s="98"/>
      <c r="H82" s="98"/>
      <c r="I82" s="99"/>
      <c r="J82" s="100"/>
      <c r="K82" s="314">
        <v>0.05</v>
      </c>
      <c r="L82" s="853">
        <f>N75*K82</f>
        <v>654.98915332130275</v>
      </c>
      <c r="M82" s="854"/>
      <c r="N82" s="57"/>
    </row>
    <row r="83" spans="1:14" ht="15.75" thickBot="1">
      <c r="B83" s="816" t="s">
        <v>1037</v>
      </c>
      <c r="C83" s="817"/>
      <c r="D83" s="817"/>
      <c r="E83" s="817"/>
      <c r="F83" s="817"/>
      <c r="G83" s="817"/>
      <c r="H83" s="817"/>
      <c r="I83" s="817"/>
      <c r="J83" s="817"/>
      <c r="K83" s="817"/>
      <c r="L83" s="817"/>
      <c r="M83" s="818"/>
      <c r="N83" s="58">
        <f>L80+L81+L82</f>
        <v>3929.9349199278163</v>
      </c>
    </row>
    <row r="84" spans="1:14" ht="15.75" thickBot="1">
      <c r="B84" s="39"/>
      <c r="C84" s="40"/>
      <c r="D84" s="40"/>
      <c r="E84" s="40"/>
      <c r="F84" s="40"/>
      <c r="G84" s="40"/>
      <c r="H84" s="40"/>
      <c r="I84" s="40"/>
      <c r="J84" s="40"/>
      <c r="K84" s="40"/>
      <c r="L84" s="40"/>
      <c r="M84" s="40"/>
      <c r="N84" s="41"/>
    </row>
    <row r="85" spans="1:14" ht="15.75" thickBot="1">
      <c r="A85" t="s">
        <v>2122</v>
      </c>
      <c r="B85" s="816" t="s">
        <v>1059</v>
      </c>
      <c r="C85" s="817"/>
      <c r="D85" s="817"/>
      <c r="E85" s="817"/>
      <c r="F85" s="817"/>
      <c r="G85" s="817"/>
      <c r="H85" s="817"/>
      <c r="I85" s="817"/>
      <c r="J85" s="817"/>
      <c r="K85" s="817"/>
      <c r="L85" s="817"/>
      <c r="M85" s="818"/>
      <c r="N85" s="196">
        <f>N75+N83</f>
        <v>17029.717986353869</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0" t="s">
        <v>2324</v>
      </c>
      <c r="C102" s="961"/>
      <c r="D102" s="961"/>
      <c r="E102" s="961"/>
      <c r="F102" s="961"/>
      <c r="G102" s="961"/>
      <c r="H102" s="961"/>
      <c r="I102" s="961"/>
      <c r="J102" s="961"/>
      <c r="K102" s="961"/>
      <c r="L102" s="961"/>
      <c r="M102" s="961"/>
      <c r="N102" s="962"/>
    </row>
    <row r="103" spans="2:14" ht="15" customHeight="1">
      <c r="B103" s="960"/>
      <c r="C103" s="961"/>
      <c r="D103" s="961"/>
      <c r="E103" s="961"/>
      <c r="F103" s="961"/>
      <c r="G103" s="961"/>
      <c r="H103" s="961"/>
      <c r="I103" s="961"/>
      <c r="J103" s="961"/>
      <c r="K103" s="961"/>
      <c r="L103" s="961"/>
      <c r="M103" s="961"/>
      <c r="N103" s="962"/>
    </row>
    <row r="104" spans="2:14" ht="30" customHeight="1">
      <c r="B104" s="963" t="s">
        <v>2325</v>
      </c>
      <c r="C104" s="964"/>
      <c r="D104" s="964"/>
      <c r="E104" s="964"/>
      <c r="F104" s="964"/>
      <c r="G104" s="964"/>
      <c r="H104" s="964"/>
      <c r="I104" s="964"/>
      <c r="J104" s="964"/>
      <c r="K104" s="964"/>
      <c r="L104" s="964"/>
      <c r="M104" s="964"/>
      <c r="N104" s="965"/>
    </row>
    <row r="105" spans="2:14">
      <c r="B105" s="963"/>
      <c r="C105" s="964"/>
      <c r="D105" s="964"/>
      <c r="E105" s="964"/>
      <c r="F105" s="964"/>
      <c r="G105" s="964"/>
      <c r="H105" s="964"/>
      <c r="I105" s="964"/>
      <c r="J105" s="964"/>
      <c r="K105" s="964"/>
      <c r="L105" s="964"/>
      <c r="M105" s="964"/>
      <c r="N105" s="965"/>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6"/>
      <c r="K115" s="966"/>
      <c r="L115" s="966"/>
      <c r="M115" s="966"/>
      <c r="N115" s="967"/>
    </row>
    <row r="116" spans="2:14" ht="15.75" thickBot="1">
      <c r="B116" s="428" t="s">
        <v>2327</v>
      </c>
      <c r="C116" s="429"/>
      <c r="D116" s="429"/>
      <c r="E116" s="268"/>
      <c r="F116" s="268"/>
      <c r="G116" s="268"/>
      <c r="H116" s="268"/>
      <c r="I116" s="268"/>
      <c r="J116" s="968"/>
      <c r="K116" s="968"/>
      <c r="L116" s="968"/>
      <c r="M116" s="968"/>
      <c r="N116" s="96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77710.953333333324</v>
      </c>
      <c r="L36" s="279"/>
      <c r="M36" s="280">
        <v>2.5</v>
      </c>
      <c r="N36" s="281">
        <f>K36/M36</f>
        <v>31084.381333333331</v>
      </c>
    </row>
    <row r="37" spans="1:14">
      <c r="A37" s="119" t="s">
        <v>129</v>
      </c>
      <c r="B37" s="865" t="str">
        <f>VLOOKUP(A37,EQUIPOS!A7:D154,3,FALSE)</f>
        <v xml:space="preserve">Buldozer, Potencia al volante de 140 HP, motor de 2200 RPM, longitud de hoja 4,80m. </v>
      </c>
      <c r="C37" s="866"/>
      <c r="D37" s="866"/>
      <c r="E37" s="866"/>
      <c r="F37" s="866"/>
      <c r="G37" s="866"/>
      <c r="H37" s="867"/>
      <c r="I37" s="430"/>
      <c r="J37" s="431"/>
      <c r="K37" s="278">
        <f>VLOOKUP(A37,EQUIPOS!A7:D164,4,FALSE)</f>
        <v>166125.14388888891</v>
      </c>
      <c r="L37" s="344"/>
      <c r="M37" s="345">
        <v>100</v>
      </c>
      <c r="N37" s="281">
        <f>K37/M37</f>
        <v>1661.2514388888892</v>
      </c>
    </row>
    <row r="38" spans="1:14">
      <c r="A38" s="119" t="s">
        <v>312</v>
      </c>
      <c r="B38" s="865" t="str">
        <f>VLOOKUP(A38,EQUIPOS!A8:D154,3,FALSE)</f>
        <v>Retroexcavadora sobre oruga, potencia 138 HP, balde de 1,5 m3.</v>
      </c>
      <c r="C38" s="866"/>
      <c r="D38" s="866"/>
      <c r="E38" s="866"/>
      <c r="F38" s="866"/>
      <c r="G38" s="866"/>
      <c r="H38" s="867"/>
      <c r="I38" s="337"/>
      <c r="J38" s="339"/>
      <c r="K38" s="278">
        <f>VLOOKUP(A38,EQUIPOS!A8:D165,4,FALSE)</f>
        <v>161237.58222222221</v>
      </c>
      <c r="L38" s="432"/>
      <c r="M38" s="433">
        <v>16</v>
      </c>
      <c r="N38" s="281">
        <f>K38/M38</f>
        <v>10077.348888888888</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0.01</v>
      </c>
      <c r="N40" s="353">
        <f>N76*M40</f>
        <v>23.937752440359372</v>
      </c>
    </row>
    <row r="41" spans="1:14" ht="15.75" thickBot="1">
      <c r="B41" s="865"/>
      <c r="C41" s="866"/>
      <c r="D41" s="866"/>
      <c r="E41" s="866"/>
      <c r="F41" s="866"/>
      <c r="G41" s="866"/>
      <c r="H41" s="867"/>
      <c r="I41" s="875"/>
      <c r="J41" s="876"/>
      <c r="K41" s="47"/>
      <c r="L41" s="877"/>
      <c r="M41" s="878"/>
      <c r="N41" s="111"/>
    </row>
    <row r="42" spans="1:14" ht="15.75" thickBot="1">
      <c r="B42" s="816" t="s">
        <v>1037</v>
      </c>
      <c r="C42" s="817"/>
      <c r="D42" s="817"/>
      <c r="E42" s="817"/>
      <c r="F42" s="817"/>
      <c r="G42" s="817"/>
      <c r="H42" s="817"/>
      <c r="I42" s="817"/>
      <c r="J42" s="817"/>
      <c r="K42" s="817"/>
      <c r="L42" s="817"/>
      <c r="M42" s="818"/>
      <c r="N42" s="403">
        <f>SUM(N36:N41)</f>
        <v>42846.91941355147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5184.72</v>
      </c>
      <c r="N47" s="281">
        <f>K47*M47</f>
        <v>1555.4159999999999</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1381.6556459322662</v>
      </c>
      <c r="N48" s="281">
        <f t="shared" ref="N48:N53" si="0">K48*M48</f>
        <v>4144.9669377967984</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0</v>
      </c>
      <c r="N49" s="281">
        <f t="shared" si="0"/>
        <v>0</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740.64372991638947</v>
      </c>
      <c r="N50" s="281">
        <f t="shared" si="0"/>
        <v>740.64372991638947</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689.61510120599405</v>
      </c>
      <c r="N51" s="281">
        <f t="shared" si="0"/>
        <v>689.61510120599405</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5065.672484036174</v>
      </c>
      <c r="N52" s="281">
        <f t="shared" si="0"/>
        <v>2320.0779976885678</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2968.6635122404946</v>
      </c>
      <c r="N53" s="281">
        <f t="shared" si="0"/>
        <v>3859.2625659126429</v>
      </c>
    </row>
    <row r="54" spans="1:14" ht="15.75" thickBot="1">
      <c r="B54" s="816" t="s">
        <v>1037</v>
      </c>
      <c r="C54" s="817"/>
      <c r="D54" s="817"/>
      <c r="E54" s="817"/>
      <c r="F54" s="817"/>
      <c r="G54" s="817"/>
      <c r="H54" s="817"/>
      <c r="I54" s="817"/>
      <c r="J54" s="817"/>
      <c r="K54" s="817"/>
      <c r="L54" s="817"/>
      <c r="M54" s="818"/>
      <c r="N54" s="403">
        <f>SUM(N47:N53)</f>
        <v>13309.982332520392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3">
        <f>VLOOKUP(A59,TRANSPORTE!A5:D117,4,FALSE)</f>
        <v>1289.6866666666667</v>
      </c>
      <c r="M59" s="904"/>
      <c r="N59" s="296">
        <f>K59*L59</f>
        <v>1676.5926666666669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1676.5926666666669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816" t="s">
        <v>1037</v>
      </c>
      <c r="C76" s="817"/>
      <c r="D76" s="817"/>
      <c r="E76" s="817"/>
      <c r="F76" s="817"/>
      <c r="G76" s="817"/>
      <c r="H76" s="817"/>
      <c r="I76" s="859"/>
      <c r="J76" s="859"/>
      <c r="K76" s="859"/>
      <c r="L76" s="859"/>
      <c r="M76" s="860"/>
      <c r="N76" s="310">
        <f>SUM(N70:N75)</f>
        <v>2393.7752440359372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N42+N54+N65+N76</f>
        <v>60227.269656774464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12045.453931354894</v>
      </c>
      <c r="M83" s="852"/>
      <c r="N83" s="57"/>
    </row>
    <row r="84" spans="1:14">
      <c r="B84" s="95" t="s">
        <v>1057</v>
      </c>
      <c r="C84" s="96"/>
      <c r="D84" s="96"/>
      <c r="E84" s="96"/>
      <c r="F84" s="96"/>
      <c r="G84" s="96"/>
      <c r="H84" s="96"/>
      <c r="I84" s="93"/>
      <c r="J84" s="94"/>
      <c r="K84" s="313">
        <v>0.05</v>
      </c>
      <c r="L84" s="851">
        <f>N78*K84</f>
        <v>3011.3634828387235</v>
      </c>
      <c r="M84" s="852"/>
      <c r="N84" s="57"/>
    </row>
    <row r="85" spans="1:14" ht="15.75" thickBot="1">
      <c r="B85" s="97" t="s">
        <v>1058</v>
      </c>
      <c r="C85" s="98"/>
      <c r="D85" s="98"/>
      <c r="E85" s="98"/>
      <c r="F85" s="98"/>
      <c r="G85" s="98"/>
      <c r="H85" s="98"/>
      <c r="I85" s="99"/>
      <c r="J85" s="100"/>
      <c r="K85" s="314">
        <v>0.05</v>
      </c>
      <c r="L85" s="853">
        <f>N78*K85</f>
        <v>3011.3634828387235</v>
      </c>
      <c r="M85" s="854"/>
      <c r="N85" s="57"/>
    </row>
    <row r="86" spans="1:14" ht="15.75" thickBot="1">
      <c r="B86" s="816" t="s">
        <v>1037</v>
      </c>
      <c r="C86" s="817"/>
      <c r="D86" s="817"/>
      <c r="E86" s="817"/>
      <c r="F86" s="817"/>
      <c r="G86" s="817"/>
      <c r="H86" s="817"/>
      <c r="I86" s="817"/>
      <c r="J86" s="817"/>
      <c r="K86" s="817"/>
      <c r="L86" s="817"/>
      <c r="M86" s="818"/>
      <c r="N86" s="58">
        <f>L83+L84+L85</f>
        <v>18068.18089703234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78295.450553806804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77710.953333333324</v>
      </c>
      <c r="L36" s="279"/>
      <c r="M36" s="345">
        <v>2.5</v>
      </c>
      <c r="N36" s="281">
        <f>K36/M36</f>
        <v>31084.381333333331</v>
      </c>
    </row>
    <row r="37" spans="1:14">
      <c r="A37" s="119" t="s">
        <v>129</v>
      </c>
      <c r="B37" s="865" t="str">
        <f>VLOOKUP(A37,EQUIPOS!A7:D154,3,FALSE)</f>
        <v xml:space="preserve">Buldozer, Potencia al volante de 140 HP, motor de 2200 RPM, longitud de hoja 4,80m. </v>
      </c>
      <c r="C37" s="866"/>
      <c r="D37" s="866"/>
      <c r="E37" s="866"/>
      <c r="F37" s="866"/>
      <c r="G37" s="866"/>
      <c r="H37" s="867"/>
      <c r="I37" s="430"/>
      <c r="J37" s="431"/>
      <c r="K37" s="278">
        <f>VLOOKUP(A37,EQUIPOS!A7:D164,4,FALSE)</f>
        <v>166125.14388888891</v>
      </c>
      <c r="L37" s="344"/>
      <c r="M37" s="345">
        <v>100</v>
      </c>
      <c r="N37" s="281">
        <f>K37/M37</f>
        <v>1661.2514388888892</v>
      </c>
    </row>
    <row r="38" spans="1:14">
      <c r="A38" s="119" t="s">
        <v>261</v>
      </c>
      <c r="B38" s="865" t="str">
        <f>VLOOKUP(A38,EQUIPOS!A8:D154,3,FALSE)</f>
        <v xml:space="preserve">Motobomba 3 PULGADAS (incluye operario)
</v>
      </c>
      <c r="C38" s="866"/>
      <c r="D38" s="866"/>
      <c r="E38" s="866"/>
      <c r="F38" s="866"/>
      <c r="G38" s="866"/>
      <c r="H38" s="867"/>
      <c r="I38" s="337"/>
      <c r="J38" s="339"/>
      <c r="K38" s="278">
        <f>VLOOKUP(A38,EQUIPOS!A8:D165,4,FALSE)</f>
        <v>2059.321849723287</v>
      </c>
      <c r="L38" s="432"/>
      <c r="M38" s="433">
        <v>8</v>
      </c>
      <c r="N38" s="281">
        <f>K38/M38</f>
        <v>257.41523121541087</v>
      </c>
    </row>
    <row r="39" spans="1:14">
      <c r="A39" t="s">
        <v>312</v>
      </c>
      <c r="B39" s="865" t="str">
        <f>VLOOKUP(A39,EQUIPOS!A9:D154,3,FALSE)</f>
        <v>Retroexcavadora sobre oruga, potencia 138 HP, balde de 1,5 m3.</v>
      </c>
      <c r="C39" s="866"/>
      <c r="D39" s="866"/>
      <c r="E39" s="866"/>
      <c r="F39" s="866"/>
      <c r="G39" s="866"/>
      <c r="H39" s="867"/>
      <c r="I39" s="42"/>
      <c r="J39" s="43"/>
      <c r="K39" s="278">
        <f>VLOOKUP(A39,EQUIPOS!A9:D166,4,FALSE)</f>
        <v>161237.58222222221</v>
      </c>
      <c r="L39" s="285"/>
      <c r="M39" s="345">
        <v>8</v>
      </c>
      <c r="N39" s="281">
        <f>K39/M39</f>
        <v>20154.697777777776</v>
      </c>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N78*M41</f>
        <v>204.2688208244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53362.014602039802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5184.72</v>
      </c>
      <c r="N48" s="281">
        <f>K48*M48</f>
        <v>1555.4159999999999</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1381.6556459322662</v>
      </c>
      <c r="N49" s="281">
        <f t="shared" ref="N49:N54" si="0">K49*M49</f>
        <v>4144.9669377967984</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0</v>
      </c>
      <c r="N50" s="281">
        <f t="shared" si="0"/>
        <v>0</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740.64372991638947</v>
      </c>
      <c r="N51" s="281">
        <f t="shared" si="0"/>
        <v>740.64372991638947</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689.61510120599405</v>
      </c>
      <c r="N52" s="281">
        <f t="shared" si="0"/>
        <v>689.61510120599405</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5065.672484036174</v>
      </c>
      <c r="N53" s="281">
        <f>K53*M53</f>
        <v>2320.0779976885678</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2968.6635122404946</v>
      </c>
      <c r="N54" s="281">
        <f t="shared" si="0"/>
        <v>3859.2625659126429</v>
      </c>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13309.982332520392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3">
        <f>VLOOKUP(A61,TRANSPORTE!A5:D117,4,FALSE)</f>
        <v>1289.6866666666667</v>
      </c>
      <c r="M61" s="904"/>
      <c r="N61" s="296">
        <f>K61*L61</f>
        <v>1676.5926666666669</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f>N61+N62+N63+N64+N65</f>
        <v>1676.5926666666669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858"/>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51"/>
    </row>
    <row r="78" spans="1:15" ht="15.75" thickBot="1">
      <c r="B78" s="905" t="s">
        <v>1037</v>
      </c>
      <c r="C78" s="859"/>
      <c r="D78" s="859"/>
      <c r="E78" s="859"/>
      <c r="F78" s="859"/>
      <c r="G78" s="859"/>
      <c r="H78" s="859"/>
      <c r="I78" s="859"/>
      <c r="J78" s="859"/>
      <c r="K78" s="859"/>
      <c r="L78" s="859"/>
      <c r="M78" s="860"/>
      <c r="N78" s="310">
        <f>SUM(N72:N77)</f>
        <v>20426.882082439999</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88775.471683666867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17755.094336733375</v>
      </c>
      <c r="M85" s="852"/>
      <c r="N85" s="57"/>
    </row>
    <row r="86" spans="1:14">
      <c r="B86" s="95" t="s">
        <v>1057</v>
      </c>
      <c r="C86" s="96"/>
      <c r="D86" s="96"/>
      <c r="E86" s="96"/>
      <c r="F86" s="96"/>
      <c r="G86" s="96"/>
      <c r="H86" s="96"/>
      <c r="I86" s="93"/>
      <c r="J86" s="94"/>
      <c r="K86" s="313">
        <v>0.05</v>
      </c>
      <c r="L86" s="851">
        <f>N80*K86</f>
        <v>4438.7735841833437</v>
      </c>
      <c r="M86" s="852"/>
      <c r="N86" s="57"/>
    </row>
    <row r="87" spans="1:14" ht="15.75" thickBot="1">
      <c r="B87" s="97" t="s">
        <v>1058</v>
      </c>
      <c r="C87" s="98"/>
      <c r="D87" s="98"/>
      <c r="E87" s="98"/>
      <c r="F87" s="98"/>
      <c r="G87" s="98"/>
      <c r="H87" s="98"/>
      <c r="I87" s="99"/>
      <c r="J87" s="100"/>
      <c r="K87" s="314">
        <v>0.05</v>
      </c>
      <c r="L87" s="853">
        <f>N80*K87</f>
        <v>4438.7735841833437</v>
      </c>
      <c r="M87" s="854"/>
      <c r="N87" s="57"/>
    </row>
    <row r="88" spans="1:14" ht="15.75" thickBot="1">
      <c r="B88" s="816" t="s">
        <v>1037</v>
      </c>
      <c r="C88" s="817"/>
      <c r="D88" s="817"/>
      <c r="E88" s="817"/>
      <c r="F88" s="817"/>
      <c r="G88" s="817"/>
      <c r="H88" s="817"/>
      <c r="I88" s="817"/>
      <c r="J88" s="817"/>
      <c r="K88" s="817"/>
      <c r="L88" s="817"/>
      <c r="M88" s="818"/>
      <c r="N88" s="58">
        <f>L85+L86+L87</f>
        <v>26632.641505100059</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115408.11318876693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2.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166125.14388888891</v>
      </c>
      <c r="L36" s="279"/>
      <c r="M36" s="345">
        <v>100</v>
      </c>
      <c r="N36" s="281">
        <f>K36/M36</f>
        <v>1661.2514388888892</v>
      </c>
    </row>
    <row r="37" spans="1:14">
      <c r="A37" s="119" t="s">
        <v>312</v>
      </c>
      <c r="B37" s="865" t="str">
        <f>VLOOKUP(A37,EQUIPOS!A7:D154,3,FALSE)</f>
        <v>Retroexcavadora sobre oruga, potencia 138 HP, balde de 1,5 m3.</v>
      </c>
      <c r="C37" s="866"/>
      <c r="D37" s="866"/>
      <c r="E37" s="866"/>
      <c r="F37" s="866"/>
      <c r="G37" s="866"/>
      <c r="H37" s="867"/>
      <c r="I37" s="430"/>
      <c r="J37" s="431"/>
      <c r="K37" s="278">
        <f>VLOOKUP(A37,EQUIPOS!A7:D164,4,FALSE)</f>
        <v>161237.58222222221</v>
      </c>
      <c r="L37" s="344"/>
      <c r="M37" s="345">
        <v>35</v>
      </c>
      <c r="N37" s="281">
        <f>K37/M37</f>
        <v>4606.788063492063</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7.2953150294428575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6275.3348174103949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2968.6635122404946</v>
      </c>
      <c r="N48" s="281">
        <f>K48*M48</f>
        <v>3859.2625659126429</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6" t="s">
        <v>1037</v>
      </c>
      <c r="C55" s="817"/>
      <c r="D55" s="817"/>
      <c r="E55" s="817"/>
      <c r="F55" s="817"/>
      <c r="G55" s="817"/>
      <c r="H55" s="817"/>
      <c r="I55" s="817"/>
      <c r="J55" s="817"/>
      <c r="K55" s="817"/>
      <c r="L55" s="817"/>
      <c r="M55" s="818"/>
      <c r="N55" s="403">
        <f>SUM(N48:N54)</f>
        <v>3859.2625659126429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3">
        <f>VLOOKUP(A60,TRANSPORTE!A5:D117,4,FALSE)</f>
        <v>1289.6866666666667</v>
      </c>
      <c r="M60" s="904"/>
      <c r="N60" s="296">
        <f>K60*L60</f>
        <v>1676.5926666666669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1676.5926666666669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729.53150294428576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12540.721552933992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2508.1443105867984</v>
      </c>
      <c r="M84" s="852"/>
      <c r="N84" s="57"/>
    </row>
    <row r="85" spans="1:14">
      <c r="B85" s="95" t="s">
        <v>1057</v>
      </c>
      <c r="C85" s="96"/>
      <c r="D85" s="96"/>
      <c r="E85" s="96"/>
      <c r="F85" s="96"/>
      <c r="G85" s="96"/>
      <c r="H85" s="96"/>
      <c r="I85" s="93"/>
      <c r="J85" s="94"/>
      <c r="K85" s="313">
        <v>0.05</v>
      </c>
      <c r="L85" s="851">
        <f>N79*K85</f>
        <v>627.0360776466996</v>
      </c>
      <c r="M85" s="852"/>
      <c r="N85" s="57"/>
    </row>
    <row r="86" spans="1:14" ht="15.75" thickBot="1">
      <c r="B86" s="97" t="s">
        <v>1058</v>
      </c>
      <c r="C86" s="98"/>
      <c r="D86" s="98"/>
      <c r="E86" s="98"/>
      <c r="F86" s="98"/>
      <c r="G86" s="98"/>
      <c r="H86" s="98"/>
      <c r="I86" s="99"/>
      <c r="J86" s="100"/>
      <c r="K86" s="314">
        <v>0.05</v>
      </c>
      <c r="L86" s="853">
        <f>N79*K86</f>
        <v>627.0360776466996</v>
      </c>
      <c r="M86" s="854"/>
      <c r="N86" s="57"/>
    </row>
    <row r="87" spans="1:14" ht="15.75" thickBot="1">
      <c r="B87" s="816" t="s">
        <v>1037</v>
      </c>
      <c r="C87" s="817"/>
      <c r="D87" s="817"/>
      <c r="E87" s="817"/>
      <c r="F87" s="817"/>
      <c r="G87" s="817"/>
      <c r="H87" s="817"/>
      <c r="I87" s="817"/>
      <c r="J87" s="817"/>
      <c r="K87" s="817"/>
      <c r="L87" s="817"/>
      <c r="M87" s="818"/>
      <c r="N87" s="58">
        <f>L84+L85+L86</f>
        <v>3762.2164658801976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16302.938018814189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7.75" customHeight="1" thickBot="1">
      <c r="B29" s="77" t="s">
        <v>1027</v>
      </c>
      <c r="C29" s="795" t="s">
        <v>1028</v>
      </c>
      <c r="D29" s="796"/>
      <c r="E29" s="796"/>
      <c r="F29" s="796"/>
      <c r="G29" s="796"/>
      <c r="H29" s="796"/>
      <c r="I29" s="796"/>
      <c r="J29" s="78"/>
      <c r="K29" s="351" t="s">
        <v>2321</v>
      </c>
      <c r="L29" s="792" t="s">
        <v>1029</v>
      </c>
      <c r="M29" s="793"/>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886" t="s">
        <v>1028</v>
      </c>
      <c r="C34" s="887"/>
      <c r="D34" s="887"/>
      <c r="E34" s="887"/>
      <c r="F34" s="887"/>
      <c r="G34" s="887"/>
      <c r="H34" s="888"/>
      <c r="I34" s="889" t="s">
        <v>1032</v>
      </c>
      <c r="J34" s="890"/>
      <c r="K34" s="75" t="s">
        <v>1033</v>
      </c>
      <c r="L34" s="891" t="s">
        <v>1034</v>
      </c>
      <c r="M34" s="888"/>
      <c r="N34" s="76" t="s">
        <v>1035</v>
      </c>
    </row>
    <row r="35" spans="1:14">
      <c r="A35" s="119" t="s">
        <v>263</v>
      </c>
      <c r="B35" s="865" t="str">
        <f>VLOOKUP(A35,EQUIPOS!A6:D154,3,FALSE)</f>
        <v xml:space="preserve">Motobomba 4 pulgadas
</v>
      </c>
      <c r="C35" s="866"/>
      <c r="D35" s="866"/>
      <c r="E35" s="866"/>
      <c r="F35" s="866"/>
      <c r="G35" s="866"/>
      <c r="H35" s="867"/>
      <c r="I35" s="276"/>
      <c r="J35" s="277"/>
      <c r="K35" s="278">
        <f>VLOOKUP(A35,EQUIPOS!A6:D163,4,FALSE)</f>
        <v>4421.9941251596429</v>
      </c>
      <c r="L35" s="279"/>
      <c r="M35" s="345">
        <v>21</v>
      </c>
      <c r="N35" s="281">
        <f>K35/M35</f>
        <v>210.57114881712585</v>
      </c>
    </row>
    <row r="36" spans="1:14">
      <c r="A36" s="119" t="s">
        <v>129</v>
      </c>
      <c r="B36" s="865" t="str">
        <f>VLOOKUP(A36,EQUIPOS!A7:D154,3,FALSE)</f>
        <v xml:space="preserve">Buldozer, Potencia al volante de 140 HP, motor de 2200 RPM, longitud de hoja 4,80m. </v>
      </c>
      <c r="C36" s="866"/>
      <c r="D36" s="866"/>
      <c r="E36" s="866"/>
      <c r="F36" s="866"/>
      <c r="G36" s="866"/>
      <c r="H36" s="867"/>
      <c r="I36" s="430"/>
      <c r="J36" s="431"/>
      <c r="K36" s="278">
        <f>VLOOKUP(A36,EQUIPOS!A7:D164,4,FALSE)</f>
        <v>166125.14388888891</v>
      </c>
      <c r="L36" s="344"/>
      <c r="M36" s="345">
        <v>100</v>
      </c>
      <c r="N36" s="281">
        <f>K36/M36</f>
        <v>1661.2514388888892</v>
      </c>
    </row>
    <row r="37" spans="1:14">
      <c r="A37" s="119" t="s">
        <v>312</v>
      </c>
      <c r="B37" s="865" t="str">
        <f>VLOOKUP(A37,EQUIPOS!A8:D154,3,FALSE)</f>
        <v>Retroexcavadora sobre oruga, potencia 138 HP, balde de 1,5 m3.</v>
      </c>
      <c r="C37" s="866"/>
      <c r="D37" s="866"/>
      <c r="E37" s="866"/>
      <c r="F37" s="866"/>
      <c r="G37" s="866"/>
      <c r="H37" s="867"/>
      <c r="I37" s="337"/>
      <c r="J37" s="339"/>
      <c r="K37" s="278">
        <f>VLOOKUP(A37,EQUIPOS!A8:D165,4,FALSE)</f>
        <v>161237.58222222221</v>
      </c>
      <c r="L37" s="432"/>
      <c r="M37" s="433">
        <v>21</v>
      </c>
      <c r="N37" s="281">
        <f>K37/M37</f>
        <v>7677.9801058201047</v>
      </c>
    </row>
    <row r="38" spans="1:14">
      <c r="B38" s="865"/>
      <c r="C38" s="866"/>
      <c r="D38" s="866"/>
      <c r="E38" s="866"/>
      <c r="F38" s="866"/>
      <c r="G38" s="866"/>
      <c r="H38" s="867"/>
      <c r="I38" s="42"/>
      <c r="J38" s="43"/>
      <c r="K38" s="278"/>
      <c r="L38" s="285"/>
      <c r="M38" s="345"/>
      <c r="N38" s="281"/>
    </row>
    <row r="39" spans="1:14">
      <c r="B39" s="329"/>
      <c r="C39" s="330"/>
      <c r="D39" s="330"/>
      <c r="E39" s="330"/>
      <c r="F39" s="332"/>
      <c r="G39" s="332"/>
      <c r="H39" s="131"/>
      <c r="I39" s="42"/>
      <c r="J39" s="43"/>
      <c r="K39" s="278"/>
      <c r="L39" s="285"/>
      <c r="M39" s="286"/>
      <c r="N39" s="282"/>
    </row>
    <row r="40" spans="1:14">
      <c r="B40" s="873" t="s">
        <v>1036</v>
      </c>
      <c r="C40" s="874"/>
      <c r="D40" s="874"/>
      <c r="E40" s="44"/>
      <c r="F40" s="45"/>
      <c r="G40" s="45"/>
      <c r="H40" s="46"/>
      <c r="I40" s="42"/>
      <c r="J40" s="43"/>
      <c r="K40" s="288"/>
      <c r="L40" s="285"/>
      <c r="M40" s="410">
        <v>0.01</v>
      </c>
      <c r="N40" s="353">
        <f>N76*M40</f>
        <v>12.158858382404762</v>
      </c>
    </row>
    <row r="41" spans="1:14" ht="15.75" thickBot="1">
      <c r="B41" s="865"/>
      <c r="C41" s="866"/>
      <c r="D41" s="866"/>
      <c r="E41" s="866"/>
      <c r="F41" s="866"/>
      <c r="G41" s="866"/>
      <c r="H41" s="867"/>
      <c r="I41" s="875"/>
      <c r="J41" s="876"/>
      <c r="K41" s="47"/>
      <c r="L41" s="877"/>
      <c r="M41" s="878"/>
      <c r="N41" s="111"/>
    </row>
    <row r="42" spans="1:14" ht="15.75" thickBot="1">
      <c r="B42" s="816" t="s">
        <v>1037</v>
      </c>
      <c r="C42" s="817"/>
      <c r="D42" s="817"/>
      <c r="E42" s="817"/>
      <c r="F42" s="817"/>
      <c r="G42" s="817"/>
      <c r="H42" s="817"/>
      <c r="I42" s="817"/>
      <c r="J42" s="817"/>
      <c r="K42" s="817"/>
      <c r="L42" s="817"/>
      <c r="M42" s="818"/>
      <c r="N42" s="403">
        <f>SUM(N35:N41)</f>
        <v>9561.9615519085237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2968.6635122404946</v>
      </c>
      <c r="N47" s="281">
        <f>K47*M47</f>
        <v>3859.2625659126429</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6" t="s">
        <v>1037</v>
      </c>
      <c r="C54" s="817"/>
      <c r="D54" s="817"/>
      <c r="E54" s="817"/>
      <c r="F54" s="817"/>
      <c r="G54" s="817"/>
      <c r="H54" s="817"/>
      <c r="I54" s="817"/>
      <c r="J54" s="817"/>
      <c r="K54" s="817"/>
      <c r="L54" s="817"/>
      <c r="M54" s="818"/>
      <c r="N54" s="403">
        <f>SUM(N47:N53)</f>
        <v>3859.2625659126429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3">
        <f>VLOOKUP(A59,TRANSPORTE!A5:D117,4,FALSE)</f>
        <v>1289.6866666666667</v>
      </c>
      <c r="M59" s="904"/>
      <c r="N59" s="296">
        <f>K59*L59</f>
        <v>1676.5926666666669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1676.5926666666669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133"/>
    </row>
    <row r="76" spans="1:15" ht="15.75" thickBot="1">
      <c r="B76" s="905" t="s">
        <v>1037</v>
      </c>
      <c r="C76" s="859"/>
      <c r="D76" s="859"/>
      <c r="E76" s="859"/>
      <c r="F76" s="859"/>
      <c r="G76" s="859"/>
      <c r="H76" s="859"/>
      <c r="I76" s="859"/>
      <c r="J76" s="859"/>
      <c r="K76" s="859"/>
      <c r="L76" s="859"/>
      <c r="M76" s="860"/>
      <c r="N76" s="469">
        <f>SUM(N70:N75)</f>
        <v>1215.8858382404762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N42+N54+N65+N76</f>
        <v>16313.70262272831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3262.7405245456621</v>
      </c>
      <c r="M83" s="852"/>
      <c r="N83" s="57"/>
    </row>
    <row r="84" spans="1:14">
      <c r="B84" s="95" t="s">
        <v>1057</v>
      </c>
      <c r="C84" s="96"/>
      <c r="D84" s="96"/>
      <c r="E84" s="96"/>
      <c r="F84" s="96"/>
      <c r="G84" s="96"/>
      <c r="H84" s="96"/>
      <c r="I84" s="93"/>
      <c r="J84" s="94"/>
      <c r="K84" s="313">
        <v>0.05</v>
      </c>
      <c r="L84" s="851">
        <f>N78*K84</f>
        <v>815.68513113641552</v>
      </c>
      <c r="M84" s="852"/>
      <c r="N84" s="57"/>
    </row>
    <row r="85" spans="1:14" ht="15.75" thickBot="1">
      <c r="B85" s="97" t="s">
        <v>1058</v>
      </c>
      <c r="C85" s="98"/>
      <c r="D85" s="98"/>
      <c r="E85" s="98"/>
      <c r="F85" s="98"/>
      <c r="G85" s="98"/>
      <c r="H85" s="98"/>
      <c r="I85" s="99"/>
      <c r="J85" s="100"/>
      <c r="K85" s="314">
        <v>0.05</v>
      </c>
      <c r="L85" s="853">
        <f>N78*K85</f>
        <v>815.68513113641552</v>
      </c>
      <c r="M85" s="854"/>
      <c r="N85" s="57"/>
    </row>
    <row r="86" spans="1:14" ht="15.75" thickBot="1">
      <c r="B86" s="816" t="s">
        <v>1037</v>
      </c>
      <c r="C86" s="817"/>
      <c r="D86" s="817"/>
      <c r="E86" s="817"/>
      <c r="F86" s="817"/>
      <c r="G86" s="817"/>
      <c r="H86" s="817"/>
      <c r="I86" s="817"/>
      <c r="J86" s="817"/>
      <c r="K86" s="817"/>
      <c r="L86" s="817"/>
      <c r="M86" s="818"/>
      <c r="N86" s="58">
        <f>L83+L84+L85</f>
        <v>4894.1107868184927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21207.813409546801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345">
        <v>2.5</v>
      </c>
      <c r="N36" s="281">
        <f>K36/M36</f>
        <v>2971.172444444444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3354.1764834901942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23477.772699331039</v>
      </c>
      <c r="N48" s="281">
        <f>K48*M48</f>
        <v>30521.104509130353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38.199999999999996</v>
      </c>
      <c r="N49" s="281">
        <f>K49*M49</f>
        <v>1145.9999999999998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31667.104509130353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1306.3533333333332</v>
      </c>
      <c r="M60" s="904"/>
      <c r="N60" s="296">
        <f>K60*L60</f>
        <v>1698.2593333333332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1698.2593333333332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44379.621106868879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8875.9242213737762</v>
      </c>
      <c r="M84" s="852"/>
      <c r="N84" s="57"/>
    </row>
    <row r="85" spans="1:14">
      <c r="B85" s="95" t="s">
        <v>1057</v>
      </c>
      <c r="C85" s="96"/>
      <c r="D85" s="96"/>
      <c r="E85" s="96"/>
      <c r="F85" s="96"/>
      <c r="G85" s="96"/>
      <c r="H85" s="96"/>
      <c r="I85" s="93"/>
      <c r="J85" s="94"/>
      <c r="K85" s="313">
        <v>0.05</v>
      </c>
      <c r="L85" s="851">
        <f>N79*K85</f>
        <v>2218.981055343444</v>
      </c>
      <c r="M85" s="852"/>
      <c r="N85" s="57"/>
    </row>
    <row r="86" spans="1:14" ht="15.75" thickBot="1">
      <c r="B86" s="97" t="s">
        <v>1058</v>
      </c>
      <c r="C86" s="98"/>
      <c r="D86" s="98"/>
      <c r="E86" s="98"/>
      <c r="F86" s="98"/>
      <c r="G86" s="98"/>
      <c r="H86" s="98"/>
      <c r="I86" s="99"/>
      <c r="J86" s="100"/>
      <c r="K86" s="314">
        <v>0.05</v>
      </c>
      <c r="L86" s="853">
        <f>N79*K86</f>
        <v>2218.981055343444</v>
      </c>
      <c r="M86" s="854"/>
      <c r="N86" s="57"/>
    </row>
    <row r="87" spans="1:14" ht="15.75" thickBot="1">
      <c r="B87" s="816" t="s">
        <v>1037</v>
      </c>
      <c r="C87" s="817"/>
      <c r="D87" s="817"/>
      <c r="E87" s="817"/>
      <c r="F87" s="817"/>
      <c r="G87" s="817"/>
      <c r="H87" s="817"/>
      <c r="I87" s="817"/>
      <c r="J87" s="817"/>
      <c r="K87" s="817"/>
      <c r="L87" s="817"/>
      <c r="M87" s="818"/>
      <c r="N87" s="58">
        <f>L84+L85+L86</f>
        <v>13313.886332060663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57693.507438929541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345">
        <v>2.5</v>
      </c>
      <c r="N36" s="281">
        <f>K36/M36</f>
        <v>2971.172444444444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3354.1764834901942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24696.474444444448</v>
      </c>
      <c r="N48" s="281">
        <f>K48*M48</f>
        <v>32105.416777777784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38.199999999999996</v>
      </c>
      <c r="N49" s="281">
        <f>K49*M49</f>
        <v>1145.9999999999998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33251.416777777784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1306.3533333333332</v>
      </c>
      <c r="M60" s="904"/>
      <c r="N60" s="296">
        <f>K60*L60</f>
        <v>1698.2593333333332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51"/>
    </row>
    <row r="66" spans="1:15" ht="15.75" thickBot="1">
      <c r="B66" s="905" t="s">
        <v>1037</v>
      </c>
      <c r="C66" s="859"/>
      <c r="D66" s="859"/>
      <c r="E66" s="859"/>
      <c r="F66" s="859"/>
      <c r="G66" s="859"/>
      <c r="H66" s="859"/>
      <c r="I66" s="859"/>
      <c r="J66" s="859"/>
      <c r="K66" s="859"/>
      <c r="L66" s="859"/>
      <c r="M66" s="860"/>
      <c r="N66" s="110">
        <f>N60+N61+N62+N63+N64</f>
        <v>1698.2593333333332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45963.93337551631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9192.7866751032616</v>
      </c>
      <c r="M84" s="852"/>
      <c r="N84" s="57"/>
    </row>
    <row r="85" spans="1:14">
      <c r="B85" s="95" t="s">
        <v>1057</v>
      </c>
      <c r="C85" s="96"/>
      <c r="D85" s="96"/>
      <c r="E85" s="96"/>
      <c r="F85" s="96"/>
      <c r="G85" s="96"/>
      <c r="H85" s="96"/>
      <c r="I85" s="93"/>
      <c r="J85" s="94"/>
      <c r="K85" s="313">
        <v>0.05</v>
      </c>
      <c r="L85" s="851">
        <f>N79*K85</f>
        <v>2298.1966687758154</v>
      </c>
      <c r="M85" s="852"/>
      <c r="N85" s="57"/>
    </row>
    <row r="86" spans="1:14" ht="15.75" thickBot="1">
      <c r="B86" s="97" t="s">
        <v>1058</v>
      </c>
      <c r="C86" s="98"/>
      <c r="D86" s="98"/>
      <c r="E86" s="98"/>
      <c r="F86" s="98"/>
      <c r="G86" s="98"/>
      <c r="H86" s="98"/>
      <c r="I86" s="99"/>
      <c r="J86" s="100"/>
      <c r="K86" s="314">
        <v>0.05</v>
      </c>
      <c r="L86" s="853">
        <f>N79*K86</f>
        <v>2298.1966687758154</v>
      </c>
      <c r="M86" s="854"/>
      <c r="N86" s="57"/>
    </row>
    <row r="87" spans="1:14" ht="15.75" thickBot="1">
      <c r="B87" s="816" t="s">
        <v>1037</v>
      </c>
      <c r="C87" s="817"/>
      <c r="D87" s="817"/>
      <c r="E87" s="817"/>
      <c r="F87" s="817"/>
      <c r="G87" s="817"/>
      <c r="H87" s="817"/>
      <c r="I87" s="817"/>
      <c r="J87" s="817"/>
      <c r="K87" s="817"/>
      <c r="L87" s="817"/>
      <c r="M87" s="818"/>
      <c r="N87" s="58">
        <f>L84+L85+L86</f>
        <v>13789.180012654893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59753.113388171201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345">
        <v>2.5</v>
      </c>
      <c r="N36" s="281">
        <f>K36/M36</f>
        <v>2971.172444444444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3354.1764834901942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46613.08666666667</v>
      </c>
      <c r="N48" s="281">
        <f>K48*M48</f>
        <v>60597.012666666669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38.199999999999996</v>
      </c>
      <c r="N49" s="281">
        <f>K49*M49</f>
        <v>1145.9999999999998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61743.012666666669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1306.3533333333332</v>
      </c>
      <c r="M60" s="904"/>
      <c r="N60" s="296">
        <f>K60*L60</f>
        <v>1698.2593333333332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1698.2593333333332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74455.529264405195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14891.105852881039</v>
      </c>
      <c r="M84" s="852"/>
      <c r="N84" s="57"/>
    </row>
    <row r="85" spans="1:14">
      <c r="B85" s="95" t="s">
        <v>1057</v>
      </c>
      <c r="C85" s="96"/>
      <c r="D85" s="96"/>
      <c r="E85" s="96"/>
      <c r="F85" s="96"/>
      <c r="G85" s="96"/>
      <c r="H85" s="96"/>
      <c r="I85" s="93"/>
      <c r="J85" s="94"/>
      <c r="K85" s="313">
        <v>0.05</v>
      </c>
      <c r="L85" s="851">
        <f>N79*K85</f>
        <v>3722.7764632202598</v>
      </c>
      <c r="M85" s="852"/>
      <c r="N85" s="57"/>
    </row>
    <row r="86" spans="1:14" ht="15.75" thickBot="1">
      <c r="B86" s="97" t="s">
        <v>1058</v>
      </c>
      <c r="C86" s="98"/>
      <c r="D86" s="98"/>
      <c r="E86" s="98"/>
      <c r="F86" s="98"/>
      <c r="G86" s="98"/>
      <c r="H86" s="98"/>
      <c r="I86" s="99"/>
      <c r="J86" s="100"/>
      <c r="K86" s="314">
        <v>0.05</v>
      </c>
      <c r="L86" s="853">
        <f>N79*K86</f>
        <v>3722.7764632202598</v>
      </c>
      <c r="M86" s="854"/>
      <c r="N86" s="57"/>
    </row>
    <row r="87" spans="1:14" ht="15.75" thickBot="1">
      <c r="B87" s="816" t="s">
        <v>1037</v>
      </c>
      <c r="C87" s="817"/>
      <c r="D87" s="817"/>
      <c r="E87" s="817"/>
      <c r="F87" s="817"/>
      <c r="G87" s="817"/>
      <c r="H87" s="817"/>
      <c r="I87" s="817"/>
      <c r="J87" s="817"/>
      <c r="K87" s="817"/>
      <c r="L87" s="817"/>
      <c r="M87" s="818"/>
      <c r="N87" s="58">
        <f>L84+L85+L86</f>
        <v>22336.658779321559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96792.188043726754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7427.9311111111101</v>
      </c>
      <c r="L36" s="279"/>
      <c r="M36" s="345">
        <v>2.5</v>
      </c>
      <c r="N36" s="281">
        <f>K36/M36</f>
        <v>2971.172444444444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3354.1764834901942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50001.005000000005</v>
      </c>
      <c r="N48" s="281">
        <f>K48*M48</f>
        <v>65001.306500000006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38.199999999999996</v>
      </c>
      <c r="N49" s="281">
        <f>K49*M49</f>
        <v>1145.9999999999998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66147.306500000006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1306.3533333333332</v>
      </c>
      <c r="M60" s="904"/>
      <c r="N60" s="296">
        <f>K60*L60</f>
        <v>1698.2593333333332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1698.2593333333332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78859.823097738539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15771.964619547709</v>
      </c>
      <c r="M84" s="852"/>
      <c r="N84" s="57"/>
    </row>
    <row r="85" spans="1:14">
      <c r="B85" s="95" t="s">
        <v>1057</v>
      </c>
      <c r="C85" s="96"/>
      <c r="D85" s="96"/>
      <c r="E85" s="96"/>
      <c r="F85" s="96"/>
      <c r="G85" s="96"/>
      <c r="H85" s="96"/>
      <c r="I85" s="93"/>
      <c r="J85" s="94"/>
      <c r="K85" s="313">
        <v>0.05</v>
      </c>
      <c r="L85" s="851">
        <f>N79*K85</f>
        <v>3942.9911548869272</v>
      </c>
      <c r="M85" s="852"/>
      <c r="N85" s="57"/>
    </row>
    <row r="86" spans="1:14" ht="15.75" thickBot="1">
      <c r="B86" s="97" t="s">
        <v>1058</v>
      </c>
      <c r="C86" s="98"/>
      <c r="D86" s="98"/>
      <c r="E86" s="98"/>
      <c r="F86" s="98"/>
      <c r="G86" s="98"/>
      <c r="H86" s="98"/>
      <c r="I86" s="99"/>
      <c r="J86" s="100"/>
      <c r="K86" s="314">
        <v>0.05</v>
      </c>
      <c r="L86" s="853">
        <f>N79*K86</f>
        <v>3942.9911548869272</v>
      </c>
      <c r="M86" s="854"/>
      <c r="N86" s="57"/>
    </row>
    <row r="87" spans="1:14" ht="15.75" thickBot="1">
      <c r="B87" s="816" t="s">
        <v>1037</v>
      </c>
      <c r="C87" s="817"/>
      <c r="D87" s="817"/>
      <c r="E87" s="817"/>
      <c r="F87" s="817"/>
      <c r="G87" s="817"/>
      <c r="H87" s="817"/>
      <c r="I87" s="817"/>
      <c r="J87" s="817"/>
      <c r="K87" s="817"/>
      <c r="L87" s="817"/>
      <c r="M87" s="818"/>
      <c r="N87" s="58">
        <f>L84+L85+L86</f>
        <v>23657.946929321562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102517.77002706011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383.00403904575001</v>
      </c>
      <c r="P41" s="112"/>
    </row>
    <row r="42" spans="1:16" ht="15.75" thickBot="1">
      <c r="B42" s="865"/>
      <c r="C42" s="866"/>
      <c r="D42" s="866"/>
      <c r="E42" s="866"/>
      <c r="F42" s="866"/>
      <c r="G42" s="866"/>
      <c r="H42" s="867"/>
      <c r="I42" s="875"/>
      <c r="J42" s="876"/>
      <c r="K42" s="47"/>
      <c r="L42" s="877"/>
      <c r="M42" s="878"/>
      <c r="N42" s="111"/>
    </row>
    <row r="43" spans="1:16" ht="15.7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68463.763366666666</v>
      </c>
      <c r="N48" s="281">
        <f>K48*M48</f>
        <v>89002.89237666667</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89002.89237666667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1306.3533333333332</v>
      </c>
      <c r="M60" s="904"/>
      <c r="N60" s="296">
        <f>K60*L60</f>
        <v>1698.2593333333332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1698.2593333333332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98744.236529960748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19748.847305992153</v>
      </c>
      <c r="M84" s="852"/>
      <c r="N84" s="57"/>
    </row>
    <row r="85" spans="1:14">
      <c r="B85" s="95" t="s">
        <v>1057</v>
      </c>
      <c r="C85" s="96"/>
      <c r="D85" s="96"/>
      <c r="E85" s="96"/>
      <c r="F85" s="96"/>
      <c r="G85" s="96"/>
      <c r="H85" s="96"/>
      <c r="I85" s="93"/>
      <c r="J85" s="94"/>
      <c r="K85" s="313">
        <v>0.05</v>
      </c>
      <c r="L85" s="851">
        <f>N79*K85</f>
        <v>4937.2118264980381</v>
      </c>
      <c r="M85" s="852"/>
      <c r="N85" s="57"/>
    </row>
    <row r="86" spans="1:14" ht="15.75" thickBot="1">
      <c r="B86" s="97" t="s">
        <v>1058</v>
      </c>
      <c r="C86" s="98"/>
      <c r="D86" s="98"/>
      <c r="E86" s="98"/>
      <c r="F86" s="98"/>
      <c r="G86" s="98"/>
      <c r="H86" s="98"/>
      <c r="I86" s="99"/>
      <c r="J86" s="100"/>
      <c r="K86" s="314">
        <v>0.05</v>
      </c>
      <c r="L86" s="853">
        <f>N79*K86</f>
        <v>4937.2118264980381</v>
      </c>
      <c r="M86" s="854"/>
      <c r="N86" s="57"/>
    </row>
    <row r="87" spans="1:14" ht="15.75" thickBot="1">
      <c r="B87" s="816" t="s">
        <v>1037</v>
      </c>
      <c r="C87" s="817"/>
      <c r="D87" s="817"/>
      <c r="E87" s="817"/>
      <c r="F87" s="817"/>
      <c r="G87" s="817"/>
      <c r="H87" s="817"/>
      <c r="I87" s="817"/>
      <c r="J87" s="817"/>
      <c r="K87" s="817"/>
      <c r="L87" s="817"/>
      <c r="M87" s="818"/>
      <c r="N87" s="58">
        <f>L84+L85+L86</f>
        <v>29623.270958988229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128367.50748894898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383.00403904575001</v>
      </c>
      <c r="P41" s="112"/>
    </row>
    <row r="42" spans="1:16" ht="15.75" thickBot="1">
      <c r="B42" s="865"/>
      <c r="C42" s="866"/>
      <c r="D42" s="866"/>
      <c r="E42" s="866"/>
      <c r="F42" s="866"/>
      <c r="G42" s="866"/>
      <c r="H42" s="867"/>
      <c r="I42" s="875"/>
      <c r="J42" s="876"/>
      <c r="K42" s="47"/>
      <c r="L42" s="877"/>
      <c r="M42" s="878"/>
      <c r="N42" s="111"/>
    </row>
    <row r="43" spans="1:16" ht="15.7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68478.158888888895</v>
      </c>
      <c r="N48" s="281">
        <f>K48*M48</f>
        <v>89021.606555555569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89021.606555555569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1306.3533333333332</v>
      </c>
      <c r="M60" s="904"/>
      <c r="N60" s="296">
        <f>K60*L60</f>
        <v>1698.2593333333332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1698.2593333333332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98762.950708849647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19752.590141769932</v>
      </c>
      <c r="M84" s="852"/>
      <c r="N84" s="57"/>
    </row>
    <row r="85" spans="1:14">
      <c r="B85" s="95" t="s">
        <v>1057</v>
      </c>
      <c r="C85" s="96"/>
      <c r="D85" s="96"/>
      <c r="E85" s="96"/>
      <c r="F85" s="96"/>
      <c r="G85" s="96"/>
      <c r="H85" s="96"/>
      <c r="I85" s="93"/>
      <c r="J85" s="94"/>
      <c r="K85" s="313">
        <v>0.05</v>
      </c>
      <c r="L85" s="851">
        <f>N79*K85</f>
        <v>4938.1475354424829</v>
      </c>
      <c r="M85" s="852"/>
      <c r="N85" s="57"/>
    </row>
    <row r="86" spans="1:14" ht="15.75" thickBot="1">
      <c r="B86" s="97" t="s">
        <v>1058</v>
      </c>
      <c r="C86" s="98"/>
      <c r="D86" s="98"/>
      <c r="E86" s="98"/>
      <c r="F86" s="98"/>
      <c r="G86" s="98"/>
      <c r="H86" s="98"/>
      <c r="I86" s="99"/>
      <c r="J86" s="100"/>
      <c r="K86" s="314">
        <v>0.05</v>
      </c>
      <c r="L86" s="853">
        <f>N79*K86</f>
        <v>4938.1475354424829</v>
      </c>
      <c r="M86" s="854"/>
      <c r="N86" s="57"/>
    </row>
    <row r="87" spans="1:14" ht="15.75" thickBot="1">
      <c r="B87" s="816" t="s">
        <v>1037</v>
      </c>
      <c r="C87" s="817"/>
      <c r="D87" s="817"/>
      <c r="E87" s="817"/>
      <c r="F87" s="817"/>
      <c r="G87" s="817"/>
      <c r="H87" s="817"/>
      <c r="I87" s="817"/>
      <c r="J87" s="817"/>
      <c r="K87" s="817"/>
      <c r="L87" s="817"/>
      <c r="M87" s="818"/>
      <c r="N87" s="58">
        <f>L84+L85+L86</f>
        <v>29628.885212654899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128391.83592150455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255.33602603049999</v>
      </c>
      <c r="P41" s="112"/>
    </row>
    <row r="42" spans="1:16" ht="15.75" thickBot="1">
      <c r="B42" s="865"/>
      <c r="C42" s="866"/>
      <c r="D42" s="866"/>
      <c r="E42" s="866"/>
      <c r="F42" s="866"/>
      <c r="G42" s="866"/>
      <c r="H42" s="867"/>
      <c r="I42" s="875"/>
      <c r="J42" s="876"/>
      <c r="K42" s="47"/>
      <c r="L42" s="877"/>
      <c r="M42" s="878"/>
      <c r="N42" s="111"/>
    </row>
    <row r="43" spans="1:16" ht="15.75" thickBot="1">
      <c r="B43" s="816" t="s">
        <v>1037</v>
      </c>
      <c r="C43" s="817"/>
      <c r="D43" s="817"/>
      <c r="E43" s="817"/>
      <c r="F43" s="817"/>
      <c r="G43" s="817"/>
      <c r="H43" s="817"/>
      <c r="I43" s="817"/>
      <c r="J43" s="817"/>
      <c r="K43" s="817"/>
      <c r="L43" s="817"/>
      <c r="M43" s="818"/>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63049.166666666664</v>
      </c>
      <c r="N48" s="281">
        <f>K48*M48</f>
        <v>81963.916666666672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81963.916666666672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1306.3533333333332</v>
      </c>
      <c r="M60" s="904"/>
      <c r="N60" s="296">
        <f>K60*L60</f>
        <v>1698.2593333333332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1698.2593333333332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5106.7205206099998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89024.232546640516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17804.846509328105</v>
      </c>
      <c r="M84" s="852"/>
      <c r="N84" s="57"/>
    </row>
    <row r="85" spans="1:14">
      <c r="B85" s="95" t="s">
        <v>1057</v>
      </c>
      <c r="C85" s="96"/>
      <c r="D85" s="96"/>
      <c r="E85" s="96"/>
      <c r="F85" s="96"/>
      <c r="G85" s="96"/>
      <c r="H85" s="96"/>
      <c r="I85" s="93"/>
      <c r="J85" s="94"/>
      <c r="K85" s="313">
        <v>0.05</v>
      </c>
      <c r="L85" s="851">
        <f>N79*K85</f>
        <v>4451.2116273320262</v>
      </c>
      <c r="M85" s="852"/>
      <c r="N85" s="57"/>
    </row>
    <row r="86" spans="1:14" ht="15.75" thickBot="1">
      <c r="B86" s="97" t="s">
        <v>1058</v>
      </c>
      <c r="C86" s="98"/>
      <c r="D86" s="98"/>
      <c r="E86" s="98"/>
      <c r="F86" s="98"/>
      <c r="G86" s="98"/>
      <c r="H86" s="98"/>
      <c r="I86" s="99"/>
      <c r="J86" s="100"/>
      <c r="K86" s="314">
        <v>0.05</v>
      </c>
      <c r="L86" s="853">
        <f>N79*K86</f>
        <v>4451.2116273320262</v>
      </c>
      <c r="M86" s="854"/>
      <c r="N86" s="57"/>
    </row>
    <row r="87" spans="1:14" ht="15.75" thickBot="1">
      <c r="B87" s="816" t="s">
        <v>1037</v>
      </c>
      <c r="C87" s="817"/>
      <c r="D87" s="817"/>
      <c r="E87" s="817"/>
      <c r="F87" s="817"/>
      <c r="G87" s="817"/>
      <c r="H87" s="817"/>
      <c r="I87" s="817"/>
      <c r="J87" s="817"/>
      <c r="K87" s="817"/>
      <c r="L87" s="817"/>
      <c r="M87" s="818"/>
      <c r="N87" s="58">
        <f>L84+L85+L86</f>
        <v>26707.269763992161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115731.50231063267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228</v>
      </c>
      <c r="B36" s="865" t="str">
        <f>VLOOKUP(A36,EQUIPOS!A6:D154,3,FALSE)</f>
        <v xml:space="preserve">Formaleta metálica (concreto hidráulico)
</v>
      </c>
      <c r="C36" s="866"/>
      <c r="D36" s="866"/>
      <c r="E36" s="866"/>
      <c r="F36" s="866"/>
      <c r="G36" s="866"/>
      <c r="H36" s="867"/>
      <c r="I36" s="276"/>
      <c r="J36" s="277"/>
      <c r="K36" s="278">
        <f>VLOOKUP(A36,EQUIPOS!A6:D163,4,FALSE)</f>
        <v>2671.7034313333334</v>
      </c>
      <c r="L36" s="279"/>
      <c r="M36" s="280">
        <v>2</v>
      </c>
      <c r="N36" s="281">
        <f>K36/M36</f>
        <v>1335.8517156666667</v>
      </c>
    </row>
    <row r="37" spans="1:14">
      <c r="A37" s="119" t="s">
        <v>282</v>
      </c>
      <c r="B37" s="865" t="str">
        <f>VLOOKUP(A37,EQUIPOS!A7:D154,3,FALSE)</f>
        <v>Piloteadora potencia 250KW, RPM 1800, fuerza elevadora 200KN</v>
      </c>
      <c r="C37" s="866"/>
      <c r="D37" s="866"/>
      <c r="E37" s="866"/>
      <c r="F37" s="866"/>
      <c r="G37" s="866"/>
      <c r="H37" s="867"/>
      <c r="I37" s="430"/>
      <c r="J37" s="431"/>
      <c r="K37" s="278">
        <f>VLOOKUP(A37,EQUIPOS!A7:D164,4,FALSE)</f>
        <v>564874.70376097725</v>
      </c>
      <c r="L37" s="344"/>
      <c r="M37" s="345">
        <v>4</v>
      </c>
      <c r="N37" s="281">
        <f>K37/M37</f>
        <v>141218.67594024431</v>
      </c>
    </row>
    <row r="38" spans="1:14">
      <c r="A38" s="119" t="s">
        <v>363</v>
      </c>
      <c r="B38" s="865" t="str">
        <f>VLOOKUP(A38,EQUIPOS!A8:D154,3,FALSE)</f>
        <v>Vibrador de concreto, Motor de 3 hp a 18.000 rpm Mangueras de 4 mt</v>
      </c>
      <c r="C38" s="866"/>
      <c r="D38" s="866"/>
      <c r="E38" s="866"/>
      <c r="F38" s="866"/>
      <c r="G38" s="866"/>
      <c r="H38" s="867"/>
      <c r="I38" s="337"/>
      <c r="J38" s="339"/>
      <c r="K38" s="278">
        <f>VLOOKUP(A38,EQUIPOS!A8:D165,4,FALSE)</f>
        <v>5693.4192315879109</v>
      </c>
      <c r="L38" s="432"/>
      <c r="M38" s="433">
        <v>2</v>
      </c>
      <c r="N38" s="281">
        <f>K38/M38</f>
        <v>2846.7096157939554</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0.1</v>
      </c>
      <c r="N40" s="353">
        <f>N76*M40</f>
        <v>1174.5457360179728</v>
      </c>
    </row>
    <row r="41" spans="1:14" ht="15.75" thickBot="1">
      <c r="B41" s="865"/>
      <c r="C41" s="866"/>
      <c r="D41" s="866"/>
      <c r="E41" s="866"/>
      <c r="F41" s="866"/>
      <c r="G41" s="866"/>
      <c r="H41" s="867"/>
      <c r="I41" s="875"/>
      <c r="J41" s="876"/>
      <c r="K41" s="47"/>
      <c r="L41" s="877"/>
      <c r="M41" s="878"/>
      <c r="N41" s="111"/>
    </row>
    <row r="42" spans="1:14" ht="15.75" thickBot="1">
      <c r="B42" s="816" t="s">
        <v>1037</v>
      </c>
      <c r="C42" s="817"/>
      <c r="D42" s="817"/>
      <c r="E42" s="817"/>
      <c r="F42" s="817"/>
      <c r="G42" s="817"/>
      <c r="H42" s="817"/>
      <c r="I42" s="817"/>
      <c r="J42" s="817"/>
      <c r="K42" s="817"/>
      <c r="L42" s="817"/>
      <c r="M42" s="818"/>
      <c r="N42" s="403">
        <f>SUM(N36:N41)</f>
        <v>146575.78300772293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3415.3266666666664</v>
      </c>
      <c r="N47" s="281">
        <f>K47*M47</f>
        <v>40557.756326003211</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13526.866666666667</v>
      </c>
      <c r="N48" s="281">
        <f>K48*M48</f>
        <v>6763.4333333333334</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4590.95</v>
      </c>
      <c r="N49" s="281">
        <f>K49*M49</f>
        <v>2295.4749999999999</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402396.72333333333</v>
      </c>
      <c r="N50" s="281">
        <f>K50*M50</f>
        <v>53094.996773809391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6" t="s">
        <v>1037</v>
      </c>
      <c r="C54" s="817"/>
      <c r="D54" s="817"/>
      <c r="E54" s="817"/>
      <c r="F54" s="817"/>
      <c r="G54" s="817"/>
      <c r="H54" s="817"/>
      <c r="I54" s="817"/>
      <c r="J54" s="817"/>
      <c r="K54" s="817"/>
      <c r="L54" s="817"/>
      <c r="M54" s="818"/>
      <c r="N54" s="403">
        <f>SUM(N47:N53)</f>
        <v>102711.66143314593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3">
        <f>VLOOKUP(A59,TRANSPORTE!A5:D117,4,FALSE)</f>
        <v>55.402897099882331</v>
      </c>
      <c r="M59" s="904"/>
      <c r="N59" s="296">
        <f>K59*L59</f>
        <v>2.7701448549941166</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2.7701448549941166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11745.457360179727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N42+N54+N65+N76</f>
        <v>261035.67194590357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52207.134389180719</v>
      </c>
      <c r="M83" s="852"/>
      <c r="N83" s="57"/>
    </row>
    <row r="84" spans="1:14">
      <c r="B84" s="95" t="s">
        <v>1057</v>
      </c>
      <c r="C84" s="96"/>
      <c r="D84" s="96"/>
      <c r="E84" s="96"/>
      <c r="F84" s="96"/>
      <c r="G84" s="96"/>
      <c r="H84" s="96"/>
      <c r="I84" s="93"/>
      <c r="J84" s="94"/>
      <c r="K84" s="313">
        <v>0.05</v>
      </c>
      <c r="L84" s="851">
        <f>N78*K84</f>
        <v>13051.78359729518</v>
      </c>
      <c r="M84" s="852"/>
      <c r="N84" s="57"/>
    </row>
    <row r="85" spans="1:14" ht="15.75" thickBot="1">
      <c r="B85" s="97" t="s">
        <v>1058</v>
      </c>
      <c r="C85" s="98"/>
      <c r="D85" s="98"/>
      <c r="E85" s="98"/>
      <c r="F85" s="98"/>
      <c r="G85" s="98"/>
      <c r="H85" s="98"/>
      <c r="I85" s="99"/>
      <c r="J85" s="100"/>
      <c r="K85" s="314">
        <v>0.05</v>
      </c>
      <c r="L85" s="853">
        <f>N78*K85</f>
        <v>13051.78359729518</v>
      </c>
      <c r="M85" s="854"/>
      <c r="N85" s="57"/>
    </row>
    <row r="86" spans="1:14" ht="15.75" thickBot="1">
      <c r="B86" s="816" t="s">
        <v>1037</v>
      </c>
      <c r="C86" s="817"/>
      <c r="D86" s="817"/>
      <c r="E86" s="817"/>
      <c r="F86" s="817"/>
      <c r="G86" s="817"/>
      <c r="H86" s="817"/>
      <c r="I86" s="817"/>
      <c r="J86" s="817"/>
      <c r="K86" s="817"/>
      <c r="L86" s="817"/>
      <c r="M86" s="818"/>
      <c r="N86" s="58">
        <f>L83+L84+L85</f>
        <v>78310.701583771079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339346.37352967466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15" customHeight="1">
      <c r="B107" s="963" t="s">
        <v>2325</v>
      </c>
      <c r="C107" s="964"/>
      <c r="D107" s="964"/>
      <c r="E107" s="964"/>
      <c r="F107" s="964"/>
      <c r="G107" s="964"/>
      <c r="H107" s="964"/>
      <c r="I107" s="964"/>
      <c r="J107" s="964"/>
      <c r="K107" s="964"/>
      <c r="L107" s="964"/>
      <c r="M107" s="964"/>
      <c r="N107" s="965"/>
    </row>
    <row r="108" spans="2:14" ht="30.75" customHeight="1">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228</v>
      </c>
      <c r="B36" s="865" t="str">
        <f>VLOOKUP(A36,EQUIPOS!A6:D154,3,FALSE)</f>
        <v xml:space="preserve">Formaleta metálica (concreto hidráulico)
</v>
      </c>
      <c r="C36" s="866"/>
      <c r="D36" s="866"/>
      <c r="E36" s="866"/>
      <c r="F36" s="866"/>
      <c r="G36" s="866"/>
      <c r="H36" s="867"/>
      <c r="I36" s="276"/>
      <c r="J36" s="277"/>
      <c r="K36" s="278">
        <f>VLOOKUP(A36,EQUIPOS!A6:D163,4,FALSE)</f>
        <v>2671.7034313333334</v>
      </c>
      <c r="L36" s="279"/>
      <c r="M36" s="280">
        <v>2</v>
      </c>
      <c r="N36" s="281">
        <f>K36/M36</f>
        <v>1335.8517156666667</v>
      </c>
    </row>
    <row r="37" spans="1:14">
      <c r="A37" s="119" t="s">
        <v>282</v>
      </c>
      <c r="B37" s="865" t="str">
        <f>VLOOKUP(A37,EQUIPOS!A7:D154,3,FALSE)</f>
        <v>Piloteadora potencia 250KW, RPM 1800, fuerza elevadora 200KN</v>
      </c>
      <c r="C37" s="866"/>
      <c r="D37" s="866"/>
      <c r="E37" s="866"/>
      <c r="F37" s="866"/>
      <c r="G37" s="866"/>
      <c r="H37" s="867"/>
      <c r="I37" s="430"/>
      <c r="J37" s="431"/>
      <c r="K37" s="278">
        <f>VLOOKUP(A37,EQUIPOS!A7:D164,4,FALSE)</f>
        <v>564874.70376097725</v>
      </c>
      <c r="L37" s="344"/>
      <c r="M37" s="345">
        <v>4</v>
      </c>
      <c r="N37" s="281">
        <f>K37/M37</f>
        <v>141218.67594024431</v>
      </c>
    </row>
    <row r="38" spans="1:14">
      <c r="A38" s="119" t="s">
        <v>363</v>
      </c>
      <c r="B38" s="865" t="str">
        <f>VLOOKUP(A38,EQUIPOS!A8:D154,3,FALSE)</f>
        <v>Vibrador de concreto, Motor de 3 hp a 18.000 rpm Mangueras de 4 mt</v>
      </c>
      <c r="C38" s="866"/>
      <c r="D38" s="866"/>
      <c r="E38" s="866"/>
      <c r="F38" s="866"/>
      <c r="G38" s="866"/>
      <c r="H38" s="867"/>
      <c r="I38" s="337"/>
      <c r="J38" s="339"/>
      <c r="K38" s="278">
        <f>VLOOKUP(A38,EQUIPOS!A8:D165,4,FALSE)</f>
        <v>5693.4192315879109</v>
      </c>
      <c r="L38" s="432"/>
      <c r="M38" s="433">
        <v>2</v>
      </c>
      <c r="N38" s="281">
        <f>K38/M38</f>
        <v>2846.7096157939554</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0.1</v>
      </c>
      <c r="N40" s="353">
        <f>N76*M40</f>
        <v>1174.5457360179728</v>
      </c>
    </row>
    <row r="41" spans="1:14" ht="15.75" thickBot="1">
      <c r="B41" s="865"/>
      <c r="C41" s="866"/>
      <c r="D41" s="866"/>
      <c r="E41" s="866"/>
      <c r="F41" s="866"/>
      <c r="G41" s="866"/>
      <c r="H41" s="867"/>
      <c r="I41" s="875"/>
      <c r="J41" s="876"/>
      <c r="K41" s="47"/>
      <c r="L41" s="877"/>
      <c r="M41" s="878"/>
      <c r="N41" s="111"/>
    </row>
    <row r="42" spans="1:14" ht="15.75" thickBot="1">
      <c r="B42" s="816" t="s">
        <v>1037</v>
      </c>
      <c r="C42" s="817"/>
      <c r="D42" s="817"/>
      <c r="E42" s="817"/>
      <c r="F42" s="817"/>
      <c r="G42" s="817"/>
      <c r="H42" s="817"/>
      <c r="I42" s="817"/>
      <c r="J42" s="817"/>
      <c r="K42" s="817"/>
      <c r="L42" s="817"/>
      <c r="M42" s="818"/>
      <c r="N42" s="403">
        <f>SUM(N36:N41)</f>
        <v>146575.78300772293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3415.3266666666664</v>
      </c>
      <c r="N47" s="281">
        <f>K47*M47</f>
        <v>40557.756326003211</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13526.866666666667</v>
      </c>
      <c r="N48" s="281">
        <f>K48*M48</f>
        <v>6763.4333333333334</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4590.95</v>
      </c>
      <c r="N49" s="281">
        <f>K49*M49</f>
        <v>2295.4749999999999</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402396.72333333333</v>
      </c>
      <c r="N50" s="281">
        <f>K50*M50</f>
        <v>53094.996773809391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6" t="s">
        <v>1037</v>
      </c>
      <c r="C54" s="817"/>
      <c r="D54" s="817"/>
      <c r="E54" s="817"/>
      <c r="F54" s="817"/>
      <c r="G54" s="817"/>
      <c r="H54" s="817"/>
      <c r="I54" s="817"/>
      <c r="J54" s="817"/>
      <c r="K54" s="817"/>
      <c r="L54" s="817"/>
      <c r="M54" s="818"/>
      <c r="N54" s="403">
        <f>SUM(N47:N53)</f>
        <v>102711.66143314593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3">
        <f>VLOOKUP(A59,TRANSPORTE!A5:D117,4,FALSE)</f>
        <v>55.402897099882331</v>
      </c>
      <c r="M59" s="904"/>
      <c r="N59" s="296">
        <f>K59*L59</f>
        <v>2.7701448549941166</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4"/>
      <c r="M64" s="895"/>
      <c r="N64" s="133"/>
    </row>
    <row r="65" spans="1:15" ht="15.75" thickBot="1">
      <c r="B65" s="905" t="s">
        <v>1037</v>
      </c>
      <c r="C65" s="859"/>
      <c r="D65" s="859"/>
      <c r="E65" s="859"/>
      <c r="F65" s="859"/>
      <c r="G65" s="859"/>
      <c r="H65" s="859"/>
      <c r="I65" s="859"/>
      <c r="J65" s="859"/>
      <c r="K65" s="859"/>
      <c r="L65" s="859"/>
      <c r="M65" s="860"/>
      <c r="N65" s="110">
        <f>N59+N60+N61+N62+N63</f>
        <v>2.7701448549941166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858"/>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92"/>
      <c r="C75" s="893"/>
      <c r="D75" s="893"/>
      <c r="E75" s="893"/>
      <c r="F75" s="893"/>
      <c r="G75" s="893"/>
      <c r="H75" s="893"/>
      <c r="I75" s="132"/>
      <c r="J75" s="132"/>
      <c r="K75" s="132"/>
      <c r="L75" s="906"/>
      <c r="M75" s="906"/>
      <c r="N75" s="51"/>
    </row>
    <row r="76" spans="1:15" ht="15.75" thickBot="1">
      <c r="B76" s="905" t="s">
        <v>1037</v>
      </c>
      <c r="C76" s="859"/>
      <c r="D76" s="859"/>
      <c r="E76" s="859"/>
      <c r="F76" s="859"/>
      <c r="G76" s="859"/>
      <c r="H76" s="859"/>
      <c r="I76" s="859"/>
      <c r="J76" s="859"/>
      <c r="K76" s="859"/>
      <c r="L76" s="859"/>
      <c r="M76" s="860"/>
      <c r="N76" s="310">
        <f>SUM(N70:N75)</f>
        <v>11745.457360179727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N42+N54+N65+N76</f>
        <v>261035.67194590357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52207.134389180719</v>
      </c>
      <c r="M83" s="852"/>
      <c r="N83" s="57"/>
    </row>
    <row r="84" spans="1:14">
      <c r="B84" s="95" t="s">
        <v>1057</v>
      </c>
      <c r="C84" s="96"/>
      <c r="D84" s="96"/>
      <c r="E84" s="96"/>
      <c r="F84" s="96"/>
      <c r="G84" s="96"/>
      <c r="H84" s="96"/>
      <c r="I84" s="93"/>
      <c r="J84" s="94"/>
      <c r="K84" s="313">
        <v>0.05</v>
      </c>
      <c r="L84" s="851">
        <f>N78*K84</f>
        <v>13051.78359729518</v>
      </c>
      <c r="M84" s="852"/>
      <c r="N84" s="57"/>
    </row>
    <row r="85" spans="1:14" ht="15.75" thickBot="1">
      <c r="B85" s="97" t="s">
        <v>1058</v>
      </c>
      <c r="C85" s="98"/>
      <c r="D85" s="98"/>
      <c r="E85" s="98"/>
      <c r="F85" s="98"/>
      <c r="G85" s="98"/>
      <c r="H85" s="98"/>
      <c r="I85" s="99"/>
      <c r="J85" s="100"/>
      <c r="K85" s="314">
        <v>0.05</v>
      </c>
      <c r="L85" s="853">
        <f>N78*K85</f>
        <v>13051.78359729518</v>
      </c>
      <c r="M85" s="854"/>
      <c r="N85" s="57"/>
    </row>
    <row r="86" spans="1:14" ht="15.75" thickBot="1">
      <c r="B86" s="816" t="s">
        <v>1037</v>
      </c>
      <c r="C86" s="817"/>
      <c r="D86" s="817"/>
      <c r="E86" s="817"/>
      <c r="F86" s="817"/>
      <c r="G86" s="817"/>
      <c r="H86" s="817"/>
      <c r="I86" s="817"/>
      <c r="J86" s="817"/>
      <c r="K86" s="817"/>
      <c r="L86" s="817"/>
      <c r="M86" s="818"/>
      <c r="N86" s="58">
        <f>L83+L84+L85</f>
        <v>78310.701583771079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339346.37352967466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243</v>
      </c>
      <c r="B36" s="865" t="str">
        <f>VLOOKUP(A36,EQUIPOS!A6:D154,3,FALSE)</f>
        <v>Grúa 10 ton</v>
      </c>
      <c r="C36" s="866"/>
      <c r="D36" s="866"/>
      <c r="E36" s="866"/>
      <c r="F36" s="866"/>
      <c r="G36" s="866"/>
      <c r="H36" s="867"/>
      <c r="I36" s="276"/>
      <c r="J36" s="277"/>
      <c r="K36" s="278">
        <f>VLOOKUP(A36,EQUIPOS!A6:D163,4,FALSE)</f>
        <v>220577.78333333333</v>
      </c>
      <c r="L36" s="279"/>
      <c r="M36" s="280">
        <v>0.158</v>
      </c>
      <c r="N36" s="281">
        <f t="shared" ref="N36:N44" si="0">K36/M36</f>
        <v>1396061.9198312236</v>
      </c>
    </row>
    <row r="37" spans="1:14">
      <c r="A37" s="119" t="s">
        <v>121</v>
      </c>
      <c r="B37" s="865" t="str">
        <f>VLOOKUP(A37,EQUIPOS!A7:D154,3,FALSE)</f>
        <v>Bomba eléctrica para accionar la celda</v>
      </c>
      <c r="C37" s="866"/>
      <c r="D37" s="866"/>
      <c r="E37" s="866"/>
      <c r="F37" s="866"/>
      <c r="G37" s="866"/>
      <c r="H37" s="867"/>
      <c r="I37" s="430"/>
      <c r="J37" s="431"/>
      <c r="K37" s="278">
        <f>VLOOKUP(A37,EQUIPOS!A7:D164,4,FALSE)</f>
        <v>47629.384965641744</v>
      </c>
      <c r="L37" s="344"/>
      <c r="M37" s="345">
        <v>0.158</v>
      </c>
      <c r="N37" s="281">
        <f t="shared" si="0"/>
        <v>301451.80358001101</v>
      </c>
    </row>
    <row r="38" spans="1:14">
      <c r="A38" s="119" t="s">
        <v>217</v>
      </c>
      <c r="B38" s="865" t="str">
        <f>VLOOKUP(A38,EQUIPOS!A8:D154,3,FALSE)</f>
        <v>Equipo de soldadura y de acetileno (incluye soldadura)</v>
      </c>
      <c r="C38" s="866"/>
      <c r="D38" s="866"/>
      <c r="E38" s="866"/>
      <c r="F38" s="866"/>
      <c r="G38" s="866"/>
      <c r="H38" s="867"/>
      <c r="I38" s="430"/>
      <c r="J38" s="431"/>
      <c r="K38" s="447">
        <f>VLOOKUP(A38,EQUIPOS!A8:D165,4,FALSE)</f>
        <v>19837.107587993101</v>
      </c>
      <c r="L38" s="344"/>
      <c r="M38" s="345">
        <v>0.158</v>
      </c>
      <c r="N38" s="281">
        <f t="shared" si="0"/>
        <v>125551.3138480576</v>
      </c>
    </row>
    <row r="39" spans="1:14">
      <c r="A39" s="119" t="s">
        <v>255</v>
      </c>
      <c r="B39" s="865" t="str">
        <f>VLOOKUP(A39,EQUIPOS!A9:D154,3,FALSE)</f>
        <v>Manómetro cable de acero para bajar la celda</v>
      </c>
      <c r="C39" s="866"/>
      <c r="D39" s="866"/>
      <c r="E39" s="866"/>
      <c r="F39" s="866"/>
      <c r="G39" s="866"/>
      <c r="H39" s="867"/>
      <c r="I39" s="430"/>
      <c r="J39" s="431"/>
      <c r="K39" s="447">
        <f>VLOOKUP(A39,EQUIPOS!A9:D166,4,FALSE)</f>
        <v>1129812.2941980066</v>
      </c>
      <c r="L39" s="344"/>
      <c r="M39" s="345">
        <v>0.158</v>
      </c>
      <c r="N39" s="281">
        <f t="shared" si="0"/>
        <v>7150710.7227721941</v>
      </c>
    </row>
    <row r="40" spans="1:14">
      <c r="A40" s="119" t="s">
        <v>1732</v>
      </c>
      <c r="B40" s="865" t="str">
        <f>VLOOKUP(A40,EQUIPOS!A10:D154,3,FALSE)</f>
        <v xml:space="preserve">Retroexcavadora sobre llantas 
</v>
      </c>
      <c r="C40" s="866"/>
      <c r="D40" s="866"/>
      <c r="E40" s="866"/>
      <c r="F40" s="866"/>
      <c r="G40" s="866"/>
      <c r="H40" s="867"/>
      <c r="I40" s="430"/>
      <c r="J40" s="431"/>
      <c r="K40" s="447">
        <f>VLOOKUP(A40,EQUIPOS!A10:D167,4,FALSE)</f>
        <v>113849.60277777778</v>
      </c>
      <c r="L40" s="344"/>
      <c r="M40" s="345">
        <v>0.158</v>
      </c>
      <c r="N40" s="281">
        <f t="shared" si="0"/>
        <v>720567.10618846689</v>
      </c>
    </row>
    <row r="41" spans="1:14">
      <c r="A41" s="119" t="s">
        <v>115</v>
      </c>
      <c r="B41" s="865" t="str">
        <f>VLOOKUP(A41,EQUIPOS!A6:D154,3,FALSE)</f>
        <v>Andamiaje para Aplicar la Carga (Equipos Sustituto de la Tara)</v>
      </c>
      <c r="C41" s="866"/>
      <c r="D41" s="866"/>
      <c r="E41" s="866"/>
      <c r="F41" s="866"/>
      <c r="G41" s="866"/>
      <c r="H41" s="867"/>
      <c r="I41" s="430"/>
      <c r="J41" s="431"/>
      <c r="K41" s="447">
        <f>VLOOKUP(A41,EQUIPOS!A6:D154,4,FALSE)</f>
        <v>9690.9263516389983</v>
      </c>
      <c r="L41" s="344"/>
      <c r="M41" s="345">
        <v>0.158</v>
      </c>
      <c r="N41" s="281">
        <f t="shared" si="0"/>
        <v>61334.976909107587</v>
      </c>
    </row>
    <row r="42" spans="1:14">
      <c r="A42" s="119" t="s">
        <v>224</v>
      </c>
      <c r="B42" s="865" t="str">
        <f>VLOOKUP(A42,EQUIPOS!A12:D156,3,FALSE)</f>
        <v>Equipo de Medición (Deformimetros Eléctricos, Mecánicos, Celdas de Carga,  Etc.)</v>
      </c>
      <c r="C42" s="866"/>
      <c r="D42" s="866"/>
      <c r="E42" s="866"/>
      <c r="F42" s="866"/>
      <c r="G42" s="866"/>
      <c r="H42" s="867"/>
      <c r="I42" s="337"/>
      <c r="J42" s="339"/>
      <c r="K42" s="447">
        <f>VLOOKUP(A42,EQUIPOS!A12:D169,4,FALSE)</f>
        <v>159142.66750509583</v>
      </c>
      <c r="L42" s="432"/>
      <c r="M42" s="433">
        <v>0.158</v>
      </c>
      <c r="N42" s="281">
        <f t="shared" si="0"/>
        <v>1007232.0728170621</v>
      </c>
    </row>
    <row r="43" spans="1:14">
      <c r="A43" t="s">
        <v>335</v>
      </c>
      <c r="B43" s="865" t="str">
        <f>VLOOKUP(A43,EQUIPOS!A13:D157,3,FALSE)</f>
        <v>Tara (Recebo, Agua, Etc.)</v>
      </c>
      <c r="C43" s="866"/>
      <c r="D43" s="866"/>
      <c r="E43" s="866"/>
      <c r="F43" s="866"/>
      <c r="G43" s="866"/>
      <c r="H43" s="867"/>
      <c r="I43" s="42"/>
      <c r="J43" s="43"/>
      <c r="K43" s="447">
        <f>VLOOKUP(A43,EQUIPOS!A13:D170,4,FALSE)</f>
        <v>212057.13937946944</v>
      </c>
      <c r="L43" s="285"/>
      <c r="M43" s="286">
        <v>2.8000000000000001E-2</v>
      </c>
      <c r="N43" s="281">
        <f t="shared" si="0"/>
        <v>7573469.2635524804</v>
      </c>
    </row>
    <row r="44" spans="1:14">
      <c r="A44" t="s">
        <v>216</v>
      </c>
      <c r="B44" s="865" t="str">
        <f>VLOOKUP(A44,EQUIPOS!A14:D158,3,FALSE)</f>
        <v xml:space="preserve">Equipo de topografía Teodolito electrónico con abertura de anteojo de 42 mm. Aumento del anteojo: 30x.Distancia mínima de enfoque: 1.0 m. Precisión: 5´´. Compensador con rango de trabajo ±3´. </v>
      </c>
      <c r="C44" s="866"/>
      <c r="D44" s="866"/>
      <c r="E44" s="866"/>
      <c r="F44" s="866"/>
      <c r="G44" s="866"/>
      <c r="H44" s="867"/>
      <c r="I44" s="42"/>
      <c r="J44" s="43"/>
      <c r="K44" s="447">
        <f>VLOOKUP(A44,EQUIPOS!A14:D171,4,FALSE)</f>
        <v>10743.055421778701</v>
      </c>
      <c r="L44" s="285"/>
      <c r="M44" s="286">
        <v>0.158</v>
      </c>
      <c r="N44" s="282">
        <f t="shared" si="0"/>
        <v>67994.021656827215</v>
      </c>
    </row>
    <row r="45" spans="1:14">
      <c r="B45" s="873" t="s">
        <v>1036</v>
      </c>
      <c r="C45" s="874"/>
      <c r="D45" s="874"/>
      <c r="E45" s="44"/>
      <c r="F45" s="45"/>
      <c r="G45" s="45"/>
      <c r="H45" s="46"/>
      <c r="I45" s="42"/>
      <c r="J45" s="43"/>
      <c r="K45" s="288"/>
      <c r="L45" s="285"/>
      <c r="M45" s="410">
        <v>0.02</v>
      </c>
      <c r="N45" s="353">
        <f>N81*M45</f>
        <v>23612.235743728568</v>
      </c>
    </row>
    <row r="46" spans="1:14" ht="15.75" thickBot="1">
      <c r="B46" s="865"/>
      <c r="C46" s="866"/>
      <c r="D46" s="866"/>
      <c r="E46" s="866"/>
      <c r="F46" s="866"/>
      <c r="G46" s="866"/>
      <c r="H46" s="867"/>
      <c r="I46" s="875"/>
      <c r="J46" s="876"/>
      <c r="K46" s="47"/>
      <c r="L46" s="877"/>
      <c r="M46" s="878"/>
      <c r="N46" s="111"/>
    </row>
    <row r="47" spans="1:14" ht="15.75" thickBot="1">
      <c r="B47" s="816" t="s">
        <v>1037</v>
      </c>
      <c r="C47" s="817"/>
      <c r="D47" s="817"/>
      <c r="E47" s="817"/>
      <c r="F47" s="817"/>
      <c r="G47" s="817"/>
      <c r="H47" s="817"/>
      <c r="I47" s="817"/>
      <c r="J47" s="817"/>
      <c r="K47" s="817"/>
      <c r="L47" s="817"/>
      <c r="M47" s="818"/>
      <c r="N47" s="403">
        <f>SUM(N36:N46)</f>
        <v>18427985.436899159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12304260.17</v>
      </c>
      <c r="N52" s="281">
        <f t="shared" ref="N52:N58" si="1">K52*M52</f>
        <v>12304260.17</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61824.60778340156</v>
      </c>
      <c r="N53" s="281">
        <f t="shared" si="1"/>
        <v>1854738.2335020467</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48268.034027915892</v>
      </c>
      <c r="N54" s="281">
        <f t="shared" si="1"/>
        <v>2896082.0416749534</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47722.188977333331</v>
      </c>
      <c r="N55" s="281">
        <f t="shared" si="1"/>
        <v>572666.26772799995</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1214024.2170743861</v>
      </c>
      <c r="N56" s="281">
        <f t="shared" si="1"/>
        <v>2428048.4341487722</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744497.45967366279</v>
      </c>
      <c r="N57" s="281">
        <f t="shared" si="1"/>
        <v>3722487.2983683138</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23477.772699331039</v>
      </c>
      <c r="N58" s="281">
        <f t="shared" si="1"/>
        <v>1643444.0889531728</v>
      </c>
    </row>
    <row r="59" spans="1:14" ht="15.75" thickBot="1">
      <c r="B59" s="816" t="s">
        <v>1037</v>
      </c>
      <c r="C59" s="817"/>
      <c r="D59" s="817"/>
      <c r="E59" s="817"/>
      <c r="F59" s="817"/>
      <c r="G59" s="817"/>
      <c r="H59" s="817"/>
      <c r="I59" s="817"/>
      <c r="J59" s="817"/>
      <c r="K59" s="817"/>
      <c r="L59" s="817"/>
      <c r="M59" s="818"/>
      <c r="N59" s="403">
        <f>SUM(N52:N58)</f>
        <v>25421726.534375258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3">
        <f>VLOOKUP(A64,TRANSPORTE!A5:D117,4,FALSE)</f>
        <v>130713.48241912267</v>
      </c>
      <c r="M64" s="904"/>
      <c r="N64" s="296">
        <f>K64*L64</f>
        <v>6535.6741209561333</v>
      </c>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6535.6741209561333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1180611.7871864284</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N47+N59+N70+N81</f>
        <v>45036859.432581805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9007371.8865163606</v>
      </c>
      <c r="M88" s="852"/>
      <c r="N88" s="57"/>
    </row>
    <row r="89" spans="1:14">
      <c r="B89" s="95" t="s">
        <v>1057</v>
      </c>
      <c r="C89" s="96"/>
      <c r="D89" s="96"/>
      <c r="E89" s="96"/>
      <c r="F89" s="96"/>
      <c r="G89" s="96"/>
      <c r="H89" s="96"/>
      <c r="I89" s="93"/>
      <c r="J89" s="94"/>
      <c r="K89" s="313">
        <v>0.05</v>
      </c>
      <c r="L89" s="851">
        <f>N83*K89</f>
        <v>2251842.9716290901</v>
      </c>
      <c r="M89" s="852"/>
      <c r="N89" s="57"/>
    </row>
    <row r="90" spans="1:14" ht="15.75" thickBot="1">
      <c r="B90" s="97" t="s">
        <v>1058</v>
      </c>
      <c r="C90" s="98"/>
      <c r="D90" s="98"/>
      <c r="E90" s="98"/>
      <c r="F90" s="98"/>
      <c r="G90" s="98"/>
      <c r="H90" s="98"/>
      <c r="I90" s="99"/>
      <c r="J90" s="100"/>
      <c r="K90" s="314">
        <v>0.05</v>
      </c>
      <c r="L90" s="853">
        <f>N83*K90</f>
        <v>2251842.9716290901</v>
      </c>
      <c r="M90" s="854"/>
      <c r="N90" s="57"/>
    </row>
    <row r="91" spans="1:14" ht="15.75" thickBot="1">
      <c r="B91" s="816" t="s">
        <v>1037</v>
      </c>
      <c r="C91" s="817"/>
      <c r="D91" s="817"/>
      <c r="E91" s="817"/>
      <c r="F91" s="817"/>
      <c r="G91" s="817"/>
      <c r="H91" s="817"/>
      <c r="I91" s="817"/>
      <c r="J91" s="817"/>
      <c r="K91" s="817"/>
      <c r="L91" s="817"/>
      <c r="M91" s="818"/>
      <c r="N91" s="58">
        <f>L88+L89+L90</f>
        <v>13511057.829774542</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58547917.262356348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75" thickBot="1">
      <c r="B124" s="428" t="s">
        <v>2327</v>
      </c>
      <c r="C124" s="429"/>
      <c r="D124" s="429"/>
      <c r="E124" s="268"/>
      <c r="F124" s="268"/>
      <c r="G124" s="268"/>
      <c r="H124" s="268"/>
      <c r="I124" s="268"/>
      <c r="J124" s="968"/>
      <c r="K124" s="968"/>
      <c r="L124" s="968"/>
      <c r="M124" s="968"/>
      <c r="N124" s="969"/>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140</v>
      </c>
      <c r="B36" s="865" t="str">
        <f>VLOOKUP(A36,EQUIPOS!A6:D154,3,FALSE)</f>
        <v>Camisa para Pilote D=1.20m</v>
      </c>
      <c r="C36" s="866"/>
      <c r="D36" s="866"/>
      <c r="E36" s="866"/>
      <c r="F36" s="866"/>
      <c r="G36" s="866"/>
      <c r="H36" s="867"/>
      <c r="I36" s="276"/>
      <c r="J36" s="277"/>
      <c r="K36" s="278">
        <f>VLOOKUP(A36,EQUIPOS!A6:D163,4,FALSE)</f>
        <v>26940.177907574809</v>
      </c>
      <c r="L36" s="279"/>
      <c r="M36" s="280">
        <v>1</v>
      </c>
      <c r="N36" s="281">
        <f t="shared" ref="N36:N42" si="0">K36/M36</f>
        <v>26940.177907574809</v>
      </c>
    </row>
    <row r="37" spans="1:14">
      <c r="A37" s="119" t="s">
        <v>206</v>
      </c>
      <c r="B37" s="865" t="str">
        <f>VLOOKUP(A37,EQUIPOS!A7:D154,3,FALSE)</f>
        <v>Equipo de Soldadura</v>
      </c>
      <c r="C37" s="866"/>
      <c r="D37" s="866"/>
      <c r="E37" s="866"/>
      <c r="F37" s="866"/>
      <c r="G37" s="866"/>
      <c r="H37" s="867"/>
      <c r="I37" s="430"/>
      <c r="J37" s="431"/>
      <c r="K37" s="278">
        <f>VLOOKUP(A37,EQUIPOS!A7:D164,4,FALSE)</f>
        <v>8298.3646658152429</v>
      </c>
      <c r="L37" s="344"/>
      <c r="M37" s="345">
        <v>1</v>
      </c>
      <c r="N37" s="281">
        <f t="shared" si="0"/>
        <v>8298.3646658152429</v>
      </c>
    </row>
    <row r="38" spans="1:14">
      <c r="A38" s="119" t="s">
        <v>242</v>
      </c>
      <c r="B38" s="865" t="str">
        <f>VLOOKUP(A38,EQUIPOS!A8:D154,3,FALSE)</f>
        <v>Grúa con torre capacidad 1 ton en la punta.</v>
      </c>
      <c r="C38" s="866"/>
      <c r="D38" s="866"/>
      <c r="E38" s="866"/>
      <c r="F38" s="866"/>
      <c r="G38" s="866"/>
      <c r="H38" s="867"/>
      <c r="I38" s="430"/>
      <c r="J38" s="431"/>
      <c r="K38" s="447">
        <f>VLOOKUP(A38,EQUIPOS!A8:D165,4,FALSE)</f>
        <v>188572.74506576196</v>
      </c>
      <c r="L38" s="344"/>
      <c r="M38" s="345">
        <v>2.5</v>
      </c>
      <c r="N38" s="281">
        <f t="shared" si="0"/>
        <v>75429.098026304782</v>
      </c>
    </row>
    <row r="39" spans="1:14">
      <c r="A39" s="119" t="s">
        <v>267</v>
      </c>
      <c r="B39" s="865" t="str">
        <f>VLOOKUP(A39,EQUIPOS!A9:D154,3,FALSE)</f>
        <v>Motobomba de concreto</v>
      </c>
      <c r="C39" s="866"/>
      <c r="D39" s="866"/>
      <c r="E39" s="866"/>
      <c r="F39" s="866"/>
      <c r="G39" s="866"/>
      <c r="H39" s="867"/>
      <c r="I39" s="430"/>
      <c r="J39" s="431"/>
      <c r="K39" s="447">
        <f>VLOOKUP(A39,EQUIPOS!A9:D166,4,FALSE)</f>
        <v>29193.915634312478</v>
      </c>
      <c r="L39" s="344"/>
      <c r="M39" s="345">
        <v>2.5499800000000001</v>
      </c>
      <c r="N39" s="281">
        <f t="shared" si="0"/>
        <v>11448.684159998304</v>
      </c>
    </row>
    <row r="40" spans="1:14">
      <c r="A40" s="119" t="s">
        <v>277</v>
      </c>
      <c r="B40" s="865" t="str">
        <f>VLOOKUP(A40,EQUIPOS!A10:D154,3,FALSE)</f>
        <v>Pala auxiliar de piloteadora</v>
      </c>
      <c r="C40" s="866"/>
      <c r="D40" s="866"/>
      <c r="E40" s="866"/>
      <c r="F40" s="866"/>
      <c r="G40" s="866"/>
      <c r="H40" s="867"/>
      <c r="I40" s="430"/>
      <c r="J40" s="431"/>
      <c r="K40" s="447">
        <f>VLOOKUP(A40,EQUIPOS!A10:D167,4,FALSE)</f>
        <v>350213.45443496323</v>
      </c>
      <c r="L40" s="344"/>
      <c r="M40" s="345">
        <v>2.5</v>
      </c>
      <c r="N40" s="281">
        <f t="shared" si="0"/>
        <v>140085.38177398528</v>
      </c>
    </row>
    <row r="41" spans="1:14">
      <c r="A41" s="119" t="s">
        <v>282</v>
      </c>
      <c r="B41" s="865" t="str">
        <f>VLOOKUP(A41,EQUIPOS!A6:D154,3,FALSE)</f>
        <v>Piloteadora potencia 250KW, RPM 1800, fuerza elevadora 200KN</v>
      </c>
      <c r="C41" s="866"/>
      <c r="D41" s="866"/>
      <c r="E41" s="866"/>
      <c r="F41" s="866"/>
      <c r="G41" s="866"/>
      <c r="H41" s="867"/>
      <c r="I41" s="430"/>
      <c r="J41" s="431"/>
      <c r="K41" s="447">
        <f>VLOOKUP(A41,EQUIPOS!A6:D154,4,FALSE)</f>
        <v>564874.70376097725</v>
      </c>
      <c r="L41" s="344"/>
      <c r="M41" s="345">
        <v>1</v>
      </c>
      <c r="N41" s="281">
        <f t="shared" si="0"/>
        <v>564874.70376097725</v>
      </c>
    </row>
    <row r="42" spans="1:14">
      <c r="A42" s="119" t="s">
        <v>310</v>
      </c>
      <c r="B42" s="865" t="str">
        <f>VLOOKUP(A42,EQUIPOS!A12:D156,3,FALSE)</f>
        <v>Retroexcavadora A25C</v>
      </c>
      <c r="C42" s="866"/>
      <c r="D42" s="866"/>
      <c r="E42" s="866"/>
      <c r="F42" s="866"/>
      <c r="G42" s="866"/>
      <c r="H42" s="867"/>
      <c r="I42" s="337"/>
      <c r="J42" s="339"/>
      <c r="K42" s="447">
        <f>VLOOKUP(A42,EQUIPOS!A12:D169,4,FALSE)</f>
        <v>112372.39899999999</v>
      </c>
      <c r="L42" s="432"/>
      <c r="M42" s="433">
        <v>2.5</v>
      </c>
      <c r="N42" s="281">
        <f t="shared" si="0"/>
        <v>44948.959599999995</v>
      </c>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N83*M45</f>
        <v>8511.2008676833339</v>
      </c>
    </row>
    <row r="46" spans="1:14" ht="15.75" thickBot="1">
      <c r="B46" s="865"/>
      <c r="C46" s="866"/>
      <c r="D46" s="866"/>
      <c r="E46" s="866"/>
      <c r="F46" s="866"/>
      <c r="G46" s="866"/>
      <c r="H46" s="867"/>
      <c r="I46" s="875"/>
      <c r="J46" s="876"/>
      <c r="K46" s="47"/>
      <c r="L46" s="877"/>
      <c r="M46" s="878"/>
      <c r="N46" s="111"/>
    </row>
    <row r="47" spans="1:14" ht="15.75" thickBot="1">
      <c r="B47" s="816" t="s">
        <v>1037</v>
      </c>
      <c r="C47" s="817"/>
      <c r="D47" s="817"/>
      <c r="E47" s="817"/>
      <c r="F47" s="817"/>
      <c r="G47" s="817"/>
      <c r="H47" s="817"/>
      <c r="I47" s="817"/>
      <c r="J47" s="817"/>
      <c r="K47" s="817"/>
      <c r="L47" s="817"/>
      <c r="M47" s="818"/>
      <c r="N47" s="403">
        <f>SUM(N36:N46)</f>
        <v>880536.57076233893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8326.7833333333328</v>
      </c>
      <c r="N52" s="281">
        <f>K52*M52</f>
        <v>19609.57475</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3415.3266666666664</v>
      </c>
      <c r="N53" s="281">
        <f>K53*M53</f>
        <v>422476.62839586684</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402396.72333333333</v>
      </c>
      <c r="N54" s="281">
        <f>K54*M54</f>
        <v>331843.72983630869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SUM(N52:N58)</f>
        <v>773929.93298217561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3">
        <f>VLOOKUP(A64,TRANSPORTE!A5:D117,4,FALSE)</f>
        <v>1289.6866666666667</v>
      </c>
      <c r="M64" s="904"/>
      <c r="N64" s="296">
        <f>K64*L64</f>
        <v>1676.5926666666669</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3">
        <f>VLOOKUP(A65,TRANSPORTE!A6:D117,4,FALSE)</f>
        <v>55.402897099882331</v>
      </c>
      <c r="M65" s="904"/>
      <c r="N65" s="296">
        <f>K65*L65</f>
        <v>2.7701448549941166</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1679.3628115216611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970"/>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92"/>
      <c r="C82" s="893"/>
      <c r="D82" s="893"/>
      <c r="E82" s="893"/>
      <c r="F82" s="893"/>
      <c r="G82" s="893"/>
      <c r="H82" s="893"/>
      <c r="I82" s="132"/>
      <c r="J82" s="132"/>
      <c r="K82" s="132"/>
      <c r="L82" s="906"/>
      <c r="M82" s="906"/>
      <c r="N82" s="133"/>
    </row>
    <row r="83" spans="1:14" ht="15.75" thickBot="1">
      <c r="B83" s="905" t="s">
        <v>1037</v>
      </c>
      <c r="C83" s="859"/>
      <c r="D83" s="859"/>
      <c r="E83" s="859"/>
      <c r="F83" s="859"/>
      <c r="G83" s="859"/>
      <c r="H83" s="859"/>
      <c r="I83" s="859"/>
      <c r="J83" s="859"/>
      <c r="K83" s="859"/>
      <c r="L83" s="859"/>
      <c r="M83" s="860"/>
      <c r="N83" s="469">
        <f>SUM(N76:N82)</f>
        <v>85112.008676833328</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N47+N59+N70+N83</f>
        <v>1741257.8752328695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348251.57504657394</v>
      </c>
      <c r="M90" s="852"/>
      <c r="N90" s="57"/>
    </row>
    <row r="91" spans="1:14">
      <c r="B91" s="95" t="s">
        <v>1057</v>
      </c>
      <c r="C91" s="96"/>
      <c r="D91" s="96"/>
      <c r="E91" s="96"/>
      <c r="F91" s="96"/>
      <c r="G91" s="96"/>
      <c r="H91" s="96"/>
      <c r="I91" s="93"/>
      <c r="J91" s="94"/>
      <c r="K91" s="313">
        <v>0.05</v>
      </c>
      <c r="L91" s="851">
        <f>N85*K91</f>
        <v>87062.893761643485</v>
      </c>
      <c r="M91" s="852"/>
      <c r="N91" s="57"/>
    </row>
    <row r="92" spans="1:14" ht="15.75" thickBot="1">
      <c r="B92" s="97" t="s">
        <v>1058</v>
      </c>
      <c r="C92" s="98"/>
      <c r="D92" s="98"/>
      <c r="E92" s="98"/>
      <c r="F92" s="98"/>
      <c r="G92" s="98"/>
      <c r="H92" s="98"/>
      <c r="I92" s="99"/>
      <c r="J92" s="100"/>
      <c r="K92" s="314">
        <v>0.05</v>
      </c>
      <c r="L92" s="853">
        <f>N85*K92</f>
        <v>87062.893761643485</v>
      </c>
      <c r="M92" s="854"/>
      <c r="N92" s="57"/>
    </row>
    <row r="93" spans="1:14" ht="15.75" thickBot="1">
      <c r="B93" s="816" t="s">
        <v>1037</v>
      </c>
      <c r="C93" s="817"/>
      <c r="D93" s="817"/>
      <c r="E93" s="817"/>
      <c r="F93" s="817"/>
      <c r="G93" s="817"/>
      <c r="H93" s="817"/>
      <c r="I93" s="817"/>
      <c r="J93" s="817"/>
      <c r="K93" s="817"/>
      <c r="L93" s="817"/>
      <c r="M93" s="818"/>
      <c r="N93" s="58">
        <f>L90+L91+L92</f>
        <v>522377.36256986094</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2263635.2378027304</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0" t="s">
        <v>2324</v>
      </c>
      <c r="C112" s="961"/>
      <c r="D112" s="961"/>
      <c r="E112" s="961"/>
      <c r="F112" s="961"/>
      <c r="G112" s="961"/>
      <c r="H112" s="961"/>
      <c r="I112" s="961"/>
      <c r="J112" s="961"/>
      <c r="K112" s="961"/>
      <c r="L112" s="961"/>
      <c r="M112" s="961"/>
      <c r="N112" s="962"/>
    </row>
    <row r="113" spans="2:14" ht="15" customHeight="1">
      <c r="B113" s="960"/>
      <c r="C113" s="961"/>
      <c r="D113" s="961"/>
      <c r="E113" s="961"/>
      <c r="F113" s="961"/>
      <c r="G113" s="961"/>
      <c r="H113" s="961"/>
      <c r="I113" s="961"/>
      <c r="J113" s="961"/>
      <c r="K113" s="961"/>
      <c r="L113" s="961"/>
      <c r="M113" s="961"/>
      <c r="N113" s="962"/>
    </row>
    <row r="114" spans="2:14" ht="30" customHeight="1">
      <c r="B114" s="963" t="s">
        <v>2325</v>
      </c>
      <c r="C114" s="964"/>
      <c r="D114" s="964"/>
      <c r="E114" s="964"/>
      <c r="F114" s="964"/>
      <c r="G114" s="964"/>
      <c r="H114" s="964"/>
      <c r="I114" s="964"/>
      <c r="J114" s="964"/>
      <c r="K114" s="964"/>
      <c r="L114" s="964"/>
      <c r="M114" s="964"/>
      <c r="N114" s="965"/>
    </row>
    <row r="115" spans="2:14">
      <c r="B115" s="963"/>
      <c r="C115" s="964"/>
      <c r="D115" s="964"/>
      <c r="E115" s="964"/>
      <c r="F115" s="964"/>
      <c r="G115" s="964"/>
      <c r="H115" s="964"/>
      <c r="I115" s="964"/>
      <c r="J115" s="964"/>
      <c r="K115" s="964"/>
      <c r="L115" s="964"/>
      <c r="M115" s="964"/>
      <c r="N115" s="965"/>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6"/>
      <c r="K125" s="966"/>
      <c r="L125" s="966"/>
      <c r="M125" s="966"/>
      <c r="N125" s="967"/>
    </row>
    <row r="126" spans="2:14" ht="15.75" thickBot="1">
      <c r="B126" s="428" t="s">
        <v>2327</v>
      </c>
      <c r="C126" s="429"/>
      <c r="D126" s="429"/>
      <c r="E126" s="268"/>
      <c r="F126" s="268"/>
      <c r="G126" s="268"/>
      <c r="H126" s="268"/>
      <c r="I126" s="268"/>
      <c r="J126" s="968"/>
      <c r="K126" s="968"/>
      <c r="L126" s="968"/>
      <c r="M126" s="968"/>
      <c r="N126" s="96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182</v>
      </c>
      <c r="B36" s="865" t="str">
        <f>VLOOKUP(A36,EQUIPOS!A6:D154,3,FALSE)</f>
        <v xml:space="preserve">Compresor para penetrar roca
</v>
      </c>
      <c r="C36" s="866"/>
      <c r="D36" s="866"/>
      <c r="E36" s="866"/>
      <c r="F36" s="866"/>
      <c r="G36" s="866"/>
      <c r="H36" s="867"/>
      <c r="I36" s="276"/>
      <c r="J36" s="277"/>
      <c r="K36" s="278">
        <f>VLOOKUP(A36,EQUIPOS!A6:D163,4,FALSE)</f>
        <v>87807.917583333328</v>
      </c>
      <c r="L36" s="279"/>
      <c r="M36" s="280">
        <v>0.125</v>
      </c>
      <c r="N36" s="281">
        <f>K36/M36</f>
        <v>702463.34066666663</v>
      </c>
    </row>
    <row r="37" spans="1:14">
      <c r="A37" s="119" t="s">
        <v>242</v>
      </c>
      <c r="B37" s="865" t="str">
        <f>VLOOKUP(A37,EQUIPOS!A7:D154,3,FALSE)</f>
        <v>Grúa con torre capacidad 1 ton en la punta.</v>
      </c>
      <c r="C37" s="866"/>
      <c r="D37" s="866"/>
      <c r="E37" s="866"/>
      <c r="F37" s="866"/>
      <c r="G37" s="866"/>
      <c r="H37" s="867"/>
      <c r="I37" s="430"/>
      <c r="J37" s="431"/>
      <c r="K37" s="278">
        <f>VLOOKUP(A37,EQUIPOS!A7:D164,4,FALSE)</f>
        <v>188572.74506576196</v>
      </c>
      <c r="L37" s="344"/>
      <c r="M37" s="345">
        <v>2.5</v>
      </c>
      <c r="N37" s="281">
        <f>K37/M37</f>
        <v>75429.098026304782</v>
      </c>
    </row>
    <row r="38" spans="1:14">
      <c r="A38" s="119" t="s">
        <v>267</v>
      </c>
      <c r="B38" s="865" t="str">
        <f>VLOOKUP(A38,EQUIPOS!A8:D154,3,FALSE)</f>
        <v>Motobomba de concreto</v>
      </c>
      <c r="C38" s="866"/>
      <c r="D38" s="866"/>
      <c r="E38" s="866"/>
      <c r="F38" s="866"/>
      <c r="G38" s="866"/>
      <c r="H38" s="867"/>
      <c r="I38" s="430"/>
      <c r="J38" s="431"/>
      <c r="K38" s="447">
        <f>VLOOKUP(A38,EQUIPOS!A8:D165,4,FALSE)</f>
        <v>29193.915634312478</v>
      </c>
      <c r="L38" s="344"/>
      <c r="M38" s="345">
        <v>0.65</v>
      </c>
      <c r="N38" s="281">
        <f>K38/M38</f>
        <v>44913.716360480736</v>
      </c>
    </row>
    <row r="39" spans="1:14">
      <c r="A39" s="119" t="s">
        <v>310</v>
      </c>
      <c r="B39" s="865" t="str">
        <f>VLOOKUP(A39,EQUIPOS!A9:D154,3,FALSE)</f>
        <v>Retroexcavadora A25C</v>
      </c>
      <c r="C39" s="866"/>
      <c r="D39" s="866"/>
      <c r="E39" s="866"/>
      <c r="F39" s="866"/>
      <c r="G39" s="866"/>
      <c r="H39" s="867"/>
      <c r="I39" s="430"/>
      <c r="J39" s="431"/>
      <c r="K39" s="447">
        <f>VLOOKUP(A39,EQUIPOS!A9:D166,4,FALSE)</f>
        <v>112372.39899999999</v>
      </c>
      <c r="L39" s="344"/>
      <c r="M39" s="345">
        <v>0.65</v>
      </c>
      <c r="N39" s="281">
        <f>K39/M39</f>
        <v>172880.61384615384</v>
      </c>
    </row>
    <row r="40" spans="1:14">
      <c r="A40" s="119"/>
      <c r="B40" s="865"/>
      <c r="C40" s="866"/>
      <c r="D40" s="866"/>
      <c r="E40" s="866"/>
      <c r="F40" s="866"/>
      <c r="G40" s="866"/>
      <c r="H40" s="867"/>
      <c r="I40" s="430"/>
      <c r="J40" s="431"/>
      <c r="K40" s="447"/>
      <c r="L40" s="344"/>
      <c r="M40" s="345"/>
      <c r="N40" s="281"/>
    </row>
    <row r="41" spans="1:14">
      <c r="A41" s="119"/>
      <c r="B41" s="865"/>
      <c r="C41" s="866"/>
      <c r="D41" s="866"/>
      <c r="E41" s="866"/>
      <c r="F41" s="866"/>
      <c r="G41" s="866"/>
      <c r="H41" s="867"/>
      <c r="I41" s="430"/>
      <c r="J41" s="431"/>
      <c r="K41" s="447"/>
      <c r="L41" s="344"/>
      <c r="M41" s="345"/>
      <c r="N41" s="281"/>
    </row>
    <row r="42" spans="1:14">
      <c r="A42" s="119"/>
      <c r="B42" s="865"/>
      <c r="C42" s="866"/>
      <c r="D42" s="866"/>
      <c r="E42" s="866"/>
      <c r="F42" s="866"/>
      <c r="G42" s="866"/>
      <c r="H42" s="867"/>
      <c r="I42" s="337"/>
      <c r="J42" s="339"/>
      <c r="K42" s="447"/>
      <c r="L42" s="432"/>
      <c r="M42" s="433"/>
      <c r="N42" s="281"/>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N87*M45</f>
        <v>44258.244511953337</v>
      </c>
    </row>
    <row r="46" spans="1:14" ht="15.75" thickBot="1">
      <c r="B46" s="865"/>
      <c r="C46" s="866"/>
      <c r="D46" s="866"/>
      <c r="E46" s="866"/>
      <c r="F46" s="866"/>
      <c r="G46" s="866"/>
      <c r="H46" s="867"/>
      <c r="I46" s="875"/>
      <c r="J46" s="876"/>
      <c r="K46" s="47"/>
      <c r="L46" s="877"/>
      <c r="M46" s="878"/>
      <c r="N46" s="111"/>
    </row>
    <row r="47" spans="1:14" ht="15.75" thickBot="1">
      <c r="B47" s="816" t="s">
        <v>1037</v>
      </c>
      <c r="C47" s="817"/>
      <c r="D47" s="817"/>
      <c r="E47" s="817"/>
      <c r="F47" s="817"/>
      <c r="G47" s="817"/>
      <c r="H47" s="817"/>
      <c r="I47" s="817"/>
      <c r="J47" s="817"/>
      <c r="K47" s="817"/>
      <c r="L47" s="817"/>
      <c r="M47" s="818"/>
      <c r="N47" s="403">
        <f>SUM(N36:N46)</f>
        <v>1039945.0134115593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3415.3266666666664</v>
      </c>
      <c r="N52" s="281">
        <f>K52*M52</f>
        <v>608366.34489004815</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402396.72333333333</v>
      </c>
      <c r="N53" s="281">
        <f t="shared" ref="N53:N59" si="0">K53*M53</f>
        <v>477854.9709642845</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5184.72</v>
      </c>
      <c r="N54" s="281">
        <f t="shared" si="0"/>
        <v>1555.4159999999999</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1381.6556459322662</v>
      </c>
      <c r="N55" s="281">
        <f t="shared" si="0"/>
        <v>4144.9669377967984</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0</v>
      </c>
      <c r="N56" s="281">
        <f t="shared" si="0"/>
        <v>0</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740.64372991638947</v>
      </c>
      <c r="N57" s="281">
        <f t="shared" si="0"/>
        <v>740.64372991638947</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689.61510120599405</v>
      </c>
      <c r="N58" s="281">
        <f t="shared" si="0"/>
        <v>689.61510120599405</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5065.672484036174</v>
      </c>
      <c r="N59" s="281">
        <f t="shared" si="0"/>
        <v>2320.0779976885678</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6" t="s">
        <v>1037</v>
      </c>
      <c r="C63" s="817"/>
      <c r="D63" s="817"/>
      <c r="E63" s="817"/>
      <c r="F63" s="817"/>
      <c r="G63" s="817"/>
      <c r="H63" s="817"/>
      <c r="I63" s="817"/>
      <c r="J63" s="817"/>
      <c r="K63" s="817"/>
      <c r="L63" s="817"/>
      <c r="M63" s="818"/>
      <c r="N63" s="403">
        <f>SUM(N52:N62)</f>
        <v>1095672.0356209404</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902" t="s">
        <v>1045</v>
      </c>
      <c r="M67" s="881"/>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3">
        <f>VLOOKUP(A68,TRANSPORTE!A5:D117,4,FALSE)</f>
        <v>1289.6866666666667</v>
      </c>
      <c r="M68" s="904"/>
      <c r="N68" s="296">
        <f>K68*L68</f>
        <v>1676.5926666666669</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3">
        <f>VLOOKUP(A69,TRANSPORTE!A6:D117,4,FALSE)</f>
        <v>55.402897099882331</v>
      </c>
      <c r="M69" s="904"/>
      <c r="N69" s="296">
        <f>K69*L69</f>
        <v>2.7701448549941166</v>
      </c>
    </row>
    <row r="70" spans="1:15">
      <c r="B70" s="52"/>
      <c r="C70" s="53"/>
      <c r="D70" s="53"/>
      <c r="E70" s="53"/>
      <c r="F70" s="53"/>
      <c r="G70" s="53"/>
      <c r="H70" s="320"/>
      <c r="I70" s="288"/>
      <c r="J70" s="295"/>
      <c r="K70" s="288"/>
      <c r="L70" s="903"/>
      <c r="M70" s="904"/>
      <c r="N70" s="296"/>
    </row>
    <row r="71" spans="1:15">
      <c r="B71" s="52"/>
      <c r="C71" s="53"/>
      <c r="D71" s="53"/>
      <c r="E71" s="53"/>
      <c r="F71" s="53"/>
      <c r="G71" s="53"/>
      <c r="H71" s="320"/>
      <c r="I71" s="288"/>
      <c r="J71" s="295"/>
      <c r="K71" s="288"/>
      <c r="L71" s="903"/>
      <c r="M71" s="904"/>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94"/>
      <c r="M73" s="895"/>
      <c r="N73" s="133"/>
    </row>
    <row r="74" spans="1:15" ht="15.75" thickBot="1">
      <c r="B74" s="905" t="s">
        <v>1037</v>
      </c>
      <c r="C74" s="859"/>
      <c r="D74" s="859"/>
      <c r="E74" s="859"/>
      <c r="F74" s="859"/>
      <c r="G74" s="859"/>
      <c r="H74" s="859"/>
      <c r="I74" s="859"/>
      <c r="J74" s="859"/>
      <c r="K74" s="859"/>
      <c r="L74" s="859"/>
      <c r="M74" s="860"/>
      <c r="N74" s="110">
        <f>N68+N69+N70+N71+N72</f>
        <v>1679.3628115216611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5" t="s">
        <v>1047</v>
      </c>
      <c r="C78" s="856"/>
      <c r="D78" s="856"/>
      <c r="E78" s="856"/>
      <c r="F78" s="856"/>
      <c r="G78" s="856"/>
      <c r="H78" s="856"/>
      <c r="I78" s="79" t="s">
        <v>1048</v>
      </c>
      <c r="J78" s="81" t="s">
        <v>1494</v>
      </c>
      <c r="K78" s="80" t="s">
        <v>1050</v>
      </c>
      <c r="L78" s="857" t="s">
        <v>1034</v>
      </c>
      <c r="M78" s="970"/>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92"/>
      <c r="C86" s="893"/>
      <c r="D86" s="893"/>
      <c r="E86" s="893"/>
      <c r="F86" s="893"/>
      <c r="G86" s="893"/>
      <c r="H86" s="893"/>
      <c r="I86" s="132"/>
      <c r="J86" s="132"/>
      <c r="K86" s="132"/>
      <c r="L86" s="906"/>
      <c r="M86" s="906"/>
      <c r="N86" s="51"/>
    </row>
    <row r="87" spans="1:14" ht="15.75" thickBot="1">
      <c r="B87" s="905" t="s">
        <v>1037</v>
      </c>
      <c r="C87" s="859"/>
      <c r="D87" s="859"/>
      <c r="E87" s="859"/>
      <c r="F87" s="859"/>
      <c r="G87" s="859"/>
      <c r="H87" s="859"/>
      <c r="I87" s="859"/>
      <c r="J87" s="859"/>
      <c r="K87" s="859"/>
      <c r="L87" s="859"/>
      <c r="M87" s="860"/>
      <c r="N87" s="310">
        <f>SUM(N80:N86)</f>
        <v>442582.44511953334</v>
      </c>
    </row>
    <row r="88" spans="1:14" ht="15.75" thickBot="1">
      <c r="B88" s="39"/>
      <c r="C88" s="40"/>
      <c r="D88" s="40"/>
      <c r="E88" s="40"/>
      <c r="F88" s="40"/>
      <c r="G88" s="40"/>
      <c r="H88" s="40"/>
      <c r="I88" s="40"/>
      <c r="J88" s="40"/>
      <c r="K88" s="40"/>
      <c r="L88" s="40"/>
      <c r="M88" s="40"/>
      <c r="N88" s="41"/>
    </row>
    <row r="89" spans="1:14" ht="15.75" thickBot="1">
      <c r="B89" s="816" t="s">
        <v>1051</v>
      </c>
      <c r="C89" s="817"/>
      <c r="D89" s="817"/>
      <c r="E89" s="817"/>
      <c r="F89" s="817"/>
      <c r="G89" s="817"/>
      <c r="H89" s="817"/>
      <c r="I89" s="817"/>
      <c r="J89" s="817"/>
      <c r="K89" s="817"/>
      <c r="L89" s="817"/>
      <c r="M89" s="818"/>
      <c r="N89" s="105">
        <f>N47+N63+N74+N87</f>
        <v>2579878.8569635544</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1" t="s">
        <v>1053</v>
      </c>
      <c r="C93" s="862"/>
      <c r="D93" s="862"/>
      <c r="E93" s="862"/>
      <c r="F93" s="862"/>
      <c r="G93" s="862"/>
      <c r="H93" s="862"/>
      <c r="I93" s="323"/>
      <c r="J93" s="343"/>
      <c r="K93" s="311" t="s">
        <v>1054</v>
      </c>
      <c r="L93" s="863" t="s">
        <v>1055</v>
      </c>
      <c r="M93" s="864"/>
      <c r="N93" s="312"/>
    </row>
    <row r="94" spans="1:14">
      <c r="B94" s="849" t="s">
        <v>1056</v>
      </c>
      <c r="C94" s="850"/>
      <c r="D94" s="850"/>
      <c r="E94" s="850"/>
      <c r="F94" s="850"/>
      <c r="G94" s="850"/>
      <c r="H94" s="850"/>
      <c r="I94" s="93"/>
      <c r="J94" s="94"/>
      <c r="K94" s="313">
        <v>0.2</v>
      </c>
      <c r="L94" s="851">
        <f>N89*K94</f>
        <v>515975.77139271091</v>
      </c>
      <c r="M94" s="852"/>
      <c r="N94" s="57"/>
    </row>
    <row r="95" spans="1:14">
      <c r="B95" s="95" t="s">
        <v>1057</v>
      </c>
      <c r="C95" s="96"/>
      <c r="D95" s="96"/>
      <c r="E95" s="96"/>
      <c r="F95" s="96"/>
      <c r="G95" s="96"/>
      <c r="H95" s="96"/>
      <c r="I95" s="93"/>
      <c r="J95" s="94"/>
      <c r="K95" s="313">
        <v>0.05</v>
      </c>
      <c r="L95" s="851">
        <f>N89*K95</f>
        <v>128993.94284817773</v>
      </c>
      <c r="M95" s="852"/>
      <c r="N95" s="57"/>
    </row>
    <row r="96" spans="1:14" ht="15.75" thickBot="1">
      <c r="B96" s="97" t="s">
        <v>1058</v>
      </c>
      <c r="C96" s="98"/>
      <c r="D96" s="98"/>
      <c r="E96" s="98"/>
      <c r="F96" s="98"/>
      <c r="G96" s="98"/>
      <c r="H96" s="98"/>
      <c r="I96" s="99"/>
      <c r="J96" s="100"/>
      <c r="K96" s="314">
        <v>0.05</v>
      </c>
      <c r="L96" s="853">
        <f>N89*K96</f>
        <v>128993.94284817773</v>
      </c>
      <c r="M96" s="854"/>
      <c r="N96" s="57"/>
    </row>
    <row r="97" spans="1:14" ht="15.75" thickBot="1">
      <c r="B97" s="816" t="s">
        <v>1037</v>
      </c>
      <c r="C97" s="817"/>
      <c r="D97" s="817"/>
      <c r="E97" s="817"/>
      <c r="F97" s="817"/>
      <c r="G97" s="817"/>
      <c r="H97" s="817"/>
      <c r="I97" s="817"/>
      <c r="J97" s="817"/>
      <c r="K97" s="817"/>
      <c r="L97" s="817"/>
      <c r="M97" s="818"/>
      <c r="N97" s="58">
        <f>L94+L95+L96</f>
        <v>773963.65708906634</v>
      </c>
    </row>
    <row r="98" spans="1:14" ht="15.75" thickBot="1">
      <c r="B98" s="39"/>
      <c r="C98" s="40"/>
      <c r="D98" s="40"/>
      <c r="E98" s="40"/>
      <c r="F98" s="40"/>
      <c r="G98" s="40"/>
      <c r="H98" s="40"/>
      <c r="I98" s="40"/>
      <c r="J98" s="40"/>
      <c r="K98" s="40"/>
      <c r="L98" s="40"/>
      <c r="M98" s="40"/>
      <c r="N98" s="41"/>
    </row>
    <row r="99" spans="1:14" ht="15.75" thickBot="1">
      <c r="A99" t="s">
        <v>2122</v>
      </c>
      <c r="B99" s="816" t="s">
        <v>1059</v>
      </c>
      <c r="C99" s="817"/>
      <c r="D99" s="817"/>
      <c r="E99" s="817"/>
      <c r="F99" s="817"/>
      <c r="G99" s="817"/>
      <c r="H99" s="817"/>
      <c r="I99" s="817"/>
      <c r="J99" s="817"/>
      <c r="K99" s="817"/>
      <c r="L99" s="817"/>
      <c r="M99" s="818"/>
      <c r="N99" s="196">
        <f>N89+N97</f>
        <v>3353842.5140526206</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0" t="s">
        <v>2324</v>
      </c>
      <c r="C116" s="961"/>
      <c r="D116" s="961"/>
      <c r="E116" s="961"/>
      <c r="F116" s="961"/>
      <c r="G116" s="961"/>
      <c r="H116" s="961"/>
      <c r="I116" s="961"/>
      <c r="J116" s="961"/>
      <c r="K116" s="961"/>
      <c r="L116" s="961"/>
      <c r="M116" s="961"/>
      <c r="N116" s="962"/>
    </row>
    <row r="117" spans="2:14" ht="15" customHeight="1">
      <c r="B117" s="960"/>
      <c r="C117" s="961"/>
      <c r="D117" s="961"/>
      <c r="E117" s="961"/>
      <c r="F117" s="961"/>
      <c r="G117" s="961"/>
      <c r="H117" s="961"/>
      <c r="I117" s="961"/>
      <c r="J117" s="961"/>
      <c r="K117" s="961"/>
      <c r="L117" s="961"/>
      <c r="M117" s="961"/>
      <c r="N117" s="962"/>
    </row>
    <row r="118" spans="2:14" ht="30" customHeight="1">
      <c r="B118" s="963" t="s">
        <v>2325</v>
      </c>
      <c r="C118" s="964"/>
      <c r="D118" s="964"/>
      <c r="E118" s="964"/>
      <c r="F118" s="964"/>
      <c r="G118" s="964"/>
      <c r="H118" s="964"/>
      <c r="I118" s="964"/>
      <c r="J118" s="964"/>
      <c r="K118" s="964"/>
      <c r="L118" s="964"/>
      <c r="M118" s="964"/>
      <c r="N118" s="965"/>
    </row>
    <row r="119" spans="2:14">
      <c r="B119" s="963"/>
      <c r="C119" s="964"/>
      <c r="D119" s="964"/>
      <c r="E119" s="964"/>
      <c r="F119" s="964"/>
      <c r="G119" s="964"/>
      <c r="H119" s="964"/>
      <c r="I119" s="964"/>
      <c r="J119" s="964"/>
      <c r="K119" s="964"/>
      <c r="L119" s="964"/>
      <c r="M119" s="964"/>
      <c r="N119" s="965"/>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6"/>
      <c r="K129" s="966"/>
      <c r="L129" s="966"/>
      <c r="M129" s="966"/>
      <c r="N129" s="967"/>
    </row>
    <row r="130" spans="2:14" ht="15.75" thickBot="1">
      <c r="B130" s="428" t="s">
        <v>2327</v>
      </c>
      <c r="C130" s="429"/>
      <c r="D130" s="429"/>
      <c r="E130" s="268"/>
      <c r="F130" s="268"/>
      <c r="G130" s="268"/>
      <c r="H130" s="268"/>
      <c r="I130" s="268"/>
      <c r="J130" s="968"/>
      <c r="K130" s="968"/>
      <c r="L130" s="968"/>
      <c r="M130" s="968"/>
      <c r="N130" s="96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40.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2"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77710.953333333324</v>
      </c>
      <c r="L36" s="279"/>
      <c r="M36" s="280">
        <v>0.16</v>
      </c>
      <c r="N36" s="281">
        <f>K36/M36</f>
        <v>485693.45833333326</v>
      </c>
    </row>
    <row r="37" spans="1:14">
      <c r="A37" s="119" t="s">
        <v>261</v>
      </c>
      <c r="B37" s="865" t="str">
        <f>VLOOKUP(A37,EQUIPOS!A7:D154,3,FALSE)</f>
        <v xml:space="preserve">Motobomba 3 PULGADAS (incluye operario)
</v>
      </c>
      <c r="C37" s="866"/>
      <c r="D37" s="866"/>
      <c r="E37" s="866"/>
      <c r="F37" s="866"/>
      <c r="G37" s="866"/>
      <c r="H37" s="867"/>
      <c r="I37" s="430"/>
      <c r="J37" s="431"/>
      <c r="K37" s="278">
        <f>VLOOKUP(A37,EQUIPOS!A7:D164,4,FALSE)</f>
        <v>2059.321849723287</v>
      </c>
      <c r="L37" s="344"/>
      <c r="M37" s="345">
        <v>0.16</v>
      </c>
      <c r="N37" s="281">
        <f>K37/M37</f>
        <v>12870.761560770543</v>
      </c>
    </row>
    <row r="38" spans="1:14">
      <c r="A38" s="119"/>
      <c r="B38" s="865"/>
      <c r="C38" s="866"/>
      <c r="D38" s="866"/>
      <c r="E38" s="866"/>
      <c r="F38" s="866"/>
      <c r="G38" s="866"/>
      <c r="H38" s="867"/>
      <c r="I38" s="430"/>
      <c r="J38" s="431"/>
      <c r="K38" s="447"/>
      <c r="L38" s="344"/>
      <c r="M38" s="345"/>
      <c r="N38" s="281"/>
    </row>
    <row r="39" spans="1:14">
      <c r="A39" s="119"/>
      <c r="B39" s="865"/>
      <c r="C39" s="866"/>
      <c r="D39" s="866"/>
      <c r="E39" s="866"/>
      <c r="F39" s="866"/>
      <c r="G39" s="866"/>
      <c r="H39" s="867"/>
      <c r="I39" s="430"/>
      <c r="J39" s="431"/>
      <c r="K39" s="447"/>
      <c r="L39" s="344"/>
      <c r="M39" s="345"/>
      <c r="N39" s="281"/>
    </row>
    <row r="40" spans="1:14">
      <c r="A40" s="119"/>
      <c r="B40" s="865"/>
      <c r="C40" s="866"/>
      <c r="D40" s="866"/>
      <c r="E40" s="866"/>
      <c r="F40" s="866"/>
      <c r="G40" s="866"/>
      <c r="H40" s="867"/>
      <c r="I40" s="337"/>
      <c r="J40" s="339"/>
      <c r="K40" s="447"/>
      <c r="L40" s="432"/>
      <c r="M40" s="433"/>
      <c r="N40" s="281"/>
    </row>
    <row r="41" spans="1:14">
      <c r="B41" s="865"/>
      <c r="C41" s="866"/>
      <c r="D41" s="866"/>
      <c r="E41" s="866"/>
      <c r="F41" s="866"/>
      <c r="G41" s="866"/>
      <c r="H41" s="867"/>
      <c r="I41" s="42"/>
      <c r="J41" s="43"/>
      <c r="K41" s="447"/>
      <c r="L41" s="285"/>
      <c r="M41" s="286"/>
      <c r="N41" s="281"/>
    </row>
    <row r="42" spans="1:14">
      <c r="B42" s="329"/>
      <c r="C42" s="330"/>
      <c r="D42" s="330"/>
      <c r="E42" s="330"/>
      <c r="F42" s="332"/>
      <c r="G42" s="332"/>
      <c r="H42" s="131"/>
      <c r="I42" s="42"/>
      <c r="J42" s="43"/>
      <c r="K42" s="447"/>
      <c r="L42" s="285"/>
      <c r="M42" s="286"/>
      <c r="N42" s="282"/>
    </row>
    <row r="43" spans="1:14">
      <c r="B43" s="873" t="s">
        <v>1036</v>
      </c>
      <c r="C43" s="874"/>
      <c r="D43" s="874"/>
      <c r="E43" s="44"/>
      <c r="F43" s="45"/>
      <c r="G43" s="45"/>
      <c r="H43" s="46"/>
      <c r="I43" s="42"/>
      <c r="J43" s="43"/>
      <c r="K43" s="288"/>
      <c r="L43" s="285"/>
      <c r="M43" s="410">
        <v>0.05</v>
      </c>
      <c r="N43" s="353">
        <f>N77*M43</f>
        <v>11968.876220179687</v>
      </c>
    </row>
    <row r="44" spans="1:14" ht="15.75" thickBot="1">
      <c r="B44" s="865"/>
      <c r="C44" s="866"/>
      <c r="D44" s="866"/>
      <c r="E44" s="866"/>
      <c r="F44" s="866"/>
      <c r="G44" s="866"/>
      <c r="H44" s="867"/>
      <c r="I44" s="875"/>
      <c r="J44" s="876"/>
      <c r="K44" s="47"/>
      <c r="L44" s="877"/>
      <c r="M44" s="878"/>
      <c r="N44" s="111"/>
    </row>
    <row r="45" spans="1:14" ht="15.75" thickBot="1">
      <c r="B45" s="816" t="s">
        <v>1037</v>
      </c>
      <c r="C45" s="817"/>
      <c r="D45" s="817"/>
      <c r="E45" s="817"/>
      <c r="F45" s="817"/>
      <c r="G45" s="817"/>
      <c r="H45" s="817"/>
      <c r="I45" s="817"/>
      <c r="J45" s="817"/>
      <c r="K45" s="817"/>
      <c r="L45" s="817"/>
      <c r="M45" s="818"/>
      <c r="N45" s="403">
        <f>SUM(N36:N44)</f>
        <v>510533.09611428349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0</v>
      </c>
      <c r="N50" s="281">
        <f>K50*M50</f>
        <v>0</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740.64372991638947</v>
      </c>
      <c r="N51" s="281">
        <f>K51*M51</f>
        <v>740.64372991638947</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689.61510120599405</v>
      </c>
      <c r="N52" s="281">
        <f>K52*M52</f>
        <v>344.80755060299703</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3898.56</v>
      </c>
      <c r="N53" s="281">
        <f>K53*M53</f>
        <v>584784</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327079.32872898201</v>
      </c>
      <c r="N54" s="281">
        <f>K54*M54</f>
        <v>327079.32872898201</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6" t="s">
        <v>1037</v>
      </c>
      <c r="C58" s="817"/>
      <c r="D58" s="817"/>
      <c r="E58" s="817"/>
      <c r="F58" s="817"/>
      <c r="G58" s="817"/>
      <c r="H58" s="817"/>
      <c r="I58" s="817"/>
      <c r="J58" s="817"/>
      <c r="K58" s="817"/>
      <c r="L58" s="817"/>
      <c r="M58" s="818"/>
      <c r="N58" s="403">
        <f>SUM(N50:N57)</f>
        <v>912948.78000950138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3">
        <f>VLOOKUP(A63,TRANSPORTE!A5:D117,4,FALSE)</f>
        <v>1289.6866666666667</v>
      </c>
      <c r="M63" s="904"/>
      <c r="N63" s="296">
        <f>K63*L63</f>
        <v>1289.6866666666667</v>
      </c>
    </row>
    <row r="64" spans="1:14">
      <c r="B64" s="52"/>
      <c r="C64" s="53"/>
      <c r="D64" s="53"/>
      <c r="E64" s="53"/>
      <c r="F64" s="53"/>
      <c r="G64" s="53"/>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4"/>
      <c r="M67" s="895"/>
      <c r="N67" s="133"/>
    </row>
    <row r="68" spans="1:15" ht="15.75" thickBot="1">
      <c r="B68" s="905" t="s">
        <v>1037</v>
      </c>
      <c r="C68" s="859"/>
      <c r="D68" s="859"/>
      <c r="E68" s="859"/>
      <c r="F68" s="859"/>
      <c r="G68" s="859"/>
      <c r="H68" s="859"/>
      <c r="I68" s="859"/>
      <c r="J68" s="859"/>
      <c r="K68" s="859"/>
      <c r="L68" s="859"/>
      <c r="M68" s="860"/>
      <c r="N68" s="110">
        <f>SUM(N63:N67)</f>
        <v>1289.6866666666667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5" t="s">
        <v>1047</v>
      </c>
      <c r="C72" s="856"/>
      <c r="D72" s="856"/>
      <c r="E72" s="856"/>
      <c r="F72" s="856"/>
      <c r="G72" s="856"/>
      <c r="H72" s="856"/>
      <c r="I72" s="79" t="s">
        <v>1048</v>
      </c>
      <c r="J72" s="81" t="s">
        <v>1494</v>
      </c>
      <c r="K72" s="80" t="s">
        <v>1050</v>
      </c>
      <c r="L72" s="857" t="s">
        <v>1034</v>
      </c>
      <c r="M72" s="858"/>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SUM(N73:N76)</f>
        <v>239377.52440359374</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N45+N58+N68+N77</f>
        <v>1664149.0871940453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332829.81743880908</v>
      </c>
      <c r="M84" s="852"/>
      <c r="N84" s="57"/>
    </row>
    <row r="85" spans="1:14">
      <c r="B85" s="95" t="s">
        <v>1057</v>
      </c>
      <c r="C85" s="96"/>
      <c r="D85" s="96"/>
      <c r="E85" s="96"/>
      <c r="F85" s="96"/>
      <c r="G85" s="96"/>
      <c r="H85" s="96"/>
      <c r="I85" s="93"/>
      <c r="J85" s="94"/>
      <c r="K85" s="313">
        <v>0.05</v>
      </c>
      <c r="L85" s="851">
        <f>N79*K85</f>
        <v>83207.454359702271</v>
      </c>
      <c r="M85" s="852"/>
      <c r="N85" s="57"/>
    </row>
    <row r="86" spans="1:14" ht="15.75" thickBot="1">
      <c r="B86" s="97" t="s">
        <v>1058</v>
      </c>
      <c r="C86" s="98"/>
      <c r="D86" s="98"/>
      <c r="E86" s="98"/>
      <c r="F86" s="98"/>
      <c r="G86" s="98"/>
      <c r="H86" s="98"/>
      <c r="I86" s="99"/>
      <c r="J86" s="100"/>
      <c r="K86" s="314">
        <v>0.05</v>
      </c>
      <c r="L86" s="853">
        <f>N79*K86</f>
        <v>83207.454359702271</v>
      </c>
      <c r="M86" s="854"/>
      <c r="N86" s="57"/>
    </row>
    <row r="87" spans="1:14" ht="15.75" thickBot="1">
      <c r="B87" s="816" t="s">
        <v>1037</v>
      </c>
      <c r="C87" s="817"/>
      <c r="D87" s="817"/>
      <c r="E87" s="817"/>
      <c r="F87" s="817"/>
      <c r="G87" s="817"/>
      <c r="H87" s="817"/>
      <c r="I87" s="817"/>
      <c r="J87" s="817"/>
      <c r="K87" s="817"/>
      <c r="L87" s="817"/>
      <c r="M87" s="818"/>
      <c r="N87" s="58">
        <f>L84+L85+L86</f>
        <v>499244.72615821369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2163393.8133522589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38.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461"/>
      <c r="L30" s="792" t="s">
        <v>1029</v>
      </c>
      <c r="M30" s="793"/>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121</v>
      </c>
      <c r="B36" s="865" t="str">
        <f>VLOOKUP(A36,EQUIPOS!A6:D154,3,FALSE)</f>
        <v>Bomba eléctrica para accionar la celda</v>
      </c>
      <c r="C36" s="866"/>
      <c r="D36" s="866"/>
      <c r="E36" s="866"/>
      <c r="F36" s="866"/>
      <c r="G36" s="866"/>
      <c r="H36" s="867"/>
      <c r="I36" s="276"/>
      <c r="J36" s="277"/>
      <c r="K36" s="278">
        <f>VLOOKUP(A36,EQUIPOS!A6:D163,4,FALSE)</f>
        <v>47629.384965641744</v>
      </c>
      <c r="L36" s="279"/>
      <c r="M36" s="280">
        <v>0.01</v>
      </c>
      <c r="N36" s="281">
        <f t="shared" ref="N36:N41" si="0">K36/M36</f>
        <v>4762938.4965641741</v>
      </c>
    </row>
    <row r="37" spans="1:14">
      <c r="A37" s="119" t="s">
        <v>192</v>
      </c>
      <c r="B37" s="865" t="str">
        <f>VLOOKUP(A37,EQUIPOS!A7:D154,3,FALSE)</f>
        <v>Equipo de acarreo interno</v>
      </c>
      <c r="C37" s="866"/>
      <c r="D37" s="866"/>
      <c r="E37" s="866"/>
      <c r="F37" s="866"/>
      <c r="G37" s="866"/>
      <c r="H37" s="867"/>
      <c r="I37" s="430"/>
      <c r="J37" s="431"/>
      <c r="K37" s="278">
        <f>VLOOKUP(A37,EQUIPOS!A7:D164,4,FALSE)</f>
        <v>30959.561869592017</v>
      </c>
      <c r="L37" s="344"/>
      <c r="M37" s="345">
        <v>0.05</v>
      </c>
      <c r="N37" s="281">
        <f t="shared" si="0"/>
        <v>619191.23739184032</v>
      </c>
    </row>
    <row r="38" spans="1:14">
      <c r="A38" s="119" t="s">
        <v>217</v>
      </c>
      <c r="B38" s="865" t="str">
        <f>VLOOKUP(A38,EQUIPOS!A8:D154,3,FALSE)</f>
        <v>Equipo de soldadura y de acetileno (incluye soldadura)</v>
      </c>
      <c r="C38" s="866"/>
      <c r="D38" s="866"/>
      <c r="E38" s="866"/>
      <c r="F38" s="866"/>
      <c r="G38" s="866"/>
      <c r="H38" s="867"/>
      <c r="I38" s="430"/>
      <c r="J38" s="431"/>
      <c r="K38" s="278">
        <f>VLOOKUP(A38,EQUIPOS!A8:D165,4,FALSE)</f>
        <v>19837.107587993101</v>
      </c>
      <c r="L38" s="344"/>
      <c r="M38" s="345">
        <v>0.01</v>
      </c>
      <c r="N38" s="281">
        <f t="shared" si="0"/>
        <v>1983710.7587993101</v>
      </c>
    </row>
    <row r="39" spans="1:14">
      <c r="A39" s="119" t="s">
        <v>242</v>
      </c>
      <c r="B39" s="865" t="str">
        <f>VLOOKUP(A39,EQUIPOS!A9:D154,3,FALSE)</f>
        <v>Grúa con torre capacidad 1 ton en la punta.</v>
      </c>
      <c r="C39" s="866"/>
      <c r="D39" s="866"/>
      <c r="E39" s="866"/>
      <c r="F39" s="866"/>
      <c r="G39" s="866"/>
      <c r="H39" s="867"/>
      <c r="I39" s="430"/>
      <c r="J39" s="431"/>
      <c r="K39" s="278">
        <f>VLOOKUP(A39,EQUIPOS!A9:D166,4,FALSE)</f>
        <v>188572.74506576196</v>
      </c>
      <c r="L39" s="344"/>
      <c r="M39" s="345">
        <v>0.04</v>
      </c>
      <c r="N39" s="281">
        <f t="shared" si="0"/>
        <v>4714318.6266440488</v>
      </c>
    </row>
    <row r="40" spans="1:14">
      <c r="A40" s="119" t="s">
        <v>255</v>
      </c>
      <c r="B40" s="865" t="str">
        <f>VLOOKUP(A40,EQUIPOS!A10:D154,3,FALSE)</f>
        <v>Manómetro cable de acero para bajar la celda</v>
      </c>
      <c r="C40" s="866"/>
      <c r="D40" s="866"/>
      <c r="E40" s="866"/>
      <c r="F40" s="866"/>
      <c r="G40" s="866"/>
      <c r="H40" s="867"/>
      <c r="I40" s="337"/>
      <c r="J40" s="339"/>
      <c r="K40" s="278">
        <f>VLOOKUP(A40,EQUIPOS!A10:D167,4,FALSE)</f>
        <v>1129812.2941980066</v>
      </c>
      <c r="L40" s="432"/>
      <c r="M40" s="433">
        <v>1</v>
      </c>
      <c r="N40" s="281">
        <f t="shared" si="0"/>
        <v>1129812.2941980066</v>
      </c>
    </row>
    <row r="41" spans="1:14">
      <c r="A41" t="s">
        <v>320</v>
      </c>
      <c r="B41" s="865" t="str">
        <f>VLOOKUP(A41,EQUIPOS!A11:D155,3,FALSE)</f>
        <v>Retroexcavadora sobre llantas, motor 62HP, Profundidad de excavación de 5.41 metros.</v>
      </c>
      <c r="C41" s="866"/>
      <c r="D41" s="866"/>
      <c r="E41" s="866"/>
      <c r="F41" s="866"/>
      <c r="G41" s="866"/>
      <c r="H41" s="867"/>
      <c r="I41" s="42"/>
      <c r="J41" s="43"/>
      <c r="K41" s="278">
        <f>VLOOKUP(A41,EQUIPOS!A11:D168,4,FALSE)</f>
        <v>54511.460727969359</v>
      </c>
      <c r="L41" s="285"/>
      <c r="M41" s="286">
        <v>0.2</v>
      </c>
      <c r="N41" s="281">
        <f t="shared" si="0"/>
        <v>272557.3036398468</v>
      </c>
    </row>
    <row r="42" spans="1:14">
      <c r="B42" s="329"/>
      <c r="C42" s="330"/>
      <c r="D42" s="330"/>
      <c r="E42" s="330"/>
      <c r="F42" s="332"/>
      <c r="G42" s="332"/>
      <c r="H42" s="131"/>
      <c r="I42" s="42"/>
      <c r="J42" s="43"/>
      <c r="K42" s="447"/>
      <c r="L42" s="285"/>
      <c r="M42" s="286"/>
      <c r="N42" s="282"/>
    </row>
    <row r="43" spans="1:14">
      <c r="B43" s="873" t="s">
        <v>1036</v>
      </c>
      <c r="C43" s="874"/>
      <c r="D43" s="874"/>
      <c r="E43" s="44"/>
      <c r="F43" s="45"/>
      <c r="G43" s="45"/>
      <c r="H43" s="46"/>
      <c r="I43" s="42"/>
      <c r="J43" s="43"/>
      <c r="K43" s="288"/>
      <c r="L43" s="285"/>
      <c r="M43" s="410">
        <v>0.01</v>
      </c>
      <c r="N43" s="353">
        <f>N81*M43</f>
        <v>40222.408211598995</v>
      </c>
    </row>
    <row r="44" spans="1:14" ht="15.75" thickBot="1">
      <c r="B44" s="865"/>
      <c r="C44" s="866"/>
      <c r="D44" s="866"/>
      <c r="E44" s="866"/>
      <c r="F44" s="866"/>
      <c r="G44" s="866"/>
      <c r="H44" s="867"/>
      <c r="I44" s="875"/>
      <c r="J44" s="876"/>
      <c r="K44" s="47"/>
      <c r="L44" s="877"/>
      <c r="M44" s="878"/>
      <c r="N44" s="111"/>
    </row>
    <row r="45" spans="1:14" ht="15.75" thickBot="1">
      <c r="B45" s="816" t="s">
        <v>1037</v>
      </c>
      <c r="C45" s="817"/>
      <c r="D45" s="817"/>
      <c r="E45" s="817"/>
      <c r="F45" s="817"/>
      <c r="G45" s="817"/>
      <c r="H45" s="817"/>
      <c r="I45" s="817"/>
      <c r="J45" s="817"/>
      <c r="K45" s="817"/>
      <c r="L45" s="817"/>
      <c r="M45" s="818"/>
      <c r="N45" s="403">
        <f>SUM(N36:N44)</f>
        <v>13522751.125448823</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12304260.17</v>
      </c>
      <c r="N50" s="281">
        <f t="shared" ref="N50:N55" si="1">K50*M50</f>
        <v>12304260.17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61824.60778340156</v>
      </c>
      <c r="N51" s="281">
        <f t="shared" si="1"/>
        <v>1854738.2335020467</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1214024.2170743861</v>
      </c>
      <c r="N52" s="281">
        <f t="shared" si="1"/>
        <v>2428048.4341487722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744497.45967366279</v>
      </c>
      <c r="N53" s="281">
        <f t="shared" si="1"/>
        <v>3722487.2983683138</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48268.034027915892</v>
      </c>
      <c r="N54" s="281">
        <f t="shared" si="1"/>
        <v>2896082.0416749534</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47722.188977333331</v>
      </c>
      <c r="N55" s="281">
        <f t="shared" si="1"/>
        <v>572666.26772799995</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6" t="s">
        <v>1037</v>
      </c>
      <c r="C58" s="817"/>
      <c r="D58" s="817"/>
      <c r="E58" s="817"/>
      <c r="F58" s="817"/>
      <c r="G58" s="817"/>
      <c r="H58" s="817"/>
      <c r="I58" s="817"/>
      <c r="J58" s="817"/>
      <c r="K58" s="817"/>
      <c r="L58" s="817"/>
      <c r="M58" s="818"/>
      <c r="N58" s="403">
        <f>SUM(N50:N57)</f>
        <v>23778282.445422087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3">
        <f>VLOOKUP(A63,TRANSPORTE!A5:D117,4,FALSE)</f>
        <v>1081784.1759580271</v>
      </c>
      <c r="M63" s="904"/>
      <c r="N63" s="296">
        <f>K63*L63</f>
        <v>1081784.1759580271</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3">
        <f>VLOOKUP(A64,TRANSPORTE!A6:D117,4,FALSE)</f>
        <v>125104.97973962674</v>
      </c>
      <c r="M64" s="904"/>
      <c r="N64" s="296">
        <f>K64*L64</f>
        <v>1000839.8379170139</v>
      </c>
    </row>
    <row r="65" spans="1:15">
      <c r="A65" t="s">
        <v>1483</v>
      </c>
      <c r="B65" s="52" t="str">
        <f>VLOOKUP(A65,TRANSPORTE!A6:D117,3,FALSE)</f>
        <v>Pasajes aéreos</v>
      </c>
      <c r="C65" s="53"/>
      <c r="D65" s="53"/>
      <c r="E65" s="53"/>
      <c r="F65" s="53"/>
      <c r="G65" s="53"/>
      <c r="H65" s="320" t="s">
        <v>1029</v>
      </c>
      <c r="I65" s="288">
        <v>3</v>
      </c>
      <c r="J65" s="295">
        <v>1</v>
      </c>
      <c r="K65" s="288">
        <f>I65*J65</f>
        <v>3</v>
      </c>
      <c r="L65" s="903">
        <f>VLOOKUP(A65,TRANSPORTE!A6:D117,4,FALSE)</f>
        <v>303162.30934212188</v>
      </c>
      <c r="M65" s="904"/>
      <c r="N65" s="296">
        <f>K65*L65</f>
        <v>909486.92802636558</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4"/>
      <c r="M67" s="895"/>
      <c r="N67" s="133"/>
    </row>
    <row r="68" spans="1:15" ht="15.75" thickBot="1">
      <c r="B68" s="905" t="s">
        <v>1037</v>
      </c>
      <c r="C68" s="859"/>
      <c r="D68" s="859"/>
      <c r="E68" s="859"/>
      <c r="F68" s="859"/>
      <c r="G68" s="859"/>
      <c r="H68" s="859"/>
      <c r="I68" s="859"/>
      <c r="J68" s="859"/>
      <c r="K68" s="859"/>
      <c r="L68" s="859"/>
      <c r="M68" s="860"/>
      <c r="N68" s="110">
        <f>SUM(N63:N67)</f>
        <v>2992110.9419014067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5" t="s">
        <v>1047</v>
      </c>
      <c r="C72" s="856"/>
      <c r="D72" s="856"/>
      <c r="E72" s="856"/>
      <c r="F72" s="856"/>
      <c r="G72" s="856"/>
      <c r="H72" s="856"/>
      <c r="I72" s="79" t="s">
        <v>1048</v>
      </c>
      <c r="J72" s="81" t="s">
        <v>1494</v>
      </c>
      <c r="K72" s="80" t="s">
        <v>1050</v>
      </c>
      <c r="L72" s="857" t="s">
        <v>1034</v>
      </c>
      <c r="M72" s="858"/>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SUM(N73:N80)</f>
        <v>4022240.8211598997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N45+N58+N68+N81</f>
        <v>44315385.333932213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8863077.0667864438</v>
      </c>
      <c r="M88" s="852"/>
      <c r="N88" s="57"/>
    </row>
    <row r="89" spans="1:14">
      <c r="B89" s="95" t="s">
        <v>1057</v>
      </c>
      <c r="C89" s="96"/>
      <c r="D89" s="96"/>
      <c r="E89" s="96"/>
      <c r="F89" s="96"/>
      <c r="G89" s="96"/>
      <c r="H89" s="96"/>
      <c r="I89" s="93"/>
      <c r="J89" s="94"/>
      <c r="K89" s="313">
        <v>0.05</v>
      </c>
      <c r="L89" s="851">
        <f>N83*K89</f>
        <v>2215769.266696611</v>
      </c>
      <c r="M89" s="852"/>
      <c r="N89" s="57"/>
    </row>
    <row r="90" spans="1:14" ht="15.75" thickBot="1">
      <c r="B90" s="97" t="s">
        <v>1058</v>
      </c>
      <c r="C90" s="98"/>
      <c r="D90" s="98"/>
      <c r="E90" s="98"/>
      <c r="F90" s="98"/>
      <c r="G90" s="98"/>
      <c r="H90" s="98"/>
      <c r="I90" s="99"/>
      <c r="J90" s="100"/>
      <c r="K90" s="314">
        <v>0.05</v>
      </c>
      <c r="L90" s="853">
        <f>N83*K90</f>
        <v>2215769.266696611</v>
      </c>
      <c r="M90" s="854"/>
      <c r="N90" s="57"/>
    </row>
    <row r="91" spans="1:14" ht="15.75" thickBot="1">
      <c r="B91" s="816" t="s">
        <v>1037</v>
      </c>
      <c r="C91" s="817"/>
      <c r="D91" s="817"/>
      <c r="E91" s="817"/>
      <c r="F91" s="817"/>
      <c r="G91" s="817"/>
      <c r="H91" s="817"/>
      <c r="I91" s="817"/>
      <c r="J91" s="817"/>
      <c r="K91" s="817"/>
      <c r="L91" s="817"/>
      <c r="M91" s="818"/>
      <c r="N91" s="58">
        <f>L88+L89+L90</f>
        <v>13294615.600179667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57610000.934111878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75" thickBot="1">
      <c r="B124" s="428" t="s">
        <v>2327</v>
      </c>
      <c r="C124" s="429"/>
      <c r="D124" s="429"/>
      <c r="E124" s="268"/>
      <c r="F124" s="268"/>
      <c r="G124" s="268"/>
      <c r="H124" s="268"/>
      <c r="I124" s="268"/>
      <c r="J124" s="968"/>
      <c r="K124" s="968"/>
      <c r="L124" s="968"/>
      <c r="M124" s="968"/>
      <c r="N124" s="96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t="s">
        <v>121</v>
      </c>
      <c r="B36" s="865" t="str">
        <f>VLOOKUP(A36,EQUIPOS!A6:D154,3,FALSE)</f>
        <v>Bomba eléctrica para accionar la celda</v>
      </c>
      <c r="C36" s="866"/>
      <c r="D36" s="866"/>
      <c r="E36" s="866"/>
      <c r="F36" s="866"/>
      <c r="G36" s="866"/>
      <c r="H36" s="867"/>
      <c r="I36" s="276"/>
      <c r="J36" s="277"/>
      <c r="K36" s="278">
        <f>VLOOKUP(A36,EQUIPOS!A6:D163,4,FALSE)</f>
        <v>47629.384965641744</v>
      </c>
      <c r="L36" s="279"/>
      <c r="M36" s="280">
        <v>0.01</v>
      </c>
      <c r="N36" s="281">
        <f>K36/M36</f>
        <v>4762938.4965641741</v>
      </c>
    </row>
    <row r="37" spans="1:16">
      <c r="A37" s="119" t="s">
        <v>217</v>
      </c>
      <c r="B37" s="865" t="str">
        <f>VLOOKUP(A37,EQUIPOS!A7:D154,3,FALSE)</f>
        <v>Equipo de soldadura y de acetileno (incluye soldadura)</v>
      </c>
      <c r="C37" s="866"/>
      <c r="D37" s="866"/>
      <c r="E37" s="866"/>
      <c r="F37" s="866"/>
      <c r="G37" s="866"/>
      <c r="H37" s="867"/>
      <c r="I37" s="430"/>
      <c r="J37" s="431"/>
      <c r="K37" s="278">
        <f>VLOOKUP(A37,EQUIPOS!A7:D164,4,FALSE)</f>
        <v>19837.107587993101</v>
      </c>
      <c r="L37" s="344"/>
      <c r="M37" s="345">
        <v>0.01</v>
      </c>
      <c r="N37" s="281">
        <f>K37/M37</f>
        <v>1983710.7587993101</v>
      </c>
    </row>
    <row r="38" spans="1:16">
      <c r="A38" s="119" t="s">
        <v>255</v>
      </c>
      <c r="B38" s="865" t="str">
        <f>VLOOKUP(A38,EQUIPOS!A8:D154,3,FALSE)</f>
        <v>Manómetro cable de acero para bajar la celda</v>
      </c>
      <c r="C38" s="866"/>
      <c r="D38" s="866"/>
      <c r="E38" s="866"/>
      <c r="F38" s="866"/>
      <c r="G38" s="866"/>
      <c r="H38" s="867"/>
      <c r="I38" s="430"/>
      <c r="J38" s="431"/>
      <c r="K38" s="278">
        <f>VLOOKUP(A38,EQUIPOS!A8:D165,4,FALSE)</f>
        <v>1129812.2941980066</v>
      </c>
      <c r="L38" s="344"/>
      <c r="M38" s="345">
        <v>1</v>
      </c>
      <c r="N38" s="281">
        <f>K38/M38</f>
        <v>1129812.2941980066</v>
      </c>
    </row>
    <row r="39" spans="1:16">
      <c r="A39" s="119"/>
      <c r="B39" s="865"/>
      <c r="C39" s="866"/>
      <c r="D39" s="866"/>
      <c r="E39" s="866"/>
      <c r="F39" s="866"/>
      <c r="G39" s="866"/>
      <c r="H39" s="867"/>
      <c r="I39" s="430"/>
      <c r="J39" s="431"/>
      <c r="K39" s="278"/>
      <c r="L39" s="344"/>
      <c r="M39" s="345"/>
      <c r="N39" s="281"/>
    </row>
    <row r="40" spans="1:16">
      <c r="A40" s="119"/>
      <c r="B40" s="865"/>
      <c r="C40" s="866"/>
      <c r="D40" s="866"/>
      <c r="E40" s="866"/>
      <c r="F40" s="866"/>
      <c r="G40" s="866"/>
      <c r="H40" s="867"/>
      <c r="I40" s="337"/>
      <c r="J40" s="339"/>
      <c r="K40" s="278"/>
      <c r="L40" s="432"/>
      <c r="M40" s="433"/>
      <c r="N40" s="281"/>
    </row>
    <row r="41" spans="1:16">
      <c r="B41" s="865"/>
      <c r="C41" s="866"/>
      <c r="D41" s="866"/>
      <c r="E41" s="866"/>
      <c r="F41" s="866"/>
      <c r="G41" s="866"/>
      <c r="H41" s="867"/>
      <c r="I41" s="42"/>
      <c r="J41" s="43"/>
      <c r="K41" s="278"/>
      <c r="L41" s="285"/>
      <c r="M41" s="286"/>
      <c r="N41" s="281"/>
    </row>
    <row r="42" spans="1:16">
      <c r="B42" s="329"/>
      <c r="C42" s="330"/>
      <c r="D42" s="330"/>
      <c r="E42" s="330"/>
      <c r="F42" s="332"/>
      <c r="G42" s="332"/>
      <c r="H42" s="131"/>
      <c r="I42" s="42"/>
      <c r="J42" s="43"/>
      <c r="K42" s="447"/>
      <c r="L42" s="285"/>
      <c r="M42" s="286"/>
      <c r="N42" s="282"/>
    </row>
    <row r="43" spans="1:16">
      <c r="B43" s="873" t="s">
        <v>1036</v>
      </c>
      <c r="C43" s="874"/>
      <c r="D43" s="874"/>
      <c r="E43" s="44"/>
      <c r="F43" s="45"/>
      <c r="G43" s="45"/>
      <c r="H43" s="46"/>
      <c r="I43" s="42"/>
      <c r="J43" s="43"/>
      <c r="K43" s="288"/>
      <c r="L43" s="285"/>
      <c r="M43" s="410">
        <v>0.01</v>
      </c>
      <c r="N43" s="353">
        <f>N81*M43</f>
        <v>40222.408211598995</v>
      </c>
    </row>
    <row r="44" spans="1:16" ht="15.75" thickBot="1">
      <c r="B44" s="865"/>
      <c r="C44" s="866"/>
      <c r="D44" s="866"/>
      <c r="E44" s="866"/>
      <c r="F44" s="866"/>
      <c r="G44" s="866"/>
      <c r="H44" s="867"/>
      <c r="I44" s="875"/>
      <c r="J44" s="876"/>
      <c r="K44" s="47"/>
      <c r="L44" s="877"/>
      <c r="M44" s="878"/>
      <c r="N44" s="111"/>
    </row>
    <row r="45" spans="1:16" ht="15.75" thickBot="1">
      <c r="B45" s="816" t="s">
        <v>1037</v>
      </c>
      <c r="C45" s="817"/>
      <c r="D45" s="817"/>
      <c r="E45" s="817"/>
      <c r="F45" s="817"/>
      <c r="G45" s="817"/>
      <c r="H45" s="817"/>
      <c r="I45" s="817"/>
      <c r="J45" s="817"/>
      <c r="K45" s="817"/>
      <c r="L45" s="817"/>
      <c r="M45" s="818"/>
      <c r="N45" s="403">
        <f>SUM(N36:N44)</f>
        <v>7916683.9577730894</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12304260.17</v>
      </c>
      <c r="N50" s="281">
        <f t="shared" ref="N50:N55" si="0">K50*M50</f>
        <v>12304260.17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61824.60778340156</v>
      </c>
      <c r="N51" s="281">
        <f t="shared" si="0"/>
        <v>1854738.2335020467</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1214024.2170743861</v>
      </c>
      <c r="N52" s="281">
        <f t="shared" si="0"/>
        <v>2428048.4341487722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744497.45967366279</v>
      </c>
      <c r="N53" s="281">
        <f t="shared" si="0"/>
        <v>3722487.2983683138</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48268.034027915892</v>
      </c>
      <c r="N54" s="281">
        <f t="shared" si="0"/>
        <v>2896082.0416749534</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47722.188977333331</v>
      </c>
      <c r="N55" s="281">
        <f t="shared" si="0"/>
        <v>572666.26772799995</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6" t="s">
        <v>1037</v>
      </c>
      <c r="C58" s="817"/>
      <c r="D58" s="817"/>
      <c r="E58" s="817"/>
      <c r="F58" s="817"/>
      <c r="G58" s="817"/>
      <c r="H58" s="817"/>
      <c r="I58" s="817"/>
      <c r="J58" s="817"/>
      <c r="K58" s="817"/>
      <c r="L58" s="817"/>
      <c r="M58" s="818"/>
      <c r="N58" s="403">
        <f>SUM(N50:N57)</f>
        <v>23778282.445422087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2" t="s">
        <v>1045</v>
      </c>
      <c r="M62" s="881"/>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3">
        <f>VLOOKUP(A63,TRANSPORTE!A5:D117,4,FALSE)</f>
        <v>303162.30934212188</v>
      </c>
      <c r="M63" s="904"/>
      <c r="N63" s="296">
        <f>K63*L63</f>
        <v>909486.92802636558</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3">
        <f>VLOOKUP(A64,TRANSPORTE!A6:D117,4,FALSE)</f>
        <v>1081784.1759580271</v>
      </c>
      <c r="M64" s="904"/>
      <c r="N64" s="296">
        <f>K64*L64</f>
        <v>1081784.1759580271</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3">
        <f>VLOOKUP(A65,TRANSPORTE!A6:D117,4,FALSE)</f>
        <v>125104.97973962674</v>
      </c>
      <c r="M65" s="904"/>
      <c r="N65" s="296">
        <f>K65*L65</f>
        <v>1000839.8379170139</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4"/>
      <c r="M67" s="895"/>
      <c r="N67" s="133"/>
    </row>
    <row r="68" spans="1:15" ht="15.75" thickBot="1">
      <c r="B68" s="905" t="s">
        <v>1037</v>
      </c>
      <c r="C68" s="859"/>
      <c r="D68" s="859"/>
      <c r="E68" s="859"/>
      <c r="F68" s="859"/>
      <c r="G68" s="859"/>
      <c r="H68" s="859"/>
      <c r="I68" s="859"/>
      <c r="J68" s="859"/>
      <c r="K68" s="859"/>
      <c r="L68" s="859"/>
      <c r="M68" s="860"/>
      <c r="N68" s="110">
        <f>SUM(N63:N67)</f>
        <v>2992110.9419014067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5" t="s">
        <v>1047</v>
      </c>
      <c r="C72" s="856"/>
      <c r="D72" s="856"/>
      <c r="E72" s="856"/>
      <c r="F72" s="856"/>
      <c r="G72" s="856"/>
      <c r="H72" s="856"/>
      <c r="I72" s="79" t="s">
        <v>1048</v>
      </c>
      <c r="J72" s="81" t="s">
        <v>1494</v>
      </c>
      <c r="K72" s="80" t="s">
        <v>1050</v>
      </c>
      <c r="L72" s="857" t="s">
        <v>1034</v>
      </c>
      <c r="M72" s="858"/>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92"/>
      <c r="C80" s="893"/>
      <c r="D80" s="893"/>
      <c r="E80" s="893"/>
      <c r="F80" s="893"/>
      <c r="G80" s="893"/>
      <c r="H80" s="893"/>
      <c r="I80" s="50"/>
      <c r="J80" s="50"/>
      <c r="K80" s="50"/>
      <c r="L80" s="971"/>
      <c r="M80" s="972"/>
      <c r="N80" s="51"/>
    </row>
    <row r="81" spans="1:14" ht="15.75" thickBot="1">
      <c r="B81" s="816" t="s">
        <v>1037</v>
      </c>
      <c r="C81" s="817"/>
      <c r="D81" s="817"/>
      <c r="E81" s="817"/>
      <c r="F81" s="817"/>
      <c r="G81" s="817"/>
      <c r="H81" s="817"/>
      <c r="I81" s="859"/>
      <c r="J81" s="859"/>
      <c r="K81" s="859"/>
      <c r="L81" s="859"/>
      <c r="M81" s="860"/>
      <c r="N81" s="310">
        <f>SUM(N73:N80)</f>
        <v>4022240.8211598997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N45+N58+N68+N81</f>
        <v>38709318.16625648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7741863.6332512964</v>
      </c>
      <c r="M88" s="852"/>
      <c r="N88" s="57"/>
    </row>
    <row r="89" spans="1:14">
      <c r="B89" s="95" t="s">
        <v>1057</v>
      </c>
      <c r="C89" s="96"/>
      <c r="D89" s="96"/>
      <c r="E89" s="96"/>
      <c r="F89" s="96"/>
      <c r="G89" s="96"/>
      <c r="H89" s="96"/>
      <c r="I89" s="93"/>
      <c r="J89" s="94"/>
      <c r="K89" s="313">
        <v>0.05</v>
      </c>
      <c r="L89" s="851">
        <f>N83*K89</f>
        <v>1935465.9083128241</v>
      </c>
      <c r="M89" s="852"/>
      <c r="N89" s="57"/>
    </row>
    <row r="90" spans="1:14" ht="15.75" thickBot="1">
      <c r="B90" s="97" t="s">
        <v>1058</v>
      </c>
      <c r="C90" s="98"/>
      <c r="D90" s="98"/>
      <c r="E90" s="98"/>
      <c r="F90" s="98"/>
      <c r="G90" s="98"/>
      <c r="H90" s="98"/>
      <c r="I90" s="99"/>
      <c r="J90" s="100"/>
      <c r="K90" s="314">
        <v>0.05</v>
      </c>
      <c r="L90" s="853">
        <f>N83*K90</f>
        <v>1935465.9083128241</v>
      </c>
      <c r="M90" s="854"/>
      <c r="N90" s="57"/>
    </row>
    <row r="91" spans="1:14" ht="15.75" thickBot="1">
      <c r="B91" s="816" t="s">
        <v>1037</v>
      </c>
      <c r="C91" s="817"/>
      <c r="D91" s="817"/>
      <c r="E91" s="817"/>
      <c r="F91" s="817"/>
      <c r="G91" s="817"/>
      <c r="H91" s="817"/>
      <c r="I91" s="817"/>
      <c r="J91" s="817"/>
      <c r="K91" s="817"/>
      <c r="L91" s="817"/>
      <c r="M91" s="818"/>
      <c r="N91" s="58">
        <f>L88+L89+L90</f>
        <v>11612795.449876944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50322113.616133422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75" thickBot="1">
      <c r="B124" s="428" t="s">
        <v>2327</v>
      </c>
      <c r="C124" s="429"/>
      <c r="D124" s="429"/>
      <c r="E124" s="268"/>
      <c r="F124" s="268"/>
      <c r="G124" s="268"/>
      <c r="H124" s="268"/>
      <c r="I124" s="268"/>
      <c r="J124" s="968"/>
      <c r="K124" s="968"/>
      <c r="L124" s="968"/>
      <c r="M124" s="968"/>
      <c r="N124" s="96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259</v>
      </c>
      <c r="B36" s="865" t="str">
        <f>VLOOKUP(A36,EQUIPOS!A6:D154,3,FALSE)</f>
        <v>Montacargas</v>
      </c>
      <c r="C36" s="866"/>
      <c r="D36" s="866"/>
      <c r="E36" s="866"/>
      <c r="F36" s="866"/>
      <c r="G36" s="866"/>
      <c r="H36" s="867"/>
      <c r="I36" s="276"/>
      <c r="J36" s="277"/>
      <c r="K36" s="278">
        <f>VLOOKUP(A36,EQUIPOS!A6:D163,4,FALSE)</f>
        <v>62444.794188927037</v>
      </c>
      <c r="L36" s="279"/>
      <c r="M36" s="345">
        <v>1.5</v>
      </c>
      <c r="N36" s="281">
        <f>K36/M36</f>
        <v>41629.862792618027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2553.3602603050003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44183.223052923029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6174.126666666667</v>
      </c>
      <c r="N48" s="281">
        <f>K48*M48</f>
        <v>1933743.1375848921</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1933743.1375848921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51067.205206099999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2028993.5658439151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405798.71316878306</v>
      </c>
      <c r="M84" s="852"/>
      <c r="N84" s="57"/>
    </row>
    <row r="85" spans="1:14">
      <c r="B85" s="95" t="s">
        <v>1057</v>
      </c>
      <c r="C85" s="96"/>
      <c r="D85" s="96"/>
      <c r="E85" s="96"/>
      <c r="F85" s="96"/>
      <c r="G85" s="96"/>
      <c r="H85" s="96"/>
      <c r="I85" s="93"/>
      <c r="J85" s="94"/>
      <c r="K85" s="313">
        <v>0.05</v>
      </c>
      <c r="L85" s="851">
        <f>N79*K85</f>
        <v>101449.67829219576</v>
      </c>
      <c r="M85" s="852"/>
      <c r="N85" s="57"/>
    </row>
    <row r="86" spans="1:14" ht="15.75" thickBot="1">
      <c r="B86" s="97" t="s">
        <v>1058</v>
      </c>
      <c r="C86" s="98"/>
      <c r="D86" s="98"/>
      <c r="E86" s="98"/>
      <c r="F86" s="98"/>
      <c r="G86" s="98"/>
      <c r="H86" s="98"/>
      <c r="I86" s="99"/>
      <c r="J86" s="100"/>
      <c r="K86" s="314">
        <v>0.05</v>
      </c>
      <c r="L86" s="853">
        <f>N79*K86</f>
        <v>101449.67829219576</v>
      </c>
      <c r="M86" s="854"/>
      <c r="N86" s="57"/>
    </row>
    <row r="87" spans="1:14" ht="15.75" thickBot="1">
      <c r="B87" s="816" t="s">
        <v>1037</v>
      </c>
      <c r="C87" s="817"/>
      <c r="D87" s="817"/>
      <c r="E87" s="817"/>
      <c r="F87" s="817"/>
      <c r="G87" s="817"/>
      <c r="H87" s="817"/>
      <c r="I87" s="817"/>
      <c r="J87" s="817"/>
      <c r="K87" s="817"/>
      <c r="L87" s="817"/>
      <c r="M87" s="818"/>
      <c r="N87" s="58">
        <f>L84+L85+L86</f>
        <v>608698.06975317455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2637691.6355970898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267</v>
      </c>
      <c r="B36" s="865" t="str">
        <f>VLOOKUP(A36,EQUIPOS!A6:D154,3,FALSE)</f>
        <v>Motobomba de concreto</v>
      </c>
      <c r="C36" s="866"/>
      <c r="D36" s="866"/>
      <c r="E36" s="866"/>
      <c r="F36" s="866"/>
      <c r="G36" s="866"/>
      <c r="H36" s="867"/>
      <c r="I36" s="276"/>
      <c r="J36" s="277"/>
      <c r="K36" s="278">
        <f>VLOOKUP(A36,EQUIPOS!A6:D163,4,FALSE)</f>
        <v>29193.915634312478</v>
      </c>
      <c r="L36" s="279"/>
      <c r="M36" s="345">
        <v>2.5</v>
      </c>
      <c r="N36" s="281">
        <f>K36/M36</f>
        <v>11677.566253724992</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11677.566253724992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3415.3266666666664</v>
      </c>
      <c r="N48" s="281">
        <f>K48*M48</f>
        <v>159696.16553363766</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416244.97735111113</v>
      </c>
      <c r="N49" s="281">
        <f>K49*M49</f>
        <v>278043.79364509636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437739.95917873399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3">
        <f>VLOOKUP(A60,TRANSPORTE!A2:D117,4,FALSE)</f>
        <v>1289.6866666666667</v>
      </c>
      <c r="M60" s="904"/>
      <c r="N60" s="296">
        <f>K60*L60</f>
        <v>1119.9322773913686</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1119.9322773913686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450537.45770985034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90107.49154197007</v>
      </c>
      <c r="M84" s="852"/>
      <c r="N84" s="57"/>
    </row>
    <row r="85" spans="1:14">
      <c r="B85" s="95" t="s">
        <v>1057</v>
      </c>
      <c r="C85" s="96"/>
      <c r="D85" s="96"/>
      <c r="E85" s="96"/>
      <c r="F85" s="96"/>
      <c r="G85" s="96"/>
      <c r="H85" s="96"/>
      <c r="I85" s="93"/>
      <c r="J85" s="94"/>
      <c r="K85" s="313">
        <v>0.05</v>
      </c>
      <c r="L85" s="851">
        <f>N79*K85</f>
        <v>22526.872885492518</v>
      </c>
      <c r="M85" s="852"/>
      <c r="N85" s="57"/>
    </row>
    <row r="86" spans="1:14" ht="15.75" thickBot="1">
      <c r="B86" s="97" t="s">
        <v>1058</v>
      </c>
      <c r="C86" s="98"/>
      <c r="D86" s="98"/>
      <c r="E86" s="98"/>
      <c r="F86" s="98"/>
      <c r="G86" s="98"/>
      <c r="H86" s="98"/>
      <c r="I86" s="99"/>
      <c r="J86" s="100"/>
      <c r="K86" s="314">
        <v>0.05</v>
      </c>
      <c r="L86" s="853">
        <f>N79*K86</f>
        <v>22526.872885492518</v>
      </c>
      <c r="M86" s="854"/>
      <c r="N86" s="57"/>
    </row>
    <row r="87" spans="1:14" ht="15.75" thickBot="1">
      <c r="B87" s="816" t="s">
        <v>1037</v>
      </c>
      <c r="C87" s="817"/>
      <c r="D87" s="817"/>
      <c r="E87" s="817"/>
      <c r="F87" s="817"/>
      <c r="G87" s="817"/>
      <c r="H87" s="817"/>
      <c r="I87" s="817"/>
      <c r="J87" s="817"/>
      <c r="K87" s="817"/>
      <c r="L87" s="817"/>
      <c r="M87" s="818"/>
      <c r="N87" s="58">
        <f>L84+L85+L86</f>
        <v>135161.23731295511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585698.69502280548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121</v>
      </c>
      <c r="B36" s="865" t="str">
        <f>VLOOKUP(A36,EQUIPOS!A6:D154,3,FALSE)</f>
        <v>Bomba eléctrica para accionar la celda</v>
      </c>
      <c r="C36" s="866"/>
      <c r="D36" s="866"/>
      <c r="E36" s="866"/>
      <c r="F36" s="866"/>
      <c r="G36" s="866"/>
      <c r="H36" s="867"/>
      <c r="I36" s="276"/>
      <c r="J36" s="277"/>
      <c r="K36" s="278">
        <f>VLOOKUP(A36,EQUIPOS!A6:D163,4,FALSE)</f>
        <v>47629.384965641744</v>
      </c>
      <c r="L36" s="279"/>
      <c r="M36" s="280">
        <v>0.01</v>
      </c>
      <c r="N36" s="281">
        <f t="shared" ref="N36:N41" si="0">K36/M36</f>
        <v>4762938.4965641741</v>
      </c>
    </row>
    <row r="37" spans="1:14">
      <c r="A37" s="119" t="s">
        <v>192</v>
      </c>
      <c r="B37" s="865" t="str">
        <f>VLOOKUP(A37,EQUIPOS!A7:D154,3,FALSE)</f>
        <v>Equipo de acarreo interno</v>
      </c>
      <c r="C37" s="866"/>
      <c r="D37" s="866"/>
      <c r="E37" s="866"/>
      <c r="F37" s="866"/>
      <c r="G37" s="866"/>
      <c r="H37" s="867"/>
      <c r="I37" s="430"/>
      <c r="J37" s="431"/>
      <c r="K37" s="278">
        <f>VLOOKUP(A37,EQUIPOS!A7:D164,4,FALSE)</f>
        <v>30959.561869592017</v>
      </c>
      <c r="L37" s="344"/>
      <c r="M37" s="345">
        <v>0.05</v>
      </c>
      <c r="N37" s="281">
        <f t="shared" si="0"/>
        <v>619191.23739184032</v>
      </c>
    </row>
    <row r="38" spans="1:14">
      <c r="A38" s="119" t="s">
        <v>214</v>
      </c>
      <c r="B38" s="865" t="str">
        <f>VLOOKUP(A38,EQUIPOS!A8:D154,3,FALSE)</f>
        <v>Equipo de oxigeno y soldadura</v>
      </c>
      <c r="C38" s="866"/>
      <c r="D38" s="866"/>
      <c r="E38" s="866"/>
      <c r="F38" s="866"/>
      <c r="G38" s="866"/>
      <c r="H38" s="867"/>
      <c r="I38" s="430"/>
      <c r="J38" s="431"/>
      <c r="K38" s="447">
        <f>VLOOKUP(A38,EQUIPOS!A8:D165,4,FALSE)</f>
        <v>13734.277036333333</v>
      </c>
      <c r="L38" s="344"/>
      <c r="M38" s="345">
        <v>0.01</v>
      </c>
      <c r="N38" s="281">
        <f t="shared" si="0"/>
        <v>1373427.7036333333</v>
      </c>
    </row>
    <row r="39" spans="1:14">
      <c r="A39" s="119" t="s">
        <v>248</v>
      </c>
      <c r="B39" s="865" t="str">
        <f>VLOOKUP(A39,EQUIPOS!A9:D154,3,FALSE)</f>
        <v>Grúa telescópica de 50 Ton.</v>
      </c>
      <c r="C39" s="866"/>
      <c r="D39" s="866"/>
      <c r="E39" s="866"/>
      <c r="F39" s="866"/>
      <c r="G39" s="866"/>
      <c r="H39" s="867"/>
      <c r="I39" s="430"/>
      <c r="J39" s="431"/>
      <c r="K39" s="447">
        <f>VLOOKUP(A39,EQUIPOS!A9:D166,4,FALSE)</f>
        <v>314955.10642826738</v>
      </c>
      <c r="L39" s="344"/>
      <c r="M39" s="345">
        <v>0.04</v>
      </c>
      <c r="N39" s="281">
        <f t="shared" si="0"/>
        <v>7873877.660706684</v>
      </c>
    </row>
    <row r="40" spans="1:14">
      <c r="A40" s="119" t="s">
        <v>255</v>
      </c>
      <c r="B40" s="865" t="str">
        <f>VLOOKUP(A40,EQUIPOS!A10:D154,3,FALSE)</f>
        <v>Manómetro cable de acero para bajar la celda</v>
      </c>
      <c r="C40" s="866"/>
      <c r="D40" s="866"/>
      <c r="E40" s="866"/>
      <c r="F40" s="866"/>
      <c r="G40" s="866"/>
      <c r="H40" s="867"/>
      <c r="I40" s="430"/>
      <c r="J40" s="431"/>
      <c r="K40" s="447">
        <f>VLOOKUP(A40,EQUIPOS!A10:D167,4,FALSE)</f>
        <v>1129812.2941980066</v>
      </c>
      <c r="L40" s="344"/>
      <c r="M40" s="345">
        <v>1</v>
      </c>
      <c r="N40" s="281">
        <f t="shared" si="0"/>
        <v>1129812.2941980066</v>
      </c>
    </row>
    <row r="41" spans="1:14">
      <c r="A41" s="119" t="s">
        <v>322</v>
      </c>
      <c r="B41" s="865" t="str">
        <f>VLOOKUP(A41,EQUIPOS!A11:D155,3,FALSE)</f>
        <v xml:space="preserve">Retroexcavadora sobre llantas JD 410
</v>
      </c>
      <c r="C41" s="866"/>
      <c r="D41" s="866"/>
      <c r="E41" s="866"/>
      <c r="F41" s="866"/>
      <c r="G41" s="866"/>
      <c r="H41" s="867"/>
      <c r="I41" s="430"/>
      <c r="J41" s="431"/>
      <c r="K41" s="447">
        <f>VLOOKUP(A41,EQUIPOS!A11:D168,4,FALSE)</f>
        <v>125769.55222222221</v>
      </c>
      <c r="L41" s="344"/>
      <c r="M41" s="345">
        <v>0.2</v>
      </c>
      <c r="N41" s="281">
        <f t="shared" si="0"/>
        <v>628847.76111111103</v>
      </c>
    </row>
    <row r="42" spans="1:14">
      <c r="A42" s="119"/>
      <c r="B42" s="865"/>
      <c r="C42" s="866"/>
      <c r="D42" s="866"/>
      <c r="E42" s="866"/>
      <c r="F42" s="866"/>
      <c r="G42" s="866"/>
      <c r="H42" s="867"/>
      <c r="I42" s="337"/>
      <c r="J42" s="339"/>
      <c r="K42" s="447"/>
      <c r="L42" s="432"/>
      <c r="M42" s="433"/>
      <c r="N42" s="281"/>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N86*M45</f>
        <v>402224.08211598999</v>
      </c>
    </row>
    <row r="46" spans="1:14" ht="15.75" thickBot="1">
      <c r="B46" s="865"/>
      <c r="C46" s="866"/>
      <c r="D46" s="866"/>
      <c r="E46" s="866"/>
      <c r="F46" s="866"/>
      <c r="G46" s="866"/>
      <c r="H46" s="867"/>
      <c r="I46" s="875"/>
      <c r="J46" s="876"/>
      <c r="K46" s="47"/>
      <c r="L46" s="877"/>
      <c r="M46" s="878"/>
      <c r="N46" s="111"/>
    </row>
    <row r="47" spans="1:14" ht="15.75" thickBot="1">
      <c r="B47" s="816" t="s">
        <v>1037</v>
      </c>
      <c r="C47" s="817"/>
      <c r="D47" s="817"/>
      <c r="E47" s="817"/>
      <c r="F47" s="817"/>
      <c r="G47" s="817"/>
      <c r="H47" s="817"/>
      <c r="I47" s="817"/>
      <c r="J47" s="817"/>
      <c r="K47" s="817"/>
      <c r="L47" s="817"/>
      <c r="M47" s="818"/>
      <c r="N47" s="420">
        <f>SUM(N36:N45)</f>
        <v>16790319.235721137</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1" t="s">
        <v>1028</v>
      </c>
      <c r="C51" s="862"/>
      <c r="D51" s="862"/>
      <c r="E51" s="862"/>
      <c r="F51" s="862"/>
      <c r="G51" s="862"/>
      <c r="H51" s="862"/>
      <c r="I51" s="896"/>
      <c r="J51" s="324" t="s">
        <v>1029</v>
      </c>
      <c r="K51" s="91" t="s">
        <v>1030</v>
      </c>
      <c r="L51" s="897" t="s">
        <v>1039</v>
      </c>
      <c r="M51" s="896"/>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12304260.17</v>
      </c>
      <c r="N52" s="281">
        <f t="shared" ref="N52:N57" si="1">K52*M52</f>
        <v>12304260.17</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61824.60778340156</v>
      </c>
      <c r="N53" s="281">
        <f t="shared" si="1"/>
        <v>1854738.2335020467</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1214024.2170743861</v>
      </c>
      <c r="N54" s="281">
        <f t="shared" si="1"/>
        <v>2428048.4341487722</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744497.45967366279</v>
      </c>
      <c r="N55" s="281">
        <f t="shared" si="1"/>
        <v>3722487.2983683138</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58733.299848591967</v>
      </c>
      <c r="N56" s="281">
        <f t="shared" si="1"/>
        <v>3523997.9909155183</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47722.188977333331</v>
      </c>
      <c r="N57" s="281">
        <f t="shared" si="1"/>
        <v>572666.26772799995</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6" t="s">
        <v>1037</v>
      </c>
      <c r="C63" s="817"/>
      <c r="D63" s="817"/>
      <c r="E63" s="817"/>
      <c r="F63" s="817"/>
      <c r="G63" s="817"/>
      <c r="H63" s="817"/>
      <c r="I63" s="817"/>
      <c r="J63" s="817"/>
      <c r="K63" s="817"/>
      <c r="L63" s="817"/>
      <c r="M63" s="818"/>
      <c r="N63" s="403">
        <f>SUM(N52:N62)</f>
        <v>24406198.394662652</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902" t="s">
        <v>1045</v>
      </c>
      <c r="M67" s="881"/>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3">
        <f>VLOOKUP(A68,TRANSPORTE!A5:D117,4,FALSE)</f>
        <v>1081784.1759580271</v>
      </c>
      <c r="M68" s="904"/>
      <c r="N68" s="296">
        <f>K68*L68</f>
        <v>1081784.1759580271</v>
      </c>
    </row>
    <row r="69" spans="1:15">
      <c r="A69" t="s">
        <v>1483</v>
      </c>
      <c r="B69" s="52" t="str">
        <f>VLOOKUP(A69,TRANSPORTE!A5:D117,3,FALSE)</f>
        <v>Pasajes aéreos</v>
      </c>
      <c r="C69" s="53"/>
      <c r="D69" s="53"/>
      <c r="E69" s="53"/>
      <c r="F69" s="53"/>
      <c r="G69" s="53"/>
      <c r="H69" s="320" t="s">
        <v>1029</v>
      </c>
      <c r="I69" s="288">
        <v>3</v>
      </c>
      <c r="J69" s="295">
        <v>1</v>
      </c>
      <c r="K69" s="288">
        <f>I69*J69</f>
        <v>3</v>
      </c>
      <c r="L69" s="903">
        <f>VLOOKUP(A69,TRANSPORTE!A5:D117,4,FALSE)</f>
        <v>303162.30934212188</v>
      </c>
      <c r="M69" s="904"/>
      <c r="N69" s="296">
        <f>K69*L69</f>
        <v>909486.92802636558</v>
      </c>
    </row>
    <row r="70" spans="1:15">
      <c r="B70" s="52"/>
      <c r="C70" s="53"/>
      <c r="D70" s="53"/>
      <c r="E70" s="53"/>
      <c r="F70" s="53"/>
      <c r="G70" s="53"/>
      <c r="H70" s="320"/>
      <c r="I70" s="288"/>
      <c r="J70" s="295"/>
      <c r="K70" s="288"/>
      <c r="L70" s="903"/>
      <c r="M70" s="904"/>
      <c r="N70" s="296"/>
    </row>
    <row r="71" spans="1:15">
      <c r="B71" s="52"/>
      <c r="C71" s="53"/>
      <c r="D71" s="53"/>
      <c r="E71" s="53"/>
      <c r="F71" s="53"/>
      <c r="G71" s="53"/>
      <c r="H71" s="320"/>
      <c r="I71" s="288"/>
      <c r="J71" s="295"/>
      <c r="K71" s="288"/>
      <c r="L71" s="903"/>
      <c r="M71" s="904"/>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94"/>
      <c r="M73" s="895"/>
      <c r="N73" s="133"/>
    </row>
    <row r="74" spans="1:15" ht="15.75" thickBot="1">
      <c r="B74" s="905" t="s">
        <v>1037</v>
      </c>
      <c r="C74" s="859"/>
      <c r="D74" s="859"/>
      <c r="E74" s="859"/>
      <c r="F74" s="859"/>
      <c r="G74" s="859"/>
      <c r="H74" s="859"/>
      <c r="I74" s="859"/>
      <c r="J74" s="859"/>
      <c r="K74" s="859"/>
      <c r="L74" s="859"/>
      <c r="M74" s="860"/>
      <c r="N74" s="110">
        <f>N68+N69+N70+N71+N72</f>
        <v>1991271.1039843927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5" t="s">
        <v>1047</v>
      </c>
      <c r="C78" s="856"/>
      <c r="D78" s="856"/>
      <c r="E78" s="856"/>
      <c r="F78" s="856"/>
      <c r="G78" s="856"/>
      <c r="H78" s="856"/>
      <c r="I78" s="79" t="s">
        <v>1048</v>
      </c>
      <c r="J78" s="81" t="s">
        <v>1494</v>
      </c>
      <c r="K78" s="80" t="s">
        <v>1050</v>
      </c>
      <c r="L78" s="857" t="s">
        <v>1034</v>
      </c>
      <c r="M78" s="858"/>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92" t="str">
        <f>VLOOKUP(A85,'MANO DE OBRA'!A12:D73,3,FALSE)</f>
        <v>Estudios, análisis e informes</v>
      </c>
      <c r="C85" s="893" t="e">
        <f>VLOOKUP(B85,'MANO DE OBRA'!B12:E73,3,FALSE)</f>
        <v>#N/A</v>
      </c>
      <c r="D85" s="893" t="e">
        <f>VLOOKUP(C85,'MANO DE OBRA'!C12:F73,3,FALSE)</f>
        <v>#N/A</v>
      </c>
      <c r="E85" s="893" t="e">
        <f>VLOOKUP(D85,'MANO DE OBRA'!D12:G73,3,FALSE)</f>
        <v>#N/A</v>
      </c>
      <c r="F85" s="893" t="e">
        <f>VLOOKUP(E85,'MANO DE OBRA'!E12:H73,3,FALSE)</f>
        <v>#N/A</v>
      </c>
      <c r="G85" s="893" t="e">
        <f>VLOOKUP(F85,'MANO DE OBRA'!F12:I73,3,FALSE)</f>
        <v>#N/A</v>
      </c>
      <c r="H85" s="893" t="e">
        <f>VLOOKUP(G85,'MANO DE OBRA'!G12:J73,3,FALSE)</f>
        <v>#N/A</v>
      </c>
      <c r="I85" s="479"/>
      <c r="J85" s="480"/>
      <c r="K85" s="481">
        <f>VLOOKUP(A85,'MANO DE OBRA'!A12:D104,4,FALSE)</f>
        <v>2042688.2082439999</v>
      </c>
      <c r="L85" s="973">
        <v>1</v>
      </c>
      <c r="M85" s="973"/>
      <c r="N85" s="482">
        <f>K85*L85</f>
        <v>2042688.2082439999</v>
      </c>
    </row>
    <row r="86" spans="1:14" ht="15.75" thickBot="1">
      <c r="B86" s="905" t="s">
        <v>1037</v>
      </c>
      <c r="C86" s="859"/>
      <c r="D86" s="859"/>
      <c r="E86" s="859"/>
      <c r="F86" s="859"/>
      <c r="G86" s="859"/>
      <c r="H86" s="859"/>
      <c r="I86" s="859"/>
      <c r="J86" s="859"/>
      <c r="K86" s="859"/>
      <c r="L86" s="859"/>
      <c r="M86" s="860"/>
      <c r="N86" s="469">
        <f>SUM(N79:N85)</f>
        <v>4022240.8211598997</v>
      </c>
    </row>
    <row r="87" spans="1:14" ht="15.75" thickBot="1">
      <c r="B87" s="39"/>
      <c r="C87" s="40"/>
      <c r="D87" s="40"/>
      <c r="E87" s="40"/>
      <c r="F87" s="40"/>
      <c r="G87" s="40"/>
      <c r="H87" s="40"/>
      <c r="I87" s="40"/>
      <c r="J87" s="40"/>
      <c r="K87" s="40"/>
      <c r="L87" s="40"/>
      <c r="M87" s="40"/>
      <c r="N87" s="41"/>
    </row>
    <row r="88" spans="1:14" ht="15.75" thickBot="1">
      <c r="B88" s="816" t="s">
        <v>1051</v>
      </c>
      <c r="C88" s="817"/>
      <c r="D88" s="817"/>
      <c r="E88" s="817"/>
      <c r="F88" s="817"/>
      <c r="G88" s="817"/>
      <c r="H88" s="817"/>
      <c r="I88" s="817"/>
      <c r="J88" s="817"/>
      <c r="K88" s="817"/>
      <c r="L88" s="817"/>
      <c r="M88" s="818"/>
      <c r="N88" s="105">
        <f>N86+N74+N63+N47</f>
        <v>47210029.555528082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1" t="s">
        <v>1053</v>
      </c>
      <c r="C92" s="862"/>
      <c r="D92" s="862"/>
      <c r="E92" s="862"/>
      <c r="F92" s="862"/>
      <c r="G92" s="862"/>
      <c r="H92" s="862"/>
      <c r="I92" s="323"/>
      <c r="J92" s="343"/>
      <c r="K92" s="311" t="s">
        <v>1054</v>
      </c>
      <c r="L92" s="863" t="s">
        <v>1055</v>
      </c>
      <c r="M92" s="864"/>
      <c r="N92" s="312"/>
    </row>
    <row r="93" spans="1:14">
      <c r="B93" s="849" t="s">
        <v>1056</v>
      </c>
      <c r="C93" s="850"/>
      <c r="D93" s="850"/>
      <c r="E93" s="850"/>
      <c r="F93" s="850"/>
      <c r="G93" s="850"/>
      <c r="H93" s="850"/>
      <c r="I93" s="93"/>
      <c r="J93" s="94"/>
      <c r="K93" s="313">
        <v>0.2</v>
      </c>
      <c r="L93" s="851">
        <f>N88*K93</f>
        <v>9442005.911105616</v>
      </c>
      <c r="M93" s="852"/>
      <c r="N93" s="57"/>
    </row>
    <row r="94" spans="1:14">
      <c r="B94" s="95" t="s">
        <v>1057</v>
      </c>
      <c r="C94" s="96"/>
      <c r="D94" s="96"/>
      <c r="E94" s="96"/>
      <c r="F94" s="96"/>
      <c r="G94" s="96"/>
      <c r="H94" s="96"/>
      <c r="I94" s="93"/>
      <c r="J94" s="94"/>
      <c r="K94" s="313">
        <v>0.05</v>
      </c>
      <c r="L94" s="851">
        <f>N88*K94</f>
        <v>2360501.477776404</v>
      </c>
      <c r="M94" s="852"/>
      <c r="N94" s="57"/>
    </row>
    <row r="95" spans="1:14" ht="15.75" thickBot="1">
      <c r="B95" s="97" t="s">
        <v>1058</v>
      </c>
      <c r="C95" s="98"/>
      <c r="D95" s="98"/>
      <c r="E95" s="98"/>
      <c r="F95" s="98"/>
      <c r="G95" s="98"/>
      <c r="H95" s="98"/>
      <c r="I95" s="99"/>
      <c r="J95" s="100"/>
      <c r="K95" s="314">
        <v>0.05</v>
      </c>
      <c r="L95" s="853">
        <f>N88*K95</f>
        <v>2360501.477776404</v>
      </c>
      <c r="M95" s="854"/>
      <c r="N95" s="57"/>
    </row>
    <row r="96" spans="1:14" ht="15.75" thickBot="1">
      <c r="B96" s="816" t="s">
        <v>1037</v>
      </c>
      <c r="C96" s="817"/>
      <c r="D96" s="817"/>
      <c r="E96" s="817"/>
      <c r="F96" s="817"/>
      <c r="G96" s="817"/>
      <c r="H96" s="817"/>
      <c r="I96" s="817"/>
      <c r="J96" s="817"/>
      <c r="K96" s="817"/>
      <c r="L96" s="817"/>
      <c r="M96" s="818"/>
      <c r="N96" s="58">
        <f>L93+L94+L95</f>
        <v>14163008.866658425</v>
      </c>
    </row>
    <row r="97" spans="1:14" ht="15.75" thickBot="1">
      <c r="B97" s="39"/>
      <c r="C97" s="40"/>
      <c r="D97" s="40"/>
      <c r="E97" s="40"/>
      <c r="F97" s="40"/>
      <c r="G97" s="40"/>
      <c r="H97" s="40"/>
      <c r="I97" s="40"/>
      <c r="J97" s="40"/>
      <c r="K97" s="40"/>
      <c r="L97" s="40"/>
      <c r="M97" s="40"/>
      <c r="N97" s="41"/>
    </row>
    <row r="98" spans="1:14" ht="15.75" thickBot="1">
      <c r="A98" t="s">
        <v>2122</v>
      </c>
      <c r="B98" s="816" t="s">
        <v>1059</v>
      </c>
      <c r="C98" s="817"/>
      <c r="D98" s="817"/>
      <c r="E98" s="817"/>
      <c r="F98" s="817"/>
      <c r="G98" s="817"/>
      <c r="H98" s="817"/>
      <c r="I98" s="817"/>
      <c r="J98" s="817"/>
      <c r="K98" s="817"/>
      <c r="L98" s="817"/>
      <c r="M98" s="818"/>
      <c r="N98" s="196">
        <f>N88+N96</f>
        <v>61373038.422186509</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0" t="s">
        <v>2324</v>
      </c>
      <c r="C115" s="961"/>
      <c r="D115" s="961"/>
      <c r="E115" s="961"/>
      <c r="F115" s="961"/>
      <c r="G115" s="961"/>
      <c r="H115" s="961"/>
      <c r="I115" s="961"/>
      <c r="J115" s="961"/>
      <c r="K115" s="961"/>
      <c r="L115" s="961"/>
      <c r="M115" s="961"/>
      <c r="N115" s="962"/>
    </row>
    <row r="116" spans="2:14" ht="15" customHeight="1">
      <c r="B116" s="960"/>
      <c r="C116" s="961"/>
      <c r="D116" s="961"/>
      <c r="E116" s="961"/>
      <c r="F116" s="961"/>
      <c r="G116" s="961"/>
      <c r="H116" s="961"/>
      <c r="I116" s="961"/>
      <c r="J116" s="961"/>
      <c r="K116" s="961"/>
      <c r="L116" s="961"/>
      <c r="M116" s="961"/>
      <c r="N116" s="962"/>
    </row>
    <row r="117" spans="2:14" ht="30" customHeight="1">
      <c r="B117" s="963" t="s">
        <v>2325</v>
      </c>
      <c r="C117" s="964"/>
      <c r="D117" s="964"/>
      <c r="E117" s="964"/>
      <c r="F117" s="964"/>
      <c r="G117" s="964"/>
      <c r="H117" s="964"/>
      <c r="I117" s="964"/>
      <c r="J117" s="964"/>
      <c r="K117" s="964"/>
      <c r="L117" s="964"/>
      <c r="M117" s="964"/>
      <c r="N117" s="965"/>
    </row>
    <row r="118" spans="2:14">
      <c r="B118" s="963"/>
      <c r="C118" s="964"/>
      <c r="D118" s="964"/>
      <c r="E118" s="964"/>
      <c r="F118" s="964"/>
      <c r="G118" s="964"/>
      <c r="H118" s="964"/>
      <c r="I118" s="964"/>
      <c r="J118" s="964"/>
      <c r="K118" s="964"/>
      <c r="L118" s="964"/>
      <c r="M118" s="964"/>
      <c r="N118" s="965"/>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6"/>
      <c r="K128" s="966"/>
      <c r="L128" s="966"/>
      <c r="M128" s="966"/>
      <c r="N128" s="967"/>
    </row>
    <row r="129" spans="2:14" ht="15.75" thickBot="1">
      <c r="B129" s="428" t="s">
        <v>2327</v>
      </c>
      <c r="C129" s="429"/>
      <c r="D129" s="429"/>
      <c r="E129" s="268"/>
      <c r="F129" s="268"/>
      <c r="G129" s="268"/>
      <c r="H129" s="268"/>
      <c r="I129" s="268"/>
      <c r="J129" s="968"/>
      <c r="K129" s="968"/>
      <c r="L129" s="968"/>
      <c r="M129" s="968"/>
      <c r="N129" s="96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326</v>
      </c>
      <c r="B36" s="865" t="str">
        <f>VLOOKUP(A36,EQUIPOS!A6:D154,3,FALSE)</f>
        <v>Sensor de Impacto para prueba de integridad tipo</v>
      </c>
      <c r="C36" s="866"/>
      <c r="D36" s="866"/>
      <c r="E36" s="866"/>
      <c r="F36" s="866"/>
      <c r="G36" s="866"/>
      <c r="H36" s="867"/>
      <c r="I36" s="276"/>
      <c r="J36" s="277"/>
      <c r="K36" s="278">
        <f>VLOOKUP(A36,EQUIPOS!A6:D163,4,FALSE)</f>
        <v>90022.208427232908</v>
      </c>
      <c r="L36" s="279"/>
      <c r="M36" s="345">
        <v>1</v>
      </c>
      <c r="N36" s="281">
        <f>K36/M36</f>
        <v>90022.208427232908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90022.208427232908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1946758.4055133341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2036780.613940567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407356.12278811343</v>
      </c>
      <c r="M84" s="852"/>
      <c r="N84" s="57"/>
    </row>
    <row r="85" spans="1:14">
      <c r="B85" s="95" t="s">
        <v>1057</v>
      </c>
      <c r="C85" s="96"/>
      <c r="D85" s="96"/>
      <c r="E85" s="96"/>
      <c r="F85" s="96"/>
      <c r="G85" s="96"/>
      <c r="H85" s="96"/>
      <c r="I85" s="93"/>
      <c r="J85" s="94"/>
      <c r="K85" s="313">
        <v>0.05</v>
      </c>
      <c r="L85" s="851">
        <f>N79*K85</f>
        <v>101839.03069702836</v>
      </c>
      <c r="M85" s="852"/>
      <c r="N85" s="57"/>
    </row>
    <row r="86" spans="1:14" ht="15.75" thickBot="1">
      <c r="B86" s="97" t="s">
        <v>1058</v>
      </c>
      <c r="C86" s="98"/>
      <c r="D86" s="98"/>
      <c r="E86" s="98"/>
      <c r="F86" s="98"/>
      <c r="G86" s="98"/>
      <c r="H86" s="98"/>
      <c r="I86" s="99"/>
      <c r="J86" s="100"/>
      <c r="K86" s="314">
        <v>0.05</v>
      </c>
      <c r="L86" s="853">
        <f>N79*K86</f>
        <v>101839.03069702836</v>
      </c>
      <c r="M86" s="854"/>
      <c r="N86" s="57"/>
    </row>
    <row r="87" spans="1:14" ht="15.75" thickBot="1">
      <c r="B87" s="816" t="s">
        <v>1037</v>
      </c>
      <c r="C87" s="817"/>
      <c r="D87" s="817"/>
      <c r="E87" s="817"/>
      <c r="F87" s="817"/>
      <c r="G87" s="817"/>
      <c r="H87" s="817"/>
      <c r="I87" s="817"/>
      <c r="J87" s="817"/>
      <c r="K87" s="817"/>
      <c r="L87" s="817"/>
      <c r="M87" s="818"/>
      <c r="N87" s="58">
        <f>L84+L85+L86</f>
        <v>611034.1841821702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2647814.7981227371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320</v>
      </c>
      <c r="B36" s="865" t="str">
        <f>VLOOKUP(A36,EQUIPOS!A6:D154,3,FALSE)</f>
        <v>Retroexcavadora sobre llantas, motor 62HP, Profundidad de excavación de 5.41 metros.</v>
      </c>
      <c r="C36" s="866"/>
      <c r="D36" s="866"/>
      <c r="E36" s="866"/>
      <c r="F36" s="866"/>
      <c r="G36" s="866"/>
      <c r="H36" s="867"/>
      <c r="I36" s="276"/>
      <c r="J36" s="277"/>
      <c r="K36" s="278">
        <f>VLOOKUP(A36,EQUIPOS!A6:D163,4,FALSE)</f>
        <v>54511.460727969359</v>
      </c>
      <c r="L36" s="279"/>
      <c r="M36" s="345">
        <v>10</v>
      </c>
      <c r="N36" s="281">
        <f>K36/M36</f>
        <v>5451.1460727969361</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319.17003253812504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5770.3161053350614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40237.226541312593</v>
      </c>
      <c r="N48" s="281">
        <f>K48*M48</f>
        <v>19671.532975752823</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23142.823333333334</v>
      </c>
      <c r="N49" s="281">
        <f>K49*M49</f>
        <v>30857.097777777777</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3072</v>
      </c>
      <c r="N50" s="281">
        <f>K50*M50</f>
        <v>4608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55136.630753530597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3191.70032538125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64098.647184246911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12819.729436849382</v>
      </c>
      <c r="M84" s="852"/>
      <c r="N84" s="57"/>
    </row>
    <row r="85" spans="1:14">
      <c r="B85" s="95" t="s">
        <v>1057</v>
      </c>
      <c r="C85" s="96"/>
      <c r="D85" s="96"/>
      <c r="E85" s="96"/>
      <c r="F85" s="96"/>
      <c r="G85" s="96"/>
      <c r="H85" s="96"/>
      <c r="I85" s="93"/>
      <c r="J85" s="94"/>
      <c r="K85" s="313">
        <v>0.05</v>
      </c>
      <c r="L85" s="851">
        <f>N79*K85</f>
        <v>3204.9323592123455</v>
      </c>
      <c r="M85" s="852"/>
      <c r="N85" s="57"/>
    </row>
    <row r="86" spans="1:14" ht="15.75" thickBot="1">
      <c r="B86" s="97" t="s">
        <v>1058</v>
      </c>
      <c r="C86" s="98"/>
      <c r="D86" s="98"/>
      <c r="E86" s="98"/>
      <c r="F86" s="98"/>
      <c r="G86" s="98"/>
      <c r="H86" s="98"/>
      <c r="I86" s="99"/>
      <c r="J86" s="100"/>
      <c r="K86" s="314">
        <v>0.05</v>
      </c>
      <c r="L86" s="853">
        <f>N79*K86</f>
        <v>3204.9323592123455</v>
      </c>
      <c r="M86" s="854"/>
      <c r="N86" s="57"/>
    </row>
    <row r="87" spans="1:14" ht="15.75" thickBot="1">
      <c r="B87" s="816" t="s">
        <v>1037</v>
      </c>
      <c r="C87" s="817"/>
      <c r="D87" s="817"/>
      <c r="E87" s="817"/>
      <c r="F87" s="817"/>
      <c r="G87" s="817"/>
      <c r="H87" s="817"/>
      <c r="I87" s="817"/>
      <c r="J87" s="817"/>
      <c r="K87" s="817"/>
      <c r="L87" s="817"/>
      <c r="M87" s="818"/>
      <c r="N87" s="58">
        <f>L84+L85+L86</f>
        <v>19229.594155274073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83328.241339520988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204</v>
      </c>
      <c r="B36" s="865" t="str">
        <f>VLOOKUP(A36,EQUIPOS!A6:D154,3,FALSE)</f>
        <v xml:space="preserve">Equipo de soldadura 250 AMP
</v>
      </c>
      <c r="C36" s="866"/>
      <c r="D36" s="866"/>
      <c r="E36" s="866"/>
      <c r="F36" s="866"/>
      <c r="G36" s="866"/>
      <c r="H36" s="867"/>
      <c r="I36" s="276"/>
      <c r="J36" s="277"/>
      <c r="K36" s="278">
        <f>VLOOKUP(A36,EQUIPOS!A6:D163,4,FALSE)</f>
        <v>12961.613995317159</v>
      </c>
      <c r="L36" s="279"/>
      <c r="M36" s="345">
        <v>10</v>
      </c>
      <c r="N36" s="281">
        <f>K36/M36</f>
        <v>1296.1613995317159</v>
      </c>
    </row>
    <row r="37" spans="1:14">
      <c r="A37" s="119" t="s">
        <v>320</v>
      </c>
      <c r="B37" s="865" t="str">
        <f>VLOOKUP(A37,EQUIPOS!A7:D154,3,FALSE)</f>
        <v>Retroexcavadora sobre llantas, motor 62HP, Profundidad de excavación de 5.41 metros.</v>
      </c>
      <c r="C37" s="866"/>
      <c r="D37" s="866"/>
      <c r="E37" s="866"/>
      <c r="F37" s="866"/>
      <c r="G37" s="866"/>
      <c r="H37" s="867"/>
      <c r="I37" s="430"/>
      <c r="J37" s="431"/>
      <c r="K37" s="278">
        <f>VLOOKUP(A37,EQUIPOS!A7:D164,4,FALSE)</f>
        <v>54511.460727969359</v>
      </c>
      <c r="L37" s="344"/>
      <c r="M37" s="345">
        <v>10</v>
      </c>
      <c r="N37" s="281">
        <f>K37/M37</f>
        <v>5451.1460727969361</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383.00403904575001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7130.3115113744016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11318.342433556318</v>
      </c>
      <c r="N48" s="281">
        <f>K48*M48</f>
        <v>373.50530030735848</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62935.094505700334</v>
      </c>
      <c r="N49" s="281">
        <f>K49*M49</f>
        <v>188805.28351710099</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841.4392207125311</v>
      </c>
      <c r="N50" s="281">
        <f>K50*M50</f>
        <v>8414.392207125311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197593.18102453367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3830.0403904574996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208553.53292636556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41710.706585273118</v>
      </c>
      <c r="M84" s="852"/>
      <c r="N84" s="57"/>
    </row>
    <row r="85" spans="1:14">
      <c r="B85" s="95" t="s">
        <v>1057</v>
      </c>
      <c r="C85" s="96"/>
      <c r="D85" s="96"/>
      <c r="E85" s="96"/>
      <c r="F85" s="96"/>
      <c r="G85" s="96"/>
      <c r="H85" s="96"/>
      <c r="I85" s="93"/>
      <c r="J85" s="94"/>
      <c r="K85" s="313">
        <v>0.05</v>
      </c>
      <c r="L85" s="851">
        <f>N79*K85</f>
        <v>10427.676646318279</v>
      </c>
      <c r="M85" s="852"/>
      <c r="N85" s="57"/>
    </row>
    <row r="86" spans="1:14" ht="15.75" thickBot="1">
      <c r="B86" s="97" t="s">
        <v>1058</v>
      </c>
      <c r="C86" s="98"/>
      <c r="D86" s="98"/>
      <c r="E86" s="98"/>
      <c r="F86" s="98"/>
      <c r="G86" s="98"/>
      <c r="H86" s="98"/>
      <c r="I86" s="99"/>
      <c r="J86" s="100"/>
      <c r="K86" s="314">
        <v>0.05</v>
      </c>
      <c r="L86" s="853">
        <f>N79*K86</f>
        <v>10427.676646318279</v>
      </c>
      <c r="M86" s="854"/>
      <c r="N86" s="57"/>
    </row>
    <row r="87" spans="1:14" ht="15.75" thickBot="1">
      <c r="B87" s="816" t="s">
        <v>1037</v>
      </c>
      <c r="C87" s="817"/>
      <c r="D87" s="817"/>
      <c r="E87" s="817"/>
      <c r="F87" s="817"/>
      <c r="G87" s="817"/>
      <c r="H87" s="817"/>
      <c r="I87" s="817"/>
      <c r="J87" s="817"/>
      <c r="K87" s="817"/>
      <c r="L87" s="817"/>
      <c r="M87" s="818"/>
      <c r="N87" s="58">
        <f>L84+L85+L86</f>
        <v>62566.059877909676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271119.59280427522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282</v>
      </c>
      <c r="B36" s="865" t="str">
        <f>VLOOKUP(A36,EQUIPOS!A6:D154,3,FALSE)</f>
        <v>Piloteadora potencia 250KW, RPM 1800, fuerza elevadora 200KN</v>
      </c>
      <c r="C36" s="866"/>
      <c r="D36" s="866"/>
      <c r="E36" s="866"/>
      <c r="F36" s="866"/>
      <c r="G36" s="866"/>
      <c r="H36" s="867"/>
      <c r="I36" s="276"/>
      <c r="J36" s="277"/>
      <c r="K36" s="278">
        <f>VLOOKUP(A36,EQUIPOS!A6:D163,4,FALSE)</f>
        <v>564874.70376097725</v>
      </c>
      <c r="L36" s="279"/>
      <c r="M36" s="345">
        <v>2</v>
      </c>
      <c r="N36" s="281">
        <f>K36/M36</f>
        <v>282437.35188048863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4468.3804555337501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286905.73233602237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3415.3266666666664</v>
      </c>
      <c r="N48" s="281">
        <f>K48*M48</f>
        <v>95629.146666666653</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402396.72333333333</v>
      </c>
      <c r="N49" s="281">
        <f>K49*M49</f>
        <v>140838.85316666667</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15042.439059298738</v>
      </c>
      <c r="N50" s="281">
        <f>K50*M50</f>
        <v>45127.317177896213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281595.31701122952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3">
        <f>VLOOKUP(A60,TRANSPORTE!A2:D117,4,FALSE)</f>
        <v>964.31582974751655</v>
      </c>
      <c r="M60" s="904"/>
      <c r="N60" s="296">
        <f>K60*L60</f>
        <v>337.51054041163076</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337.51054041163076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44683.804555337498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613522.36444300099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122704.4728886002</v>
      </c>
      <c r="M84" s="852"/>
      <c r="N84" s="57"/>
    </row>
    <row r="85" spans="1:14">
      <c r="B85" s="95" t="s">
        <v>1057</v>
      </c>
      <c r="C85" s="96"/>
      <c r="D85" s="96"/>
      <c r="E85" s="96"/>
      <c r="F85" s="96"/>
      <c r="G85" s="96"/>
      <c r="H85" s="96"/>
      <c r="I85" s="93"/>
      <c r="J85" s="94"/>
      <c r="K85" s="313">
        <v>0.05</v>
      </c>
      <c r="L85" s="851">
        <f>N79*K85</f>
        <v>30676.118222150049</v>
      </c>
      <c r="M85" s="852"/>
      <c r="N85" s="57"/>
    </row>
    <row r="86" spans="1:14" ht="15.75" thickBot="1">
      <c r="B86" s="97" t="s">
        <v>1058</v>
      </c>
      <c r="C86" s="98"/>
      <c r="D86" s="98"/>
      <c r="E86" s="98"/>
      <c r="F86" s="98"/>
      <c r="G86" s="98"/>
      <c r="H86" s="98"/>
      <c r="I86" s="99"/>
      <c r="J86" s="100"/>
      <c r="K86" s="314">
        <v>0.05</v>
      </c>
      <c r="L86" s="853">
        <f>N79*K86</f>
        <v>30676.118222150049</v>
      </c>
      <c r="M86" s="854"/>
      <c r="N86" s="57"/>
    </row>
    <row r="87" spans="1:14" ht="15.75" thickBot="1">
      <c r="B87" s="816" t="s">
        <v>1037</v>
      </c>
      <c r="C87" s="817"/>
      <c r="D87" s="817"/>
      <c r="E87" s="817"/>
      <c r="F87" s="817"/>
      <c r="G87" s="817"/>
      <c r="H87" s="817"/>
      <c r="I87" s="817"/>
      <c r="J87" s="817"/>
      <c r="K87" s="817"/>
      <c r="L87" s="817"/>
      <c r="M87" s="818"/>
      <c r="N87" s="58">
        <f>L84+L85+L86</f>
        <v>184056.7093329003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797579.07377590123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282</v>
      </c>
      <c r="B36" s="865" t="str">
        <f>VLOOKUP(A36,EQUIPOS!A6:D154,3,FALSE)</f>
        <v>Piloteadora potencia 250KW, RPM 1800, fuerza elevadora 200KN</v>
      </c>
      <c r="C36" s="866"/>
      <c r="D36" s="866"/>
      <c r="E36" s="866"/>
      <c r="F36" s="866"/>
      <c r="G36" s="866"/>
      <c r="H36" s="867"/>
      <c r="I36" s="276"/>
      <c r="J36" s="277"/>
      <c r="K36" s="278">
        <f>VLOOKUP(A36,EQUIPOS!A6:D163,4,FALSE)</f>
        <v>564874.70376097725</v>
      </c>
      <c r="L36" s="279"/>
      <c r="M36" s="345">
        <v>2</v>
      </c>
      <c r="N36" s="281">
        <f>K36/M36</f>
        <v>282437.35188048863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4468.3804555337501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286905.73233602237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3415.3266666666664</v>
      </c>
      <c r="N48" s="281">
        <f>K48*M48</f>
        <v>95629.146666666653</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583345.02229333331</v>
      </c>
      <c r="N49" s="281">
        <f>K49*M49</f>
        <v>204170.75780266666</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15042.439059298738</v>
      </c>
      <c r="N50" s="281">
        <f>K50*M50</f>
        <v>30084.878118597477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329884.78258793079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3">
        <f>VLOOKUP(A60,TRANSPORTE!A2:D117,4,FALSE)</f>
        <v>964.31582974751655</v>
      </c>
      <c r="M60" s="904"/>
      <c r="N60" s="296">
        <f>K60*L60</f>
        <v>337.51054041163076</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337.51054041163076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44683.804555337498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661811.83001970232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132362.36600394046</v>
      </c>
      <c r="M84" s="852"/>
      <c r="N84" s="57"/>
    </row>
    <row r="85" spans="1:14">
      <c r="B85" s="95" t="s">
        <v>1057</v>
      </c>
      <c r="C85" s="96"/>
      <c r="D85" s="96"/>
      <c r="E85" s="96"/>
      <c r="F85" s="96"/>
      <c r="G85" s="96"/>
      <c r="H85" s="96"/>
      <c r="I85" s="93"/>
      <c r="J85" s="94"/>
      <c r="K85" s="313">
        <v>0.05</v>
      </c>
      <c r="L85" s="851">
        <f>N79*K85</f>
        <v>33090.591500985116</v>
      </c>
      <c r="M85" s="852"/>
      <c r="N85" s="57"/>
    </row>
    <row r="86" spans="1:14" ht="15.75" thickBot="1">
      <c r="B86" s="97" t="s">
        <v>1058</v>
      </c>
      <c r="C86" s="98"/>
      <c r="D86" s="98"/>
      <c r="E86" s="98"/>
      <c r="F86" s="98"/>
      <c r="G86" s="98"/>
      <c r="H86" s="98"/>
      <c r="I86" s="99"/>
      <c r="J86" s="100"/>
      <c r="K86" s="314">
        <v>0.05</v>
      </c>
      <c r="L86" s="853">
        <f>N79*K86</f>
        <v>33090.591500985116</v>
      </c>
      <c r="M86" s="854"/>
      <c r="N86" s="57"/>
    </row>
    <row r="87" spans="1:14" ht="15.75" thickBot="1">
      <c r="B87" s="816" t="s">
        <v>1037</v>
      </c>
      <c r="C87" s="817"/>
      <c r="D87" s="817"/>
      <c r="E87" s="817"/>
      <c r="F87" s="817"/>
      <c r="G87" s="817"/>
      <c r="H87" s="817"/>
      <c r="I87" s="817"/>
      <c r="J87" s="817"/>
      <c r="K87" s="817"/>
      <c r="L87" s="817"/>
      <c r="M87" s="818"/>
      <c r="N87" s="58">
        <f>L84+L85+L86</f>
        <v>198543.5490059107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860355.37902561296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195</v>
      </c>
      <c r="B36" s="865" t="str">
        <f>VLOOKUP(A36,EQUIPOS!A6:D154,3,FALSE)</f>
        <v xml:space="preserve">Equipo de oxicorte, Capacidad de corte: hasta 6´´ (152mm) </v>
      </c>
      <c r="C36" s="866"/>
      <c r="D36" s="866"/>
      <c r="E36" s="866"/>
      <c r="F36" s="866"/>
      <c r="G36" s="866"/>
      <c r="H36" s="867"/>
      <c r="I36" s="276"/>
      <c r="J36" s="277"/>
      <c r="K36" s="278">
        <f>VLOOKUP(A36,EQUIPOS!A6:D163,4,FALSE)</f>
        <v>9152.1832756304648</v>
      </c>
      <c r="L36" s="279"/>
      <c r="M36" s="345">
        <v>1.1299999999999999</v>
      </c>
      <c r="N36" s="281">
        <f>K36/M36</f>
        <v>8099.2772350712085</v>
      </c>
    </row>
    <row r="37" spans="1:14">
      <c r="A37" s="119" t="s">
        <v>332</v>
      </c>
      <c r="B37" s="865" t="str">
        <f>VLOOKUP(A37,EQUIPOS!A7:D154,3,FALSE)</f>
        <v xml:space="preserve">Taladro de 1/2´´, pulidora, lijadora y circular
</v>
      </c>
      <c r="C37" s="866"/>
      <c r="D37" s="866"/>
      <c r="E37" s="866"/>
      <c r="F37" s="866"/>
      <c r="G37" s="866"/>
      <c r="H37" s="867"/>
      <c r="I37" s="430"/>
      <c r="J37" s="431"/>
      <c r="K37" s="278">
        <f>VLOOKUP(A37,EQUIPOS!A7:D164,4,FALSE)</f>
        <v>2469.7190993333334</v>
      </c>
      <c r="L37" s="344"/>
      <c r="M37" s="345">
        <v>0.53</v>
      </c>
      <c r="N37" s="281">
        <f>K37/M37</f>
        <v>4659.8473572327039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2553.3602603050003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15312.484852608914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57314.323333333334</v>
      </c>
      <c r="N48" s="281">
        <f>K48*M48</f>
        <v>1146.2864666666667</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11336.022916666667</v>
      </c>
      <c r="N49" s="281">
        <f>K49*M49</f>
        <v>5668.0114583333334</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52228.170000000006</v>
      </c>
      <c r="N50" s="281">
        <f>K50*M50</f>
        <v>4178.2536000000009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10992.551525000001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51838.638980658914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10367.727796131783</v>
      </c>
      <c r="M84" s="852"/>
      <c r="N84" s="57"/>
    </row>
    <row r="85" spans="1:14">
      <c r="B85" s="95" t="s">
        <v>1057</v>
      </c>
      <c r="C85" s="96"/>
      <c r="D85" s="96"/>
      <c r="E85" s="96"/>
      <c r="F85" s="96"/>
      <c r="G85" s="96"/>
      <c r="H85" s="96"/>
      <c r="I85" s="93"/>
      <c r="J85" s="94"/>
      <c r="K85" s="313">
        <v>0.05</v>
      </c>
      <c r="L85" s="851">
        <f>N79*K85</f>
        <v>2591.9319490329458</v>
      </c>
      <c r="M85" s="852"/>
      <c r="N85" s="57"/>
    </row>
    <row r="86" spans="1:14" ht="15.75" thickBot="1">
      <c r="B86" s="97" t="s">
        <v>1058</v>
      </c>
      <c r="C86" s="98"/>
      <c r="D86" s="98"/>
      <c r="E86" s="98"/>
      <c r="F86" s="98"/>
      <c r="G86" s="98"/>
      <c r="H86" s="98"/>
      <c r="I86" s="99"/>
      <c r="J86" s="100"/>
      <c r="K86" s="314">
        <v>0.05</v>
      </c>
      <c r="L86" s="853">
        <f>N79*K86</f>
        <v>2591.9319490329458</v>
      </c>
      <c r="M86" s="854"/>
      <c r="N86" s="57"/>
    </row>
    <row r="87" spans="1:14" ht="15.75" thickBot="1">
      <c r="B87" s="816" t="s">
        <v>1037</v>
      </c>
      <c r="C87" s="817"/>
      <c r="D87" s="817"/>
      <c r="E87" s="817"/>
      <c r="F87" s="817"/>
      <c r="G87" s="817"/>
      <c r="H87" s="817"/>
      <c r="I87" s="817"/>
      <c r="J87" s="817"/>
      <c r="K87" s="817"/>
      <c r="L87" s="817"/>
      <c r="M87" s="818"/>
      <c r="N87" s="58">
        <f>L84+L85+L86</f>
        <v>15551.591694197674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67390.23067485659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7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19581.540881662866</v>
      </c>
      <c r="L36" s="279"/>
      <c r="M36" s="345">
        <v>12</v>
      </c>
      <c r="N36" s="281">
        <f t="shared" ref="N36:N42" si="0">K36/M36</f>
        <v>1631.7950734719054</v>
      </c>
    </row>
    <row r="37" spans="1:14">
      <c r="A37" s="119" t="s">
        <v>288</v>
      </c>
      <c r="B37" s="865" t="str">
        <f>VLOOKUP(A37,EQUIPOS!A7:D154,3,FALSE)</f>
        <v xml:space="preserve">Planta eléctrica </v>
      </c>
      <c r="C37" s="866"/>
      <c r="D37" s="866"/>
      <c r="E37" s="866"/>
      <c r="F37" s="866"/>
      <c r="G37" s="866"/>
      <c r="H37" s="867"/>
      <c r="I37" s="276"/>
      <c r="J37" s="277"/>
      <c r="K37" s="278">
        <f>VLOOKUP(A37,EQUIPOS!A7:D164,4,FALSE)</f>
        <v>10706.93</v>
      </c>
      <c r="L37" s="279"/>
      <c r="M37" s="345">
        <v>1.3</v>
      </c>
      <c r="N37" s="281">
        <f t="shared" si="0"/>
        <v>8236.1</v>
      </c>
    </row>
    <row r="38" spans="1:14">
      <c r="A38" s="119" t="s">
        <v>125</v>
      </c>
      <c r="B38" s="865" t="str">
        <f>VLOOKUP(A38,EQUIPOS!A8:D154,3,FALSE)</f>
        <v>Bomba para gato de tensionamiento</v>
      </c>
      <c r="C38" s="866"/>
      <c r="D38" s="866"/>
      <c r="E38" s="866"/>
      <c r="F38" s="866"/>
      <c r="G38" s="866"/>
      <c r="H38" s="867"/>
      <c r="I38" s="276"/>
      <c r="J38" s="277"/>
      <c r="K38" s="278">
        <f>VLOOKUP(A38,EQUIPOS!A8:D165,4,FALSE)</f>
        <v>48875.619267776878</v>
      </c>
      <c r="L38" s="279"/>
      <c r="M38" s="345">
        <v>12</v>
      </c>
      <c r="N38" s="281">
        <f t="shared" si="0"/>
        <v>4072.9682723147398</v>
      </c>
    </row>
    <row r="39" spans="1:14">
      <c r="A39" s="119" t="s">
        <v>180</v>
      </c>
      <c r="B39" s="865" t="str">
        <f>VLOOKUP(A39,EQUIPOS!A9:D154,3,FALSE)</f>
        <v>Compresor 120 HP, con martillo.</v>
      </c>
      <c r="C39" s="866"/>
      <c r="D39" s="866"/>
      <c r="E39" s="866"/>
      <c r="F39" s="866"/>
      <c r="G39" s="866"/>
      <c r="H39" s="867"/>
      <c r="I39" s="276"/>
      <c r="J39" s="277"/>
      <c r="K39" s="278">
        <f>VLOOKUP(A39,EQUIPOS!A9:D166,4,FALSE)</f>
        <v>77710.953333333324</v>
      </c>
      <c r="L39" s="279"/>
      <c r="M39" s="345">
        <v>1.3</v>
      </c>
      <c r="N39" s="281">
        <f t="shared" si="0"/>
        <v>59777.656410256401</v>
      </c>
    </row>
    <row r="40" spans="1:14">
      <c r="A40" s="119" t="s">
        <v>197</v>
      </c>
      <c r="B40" s="865" t="str">
        <f>VLOOKUP(A40,EQUIPOS!A10:D154,3,FALSE)</f>
        <v>Equipo de perforación (TRACKDRILL), potencia 40 HP, 2100 golpes / minuto</v>
      </c>
      <c r="C40" s="866"/>
      <c r="D40" s="866"/>
      <c r="E40" s="866"/>
      <c r="F40" s="866"/>
      <c r="G40" s="866"/>
      <c r="H40" s="867"/>
      <c r="I40" s="276"/>
      <c r="J40" s="277"/>
      <c r="K40" s="278">
        <f>VLOOKUP(A40,EQUIPOS!A10:D167,4,FALSE)</f>
        <v>122412.59815023931</v>
      </c>
      <c r="L40" s="279"/>
      <c r="M40" s="345">
        <v>1.3</v>
      </c>
      <c r="N40" s="281">
        <f t="shared" si="0"/>
        <v>94163.53703864562</v>
      </c>
    </row>
    <row r="41" spans="1:14">
      <c r="A41" s="119" t="s">
        <v>195</v>
      </c>
      <c r="B41" s="865" t="str">
        <f>VLOOKUP(A41,EQUIPOS!A11:D155,3,FALSE)</f>
        <v xml:space="preserve">Equipo de oxicorte, Capacidad de corte: hasta 6´´ (152mm) </v>
      </c>
      <c r="C41" s="866"/>
      <c r="D41" s="866"/>
      <c r="E41" s="866"/>
      <c r="F41" s="866"/>
      <c r="G41" s="866"/>
      <c r="H41" s="867"/>
      <c r="I41" s="276"/>
      <c r="J41" s="277"/>
      <c r="K41" s="278">
        <f>VLOOKUP(A41,EQUIPOS!A11:D168,4,FALSE)</f>
        <v>9152.1832756304648</v>
      </c>
      <c r="L41" s="279"/>
      <c r="M41" s="345">
        <v>15</v>
      </c>
      <c r="N41" s="281">
        <f t="shared" si="0"/>
        <v>610.14555170869767</v>
      </c>
    </row>
    <row r="42" spans="1:14">
      <c r="A42" s="119" t="s">
        <v>240</v>
      </c>
      <c r="B42" s="865" t="str">
        <f>VLOOKUP(A42,EQUIPOS!A12:D156,3,FALSE)</f>
        <v>Gato para tensionamiento, fuerza Max 200 ton, área de tensión 314 cm2.</v>
      </c>
      <c r="C42" s="866"/>
      <c r="D42" s="866"/>
      <c r="E42" s="866"/>
      <c r="F42" s="866"/>
      <c r="G42" s="866"/>
      <c r="H42" s="867"/>
      <c r="I42" s="276"/>
      <c r="J42" s="277"/>
      <c r="K42" s="278">
        <f>VLOOKUP(A42,EQUIPOS!A12:D169,4,FALSE)</f>
        <v>121319.82087134838</v>
      </c>
      <c r="L42" s="279"/>
      <c r="M42" s="345">
        <v>12</v>
      </c>
      <c r="N42" s="281">
        <f t="shared" si="0"/>
        <v>10109.985072612364</v>
      </c>
    </row>
    <row r="43" spans="1:14">
      <c r="A43" s="119"/>
      <c r="B43" s="865"/>
      <c r="C43" s="866"/>
      <c r="D43" s="866"/>
      <c r="E43" s="866"/>
      <c r="F43" s="866"/>
      <c r="G43" s="866"/>
      <c r="H43" s="867"/>
      <c r="I43" s="430"/>
      <c r="J43" s="431"/>
      <c r="K43" s="278"/>
      <c r="L43" s="344"/>
      <c r="M43" s="345"/>
      <c r="N43" s="281"/>
    </row>
    <row r="44" spans="1:14">
      <c r="A44" s="119"/>
      <c r="B44" s="865"/>
      <c r="C44" s="866"/>
      <c r="D44" s="866"/>
      <c r="E44" s="866"/>
      <c r="F44" s="866"/>
      <c r="G44" s="866"/>
      <c r="H44" s="867"/>
      <c r="I44" s="337"/>
      <c r="J44" s="339"/>
      <c r="K44" s="278"/>
      <c r="L44" s="432"/>
      <c r="M44" s="433"/>
      <c r="N44" s="281"/>
    </row>
    <row r="45" spans="1:14">
      <c r="B45" s="865"/>
      <c r="C45" s="866"/>
      <c r="D45" s="866"/>
      <c r="E45" s="866"/>
      <c r="F45" s="866"/>
      <c r="G45" s="866"/>
      <c r="H45" s="867"/>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65"/>
      <c r="C48" s="866"/>
      <c r="D48" s="866"/>
      <c r="E48" s="866"/>
      <c r="F48" s="866"/>
      <c r="G48" s="866"/>
      <c r="H48" s="867"/>
      <c r="I48" s="875"/>
      <c r="J48" s="876"/>
      <c r="K48" s="47"/>
      <c r="L48" s="877"/>
      <c r="M48" s="878"/>
      <c r="N48" s="111"/>
    </row>
    <row r="49" spans="1:14" ht="15.75" thickBot="1">
      <c r="B49" s="816" t="s">
        <v>1037</v>
      </c>
      <c r="C49" s="817"/>
      <c r="D49" s="817"/>
      <c r="E49" s="817"/>
      <c r="F49" s="817"/>
      <c r="G49" s="817"/>
      <c r="H49" s="817"/>
      <c r="I49" s="817"/>
      <c r="J49" s="817"/>
      <c r="K49" s="817"/>
      <c r="L49" s="817"/>
      <c r="M49" s="818"/>
      <c r="N49" s="403">
        <f>SUM(N36:N48)</f>
        <v>182530.4339733251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4590.95</v>
      </c>
      <c r="N54" s="281">
        <f>K54*M54</f>
        <v>918.19</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4170.9921881905066</v>
      </c>
      <c r="N55" s="281">
        <f t="shared" ref="N55:N67" si="1">K55*M55</f>
        <v>23065.586800693502</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22802.825673476764</v>
      </c>
      <c r="N56" s="281">
        <f t="shared" si="1"/>
        <v>182.42260538781412</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39377.256666666661</v>
      </c>
      <c r="N57" s="281">
        <f t="shared" si="1"/>
        <v>866.29964666666649</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783.45166666666671</v>
      </c>
      <c r="N58" s="281">
        <f t="shared" si="1"/>
        <v>235.03550000000001</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1198.7204022625983</v>
      </c>
      <c r="N59" s="281">
        <f t="shared" si="1"/>
        <v>119.87204022625984</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10480.316666666668</v>
      </c>
      <c r="N60" s="281">
        <f t="shared" si="1"/>
        <v>5240.1583333333338</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50009.411159473551</v>
      </c>
      <c r="N61" s="281">
        <f t="shared" si="1"/>
        <v>5000.9411159473557</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1015.7930935333225</v>
      </c>
      <c r="N62" s="281">
        <f t="shared" si="1"/>
        <v>10157.930935333225</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10765.67496490297</v>
      </c>
      <c r="N63" s="281">
        <f t="shared" si="1"/>
        <v>10765.67496490297</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9774.4742124756176</v>
      </c>
      <c r="N64" s="281">
        <f t="shared" si="1"/>
        <v>4887.2371062378088</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5217.9701213333328</v>
      </c>
      <c r="N65" s="281">
        <f t="shared" si="1"/>
        <v>2869.8835667333333</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3072</v>
      </c>
      <c r="N66" s="281">
        <f t="shared" si="1"/>
        <v>153.60000000000002</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3365.5194444444446</v>
      </c>
      <c r="N67" s="281">
        <f t="shared" si="1"/>
        <v>3365.5194444444446</v>
      </c>
    </row>
    <row r="68" spans="1:14" ht="15.75" thickBot="1">
      <c r="B68" s="49"/>
      <c r="C68" s="319"/>
      <c r="D68" s="319"/>
      <c r="E68" s="319"/>
      <c r="F68" s="319"/>
      <c r="G68" s="319"/>
      <c r="H68" s="319"/>
      <c r="I68" s="319"/>
      <c r="J68" s="444"/>
      <c r="K68" s="132"/>
      <c r="L68" s="334"/>
      <c r="M68" s="411"/>
      <c r="N68" s="281"/>
    </row>
    <row r="69" spans="1:14" ht="15.75" thickBot="1">
      <c r="B69" s="816" t="s">
        <v>1037</v>
      </c>
      <c r="C69" s="817"/>
      <c r="D69" s="817"/>
      <c r="E69" s="817"/>
      <c r="F69" s="817"/>
      <c r="G69" s="817"/>
      <c r="H69" s="817"/>
      <c r="I69" s="817"/>
      <c r="J69" s="817"/>
      <c r="K69" s="817"/>
      <c r="L69" s="817"/>
      <c r="M69" s="818"/>
      <c r="N69" s="403">
        <f>SUM(N54:N68)</f>
        <v>67828.352059906698</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902" t="s">
        <v>1045</v>
      </c>
      <c r="M73" s="881"/>
      <c r="N73" s="82" t="s">
        <v>1035</v>
      </c>
    </row>
    <row r="74" spans="1:14">
      <c r="B74" s="52"/>
      <c r="C74" s="326"/>
      <c r="D74" s="326"/>
      <c r="E74" s="326"/>
      <c r="F74" s="326"/>
      <c r="G74" s="326"/>
      <c r="H74" s="320"/>
      <c r="I74" s="288"/>
      <c r="J74" s="295"/>
      <c r="K74" s="288"/>
      <c r="L74" s="903"/>
      <c r="M74" s="904"/>
      <c r="N74" s="296"/>
    </row>
    <row r="75" spans="1:14">
      <c r="B75" s="52"/>
      <c r="C75" s="53"/>
      <c r="D75" s="53"/>
      <c r="E75" s="53"/>
      <c r="F75" s="53"/>
      <c r="G75" s="53"/>
      <c r="H75" s="320"/>
      <c r="I75" s="288"/>
      <c r="J75" s="295"/>
      <c r="K75" s="288"/>
      <c r="L75" s="903"/>
      <c r="M75" s="904"/>
      <c r="N75" s="296"/>
    </row>
    <row r="76" spans="1:14">
      <c r="B76" s="52"/>
      <c r="C76" s="53"/>
      <c r="D76" s="53"/>
      <c r="E76" s="53"/>
      <c r="F76" s="53"/>
      <c r="G76" s="53"/>
      <c r="H76" s="320"/>
      <c r="I76" s="288"/>
      <c r="J76" s="295"/>
      <c r="K76" s="288"/>
      <c r="L76" s="903"/>
      <c r="M76" s="904"/>
      <c r="N76" s="296"/>
    </row>
    <row r="77" spans="1:14">
      <c r="B77" s="52"/>
      <c r="C77" s="53"/>
      <c r="D77" s="53"/>
      <c r="E77" s="53"/>
      <c r="F77" s="53"/>
      <c r="G77" s="53"/>
      <c r="H77" s="320"/>
      <c r="I77" s="288"/>
      <c r="J77" s="295"/>
      <c r="K77" s="288"/>
      <c r="L77" s="903"/>
      <c r="M77" s="904"/>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94"/>
      <c r="M79" s="895"/>
      <c r="N79" s="133"/>
    </row>
    <row r="80" spans="1:14" ht="15.75" thickBot="1">
      <c r="B80" s="905" t="s">
        <v>1037</v>
      </c>
      <c r="C80" s="859"/>
      <c r="D80" s="859"/>
      <c r="E80" s="859"/>
      <c r="F80" s="859"/>
      <c r="G80" s="859"/>
      <c r="H80" s="859"/>
      <c r="I80" s="859"/>
      <c r="J80" s="859"/>
      <c r="K80" s="859"/>
      <c r="L80" s="859"/>
      <c r="M80" s="860"/>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5" t="s">
        <v>1047</v>
      </c>
      <c r="C84" s="856"/>
      <c r="D84" s="856"/>
      <c r="E84" s="856"/>
      <c r="F84" s="856"/>
      <c r="G84" s="856"/>
      <c r="H84" s="856"/>
      <c r="I84" s="79" t="s">
        <v>1048</v>
      </c>
      <c r="J84" s="81" t="s">
        <v>1494</v>
      </c>
      <c r="K84" s="80" t="s">
        <v>1050</v>
      </c>
      <c r="L84" s="857" t="s">
        <v>1034</v>
      </c>
      <c r="M84" s="858"/>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92"/>
      <c r="C90" s="893"/>
      <c r="D90" s="893"/>
      <c r="E90" s="893"/>
      <c r="F90" s="893"/>
      <c r="G90" s="893"/>
      <c r="H90" s="893"/>
      <c r="I90" s="132"/>
      <c r="J90" s="132"/>
      <c r="K90" s="132"/>
      <c r="L90" s="906"/>
      <c r="M90" s="906"/>
      <c r="N90" s="51"/>
    </row>
    <row r="91" spans="1:15" ht="15.75" thickBot="1">
      <c r="B91" s="905" t="s">
        <v>1037</v>
      </c>
      <c r="C91" s="859"/>
      <c r="D91" s="859"/>
      <c r="E91" s="859"/>
      <c r="F91" s="859"/>
      <c r="G91" s="859"/>
      <c r="H91" s="859"/>
      <c r="I91" s="859"/>
      <c r="J91" s="859"/>
      <c r="K91" s="859"/>
      <c r="L91" s="859"/>
      <c r="M91" s="860"/>
      <c r="N91" s="310">
        <f>SUM(N85:N90)</f>
        <v>39282.465543153841</v>
      </c>
    </row>
    <row r="92" spans="1:15" ht="15.75" thickBot="1">
      <c r="B92" s="39"/>
      <c r="C92" s="40"/>
      <c r="D92" s="40"/>
      <c r="E92" s="40"/>
      <c r="F92" s="40"/>
      <c r="G92" s="40"/>
      <c r="H92" s="40"/>
      <c r="I92" s="40"/>
      <c r="J92" s="40"/>
      <c r="K92" s="40"/>
      <c r="L92" s="40"/>
      <c r="M92" s="40"/>
      <c r="N92" s="41"/>
    </row>
    <row r="93" spans="1:15" ht="15.75" thickBot="1">
      <c r="B93" s="816" t="s">
        <v>1051</v>
      </c>
      <c r="C93" s="817"/>
      <c r="D93" s="817"/>
      <c r="E93" s="817"/>
      <c r="F93" s="817"/>
      <c r="G93" s="817"/>
      <c r="H93" s="817"/>
      <c r="I93" s="817"/>
      <c r="J93" s="817"/>
      <c r="K93" s="817"/>
      <c r="L93" s="817"/>
      <c r="M93" s="818"/>
      <c r="N93" s="105">
        <f>N49+N69+N80+N91</f>
        <v>289641.25157638564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1" t="s">
        <v>1053</v>
      </c>
      <c r="C97" s="862"/>
      <c r="D97" s="862"/>
      <c r="E97" s="862"/>
      <c r="F97" s="862"/>
      <c r="G97" s="862"/>
      <c r="H97" s="862"/>
      <c r="I97" s="323"/>
      <c r="J97" s="343"/>
      <c r="K97" s="311" t="s">
        <v>1054</v>
      </c>
      <c r="L97" s="863" t="s">
        <v>1055</v>
      </c>
      <c r="M97" s="864"/>
      <c r="N97" s="312"/>
    </row>
    <row r="98" spans="1:14">
      <c r="B98" s="849" t="s">
        <v>1056</v>
      </c>
      <c r="C98" s="850"/>
      <c r="D98" s="850"/>
      <c r="E98" s="850"/>
      <c r="F98" s="850"/>
      <c r="G98" s="850"/>
      <c r="H98" s="850"/>
      <c r="I98" s="93"/>
      <c r="J98" s="94"/>
      <c r="K98" s="313">
        <v>0.2</v>
      </c>
      <c r="L98" s="851">
        <f>N93*K98</f>
        <v>57928.250315277131</v>
      </c>
      <c r="M98" s="852"/>
      <c r="N98" s="57"/>
    </row>
    <row r="99" spans="1:14">
      <c r="B99" s="95" t="s">
        <v>1057</v>
      </c>
      <c r="C99" s="96"/>
      <c r="D99" s="96"/>
      <c r="E99" s="96"/>
      <c r="F99" s="96"/>
      <c r="G99" s="96"/>
      <c r="H99" s="96"/>
      <c r="I99" s="93"/>
      <c r="J99" s="94"/>
      <c r="K99" s="313">
        <v>0.05</v>
      </c>
      <c r="L99" s="851">
        <f>N93*K99</f>
        <v>14482.062578819283</v>
      </c>
      <c r="M99" s="852"/>
      <c r="N99" s="57"/>
    </row>
    <row r="100" spans="1:14" ht="15.75" thickBot="1">
      <c r="B100" s="97" t="s">
        <v>1058</v>
      </c>
      <c r="C100" s="98"/>
      <c r="D100" s="98"/>
      <c r="E100" s="98"/>
      <c r="F100" s="98"/>
      <c r="G100" s="98"/>
      <c r="H100" s="98"/>
      <c r="I100" s="99"/>
      <c r="J100" s="100"/>
      <c r="K100" s="314">
        <v>0.05</v>
      </c>
      <c r="L100" s="853">
        <f>N93*K100</f>
        <v>14482.062578819283</v>
      </c>
      <c r="M100" s="854"/>
      <c r="N100" s="57"/>
    </row>
    <row r="101" spans="1:14" ht="15.75" thickBot="1">
      <c r="B101" s="816" t="s">
        <v>1037</v>
      </c>
      <c r="C101" s="817"/>
      <c r="D101" s="817"/>
      <c r="E101" s="817"/>
      <c r="F101" s="817"/>
      <c r="G101" s="817"/>
      <c r="H101" s="817"/>
      <c r="I101" s="817"/>
      <c r="J101" s="817"/>
      <c r="K101" s="817"/>
      <c r="L101" s="817"/>
      <c r="M101" s="818"/>
      <c r="N101" s="58">
        <f>L98+L99+L100</f>
        <v>86892.375472915694</v>
      </c>
    </row>
    <row r="102" spans="1:14" ht="15.75" thickBot="1">
      <c r="B102" s="39"/>
      <c r="C102" s="40"/>
      <c r="D102" s="40"/>
      <c r="E102" s="40"/>
      <c r="F102" s="40"/>
      <c r="G102" s="40"/>
      <c r="H102" s="40"/>
      <c r="I102" s="40"/>
      <c r="J102" s="40"/>
      <c r="K102" s="40"/>
      <c r="L102" s="40"/>
      <c r="M102" s="40"/>
      <c r="N102" s="41"/>
    </row>
    <row r="103" spans="1:14" ht="15.75" thickBot="1">
      <c r="A103" t="s">
        <v>2122</v>
      </c>
      <c r="B103" s="816" t="s">
        <v>1059</v>
      </c>
      <c r="C103" s="817"/>
      <c r="D103" s="817"/>
      <c r="E103" s="817"/>
      <c r="F103" s="817"/>
      <c r="G103" s="817"/>
      <c r="H103" s="817"/>
      <c r="I103" s="817"/>
      <c r="J103" s="817"/>
      <c r="K103" s="817"/>
      <c r="L103" s="817"/>
      <c r="M103" s="818"/>
      <c r="N103" s="196">
        <f>N93+N101</f>
        <v>376533.62704930134</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0" t="s">
        <v>2324</v>
      </c>
      <c r="C120" s="961"/>
      <c r="D120" s="961"/>
      <c r="E120" s="961"/>
      <c r="F120" s="961"/>
      <c r="G120" s="961"/>
      <c r="H120" s="961"/>
      <c r="I120" s="961"/>
      <c r="J120" s="961"/>
      <c r="K120" s="961"/>
      <c r="L120" s="961"/>
      <c r="M120" s="961"/>
      <c r="N120" s="962"/>
    </row>
    <row r="121" spans="2:14" ht="15" customHeight="1">
      <c r="B121" s="960"/>
      <c r="C121" s="961"/>
      <c r="D121" s="961"/>
      <c r="E121" s="961"/>
      <c r="F121" s="961"/>
      <c r="G121" s="961"/>
      <c r="H121" s="961"/>
      <c r="I121" s="961"/>
      <c r="J121" s="961"/>
      <c r="K121" s="961"/>
      <c r="L121" s="961"/>
      <c r="M121" s="961"/>
      <c r="N121" s="962"/>
    </row>
    <row r="122" spans="2:14" ht="30" customHeight="1">
      <c r="B122" s="963" t="s">
        <v>2325</v>
      </c>
      <c r="C122" s="964"/>
      <c r="D122" s="964"/>
      <c r="E122" s="964"/>
      <c r="F122" s="964"/>
      <c r="G122" s="964"/>
      <c r="H122" s="964"/>
      <c r="I122" s="964"/>
      <c r="J122" s="964"/>
      <c r="K122" s="964"/>
      <c r="L122" s="964"/>
      <c r="M122" s="964"/>
      <c r="N122" s="965"/>
    </row>
    <row r="123" spans="2:14">
      <c r="B123" s="963"/>
      <c r="C123" s="964"/>
      <c r="D123" s="964"/>
      <c r="E123" s="964"/>
      <c r="F123" s="964"/>
      <c r="G123" s="964"/>
      <c r="H123" s="964"/>
      <c r="I123" s="964"/>
      <c r="J123" s="964"/>
      <c r="K123" s="964"/>
      <c r="L123" s="964"/>
      <c r="M123" s="964"/>
      <c r="N123" s="965"/>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6"/>
      <c r="K133" s="966"/>
      <c r="L133" s="966"/>
      <c r="M133" s="966"/>
      <c r="N133" s="967"/>
    </row>
    <row r="134" spans="2:14" ht="15.75" thickBot="1">
      <c r="B134" s="428" t="s">
        <v>2327</v>
      </c>
      <c r="C134" s="429"/>
      <c r="D134" s="429"/>
      <c r="E134" s="268"/>
      <c r="F134" s="268"/>
      <c r="G134" s="268"/>
      <c r="H134" s="268"/>
      <c r="I134" s="268"/>
      <c r="J134" s="968"/>
      <c r="K134" s="968"/>
      <c r="L134" s="968"/>
      <c r="M134" s="968"/>
      <c r="N134" s="96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224</v>
      </c>
      <c r="B36" s="865" t="str">
        <f>VLOOKUP(A36,EQUIPOS!A6:D154,3,FALSE)</f>
        <v>Equipo de Medición (Deformimetros Eléctricos, Mecánicos, Celdas de Carga,  Etc.)</v>
      </c>
      <c r="C36" s="866"/>
      <c r="D36" s="866"/>
      <c r="E36" s="866"/>
      <c r="F36" s="866"/>
      <c r="G36" s="866"/>
      <c r="H36" s="867"/>
      <c r="I36" s="276"/>
      <c r="J36" s="277"/>
      <c r="K36" s="278">
        <f>VLOOKUP(A36,EQUIPOS!A6:D163,4,FALSE)</f>
        <v>159142.66750509583</v>
      </c>
      <c r="L36" s="279"/>
      <c r="M36" s="345">
        <v>3.3333333330000001</v>
      </c>
      <c r="N36" s="281">
        <f>K36/M36</f>
        <v>47742.800256303024</v>
      </c>
    </row>
    <row r="37" spans="1:14">
      <c r="A37" s="119" t="s">
        <v>125</v>
      </c>
      <c r="B37" s="865" t="str">
        <f>VLOOKUP(A37,EQUIPOS!A7:D154,3,FALSE)</f>
        <v>Bomba para gato de tensionamiento</v>
      </c>
      <c r="C37" s="866"/>
      <c r="D37" s="866"/>
      <c r="E37" s="866"/>
      <c r="F37" s="866"/>
      <c r="G37" s="866"/>
      <c r="H37" s="867"/>
      <c r="I37" s="430"/>
      <c r="J37" s="431"/>
      <c r="K37" s="278">
        <f>VLOOKUP(A37,EQUIPOS!A7:D164,4,FALSE)</f>
        <v>48875.619267776878</v>
      </c>
      <c r="L37" s="344"/>
      <c r="M37" s="345">
        <v>0.1</v>
      </c>
      <c r="N37" s="281">
        <f>K37/M37</f>
        <v>488756.19267776876</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121319.82087134838</v>
      </c>
      <c r="L38" s="432"/>
      <c r="M38" s="433">
        <v>0.1</v>
      </c>
      <c r="N38" s="281">
        <f>K38/M38</f>
        <v>1213198.2087134838</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1749697.2016475555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3">
        <f>VLOOKUP(A60,TRANSPORTE!A2:D117,4,FALSE)</f>
        <v>3669.8062915246951</v>
      </c>
      <c r="M60" s="904"/>
      <c r="N60" s="296">
        <f>K60*L60</f>
        <v>55047.09437287043</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55047.09437287043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5840.7159380840721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1810585.0119585099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362117.00239170203</v>
      </c>
      <c r="M84" s="852"/>
      <c r="N84" s="57"/>
    </row>
    <row r="85" spans="1:14">
      <c r="B85" s="95" t="s">
        <v>1057</v>
      </c>
      <c r="C85" s="96"/>
      <c r="D85" s="96"/>
      <c r="E85" s="96"/>
      <c r="F85" s="96"/>
      <c r="G85" s="96"/>
      <c r="H85" s="96"/>
      <c r="I85" s="93"/>
      <c r="J85" s="94"/>
      <c r="K85" s="313">
        <v>0.05</v>
      </c>
      <c r="L85" s="851">
        <f>N79*K85</f>
        <v>90529.250597925507</v>
      </c>
      <c r="M85" s="852"/>
      <c r="N85" s="57"/>
    </row>
    <row r="86" spans="1:14" ht="15.75" thickBot="1">
      <c r="B86" s="97" t="s">
        <v>1058</v>
      </c>
      <c r="C86" s="98"/>
      <c r="D86" s="98"/>
      <c r="E86" s="98"/>
      <c r="F86" s="98"/>
      <c r="G86" s="98"/>
      <c r="H86" s="98"/>
      <c r="I86" s="99"/>
      <c r="J86" s="100"/>
      <c r="K86" s="314">
        <v>0.05</v>
      </c>
      <c r="L86" s="853">
        <f>N79*K86</f>
        <v>90529.250597925507</v>
      </c>
      <c r="M86" s="854"/>
      <c r="N86" s="57"/>
    </row>
    <row r="87" spans="1:14" ht="15.75" thickBot="1">
      <c r="B87" s="816" t="s">
        <v>1037</v>
      </c>
      <c r="C87" s="817"/>
      <c r="D87" s="817"/>
      <c r="E87" s="817"/>
      <c r="F87" s="817"/>
      <c r="G87" s="817"/>
      <c r="H87" s="817"/>
      <c r="I87" s="817"/>
      <c r="J87" s="817"/>
      <c r="K87" s="817"/>
      <c r="L87" s="817"/>
      <c r="M87" s="818"/>
      <c r="N87" s="58">
        <f>L84+L85+L86</f>
        <v>543175.50358755304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2353760.515546063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1905.9225460695645</v>
      </c>
      <c r="L36" s="279"/>
      <c r="M36" s="345">
        <v>2</v>
      </c>
      <c r="N36" s="281">
        <f>K36/M36</f>
        <v>952.96127303478227</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5693.4192315879109</v>
      </c>
      <c r="L37" s="344"/>
      <c r="M37" s="345">
        <v>2</v>
      </c>
      <c r="N37" s="281">
        <f>K37/M37</f>
        <v>2846.7096157939554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1595.850162690625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5395.521051519363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33086.253469191994</v>
      </c>
      <c r="N48" s="281">
        <f>K48*M48</f>
        <v>152196.76595828315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5023.6826324353633</v>
      </c>
      <c r="N49" s="281">
        <f>K49*M49</f>
        <v>5023.6826324353633</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583345.02229333331</v>
      </c>
      <c r="N50" s="281">
        <f>K50*M50</f>
        <v>583345.02229333331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10467.916972587807</v>
      </c>
      <c r="N51" s="281">
        <f>K51*M51</f>
        <v>48152.418073903907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788717.88895795576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964.31582974751655</v>
      </c>
      <c r="M60" s="904"/>
      <c r="N60" s="296">
        <f>K60*L60</f>
        <v>964.31582974751655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964.31582974751655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31917.003253812498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826994.7290930351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165398.94581860703</v>
      </c>
      <c r="M84" s="852"/>
      <c r="N84" s="57"/>
    </row>
    <row r="85" spans="1:14">
      <c r="B85" s="95" t="s">
        <v>1057</v>
      </c>
      <c r="C85" s="96"/>
      <c r="D85" s="96"/>
      <c r="E85" s="96"/>
      <c r="F85" s="96"/>
      <c r="G85" s="96"/>
      <c r="H85" s="96"/>
      <c r="I85" s="93"/>
      <c r="J85" s="94"/>
      <c r="K85" s="313">
        <v>0.05</v>
      </c>
      <c r="L85" s="851">
        <f>N79*K85</f>
        <v>41349.736454651757</v>
      </c>
      <c r="M85" s="852"/>
      <c r="N85" s="57"/>
    </row>
    <row r="86" spans="1:14" ht="15.75" thickBot="1">
      <c r="B86" s="97" t="s">
        <v>1058</v>
      </c>
      <c r="C86" s="98"/>
      <c r="D86" s="98"/>
      <c r="E86" s="98"/>
      <c r="F86" s="98"/>
      <c r="G86" s="98"/>
      <c r="H86" s="98"/>
      <c r="I86" s="99"/>
      <c r="J86" s="100"/>
      <c r="K86" s="314">
        <v>0.05</v>
      </c>
      <c r="L86" s="853">
        <f>N79*K86</f>
        <v>41349.736454651757</v>
      </c>
      <c r="M86" s="854"/>
      <c r="N86" s="57"/>
    </row>
    <row r="87" spans="1:14" ht="15.75" thickBot="1">
      <c r="B87" s="816" t="s">
        <v>1037</v>
      </c>
      <c r="C87" s="817"/>
      <c r="D87" s="817"/>
      <c r="E87" s="817"/>
      <c r="F87" s="817"/>
      <c r="G87" s="817"/>
      <c r="H87" s="817"/>
      <c r="I87" s="817"/>
      <c r="J87" s="817"/>
      <c r="K87" s="817"/>
      <c r="L87" s="817"/>
      <c r="M87" s="818"/>
      <c r="N87" s="58">
        <f>L84+L85+L86</f>
        <v>248098.41872791052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1075093.1478209456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1905.9225460695645</v>
      </c>
      <c r="L36" s="279"/>
      <c r="M36" s="345">
        <v>2</v>
      </c>
      <c r="N36" s="281">
        <f>K36/M36</f>
        <v>952.96127303478227</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5693.4192315879109</v>
      </c>
      <c r="L37" s="344"/>
      <c r="M37" s="345">
        <v>2</v>
      </c>
      <c r="N37" s="281">
        <f>K37/M37</f>
        <v>2846.7096157939554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5076.3510189812378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33086.253469191994</v>
      </c>
      <c r="N48" s="281">
        <f>K48*M48</f>
        <v>152196.76595828315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5023.6826324353633</v>
      </c>
      <c r="N49" s="281">
        <f>K49*M49</f>
        <v>5023.6826324353633</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327079.32872898201</v>
      </c>
      <c r="N50" s="281">
        <f>K50*M50</f>
        <v>327079.32872898201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10467.916972587807</v>
      </c>
      <c r="N51" s="281">
        <f>K51*M51</f>
        <v>48152.418073903907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532452.19539360446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964.31582974751655</v>
      </c>
      <c r="M60" s="904"/>
      <c r="N60" s="296">
        <f>K60*L60</f>
        <v>964.31582974751655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964.31582974751655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564026.46484538307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112805.29296907662</v>
      </c>
      <c r="M84" s="852"/>
      <c r="N84" s="57"/>
    </row>
    <row r="85" spans="1:14">
      <c r="B85" s="95" t="s">
        <v>1057</v>
      </c>
      <c r="C85" s="96"/>
      <c r="D85" s="96"/>
      <c r="E85" s="96"/>
      <c r="F85" s="96"/>
      <c r="G85" s="96"/>
      <c r="H85" s="96"/>
      <c r="I85" s="93"/>
      <c r="J85" s="94"/>
      <c r="K85" s="313">
        <v>0.05</v>
      </c>
      <c r="L85" s="851">
        <f>N79*K85</f>
        <v>28201.323242269154</v>
      </c>
      <c r="M85" s="852"/>
      <c r="N85" s="57"/>
    </row>
    <row r="86" spans="1:14" ht="15.75" thickBot="1">
      <c r="B86" s="97" t="s">
        <v>1058</v>
      </c>
      <c r="C86" s="98"/>
      <c r="D86" s="98"/>
      <c r="E86" s="98"/>
      <c r="F86" s="98"/>
      <c r="G86" s="98"/>
      <c r="H86" s="98"/>
      <c r="I86" s="99"/>
      <c r="J86" s="100"/>
      <c r="K86" s="314">
        <v>0.05</v>
      </c>
      <c r="L86" s="853">
        <f>N79*K86</f>
        <v>28201.323242269154</v>
      </c>
      <c r="M86" s="854"/>
      <c r="N86" s="57"/>
    </row>
    <row r="87" spans="1:14" ht="15.75" thickBot="1">
      <c r="B87" s="816" t="s">
        <v>1037</v>
      </c>
      <c r="C87" s="817"/>
      <c r="D87" s="817"/>
      <c r="E87" s="817"/>
      <c r="F87" s="817"/>
      <c r="G87" s="817"/>
      <c r="H87" s="817"/>
      <c r="I87" s="817"/>
      <c r="J87" s="817"/>
      <c r="K87" s="817"/>
      <c r="L87" s="817"/>
      <c r="M87" s="818"/>
      <c r="N87" s="58">
        <f>L84+L85+L86</f>
        <v>169207.93945361493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733234.40429899795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1905.9225460695645</v>
      </c>
      <c r="L36" s="279"/>
      <c r="M36" s="345">
        <v>2</v>
      </c>
      <c r="N36" s="281">
        <f>K36/M36</f>
        <v>952.96127303478227</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5693.4192315879109</v>
      </c>
      <c r="L37" s="344"/>
      <c r="M37" s="345">
        <v>2</v>
      </c>
      <c r="N37" s="281">
        <f>K37/M37</f>
        <v>2846.7096157939554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5076.3510189812378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402396.72333333333</v>
      </c>
      <c r="N48" s="281">
        <f>K48*M48</f>
        <v>402396.72333333333</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5023.6826324353633</v>
      </c>
      <c r="N49" s="281">
        <f>K49*M49</f>
        <v>5023.6826324353633</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10467.916972587807</v>
      </c>
      <c r="N50" s="281">
        <f>K50*M50</f>
        <v>48152.418073903907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455572.82403967256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964.31582974751655</v>
      </c>
      <c r="M60" s="904"/>
      <c r="N60" s="296">
        <f>K60*L60</f>
        <v>964.31582974751655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964.31582974751655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487147.09349145135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97429.418698290276</v>
      </c>
      <c r="M84" s="852"/>
      <c r="N84" s="57"/>
    </row>
    <row r="85" spans="1:14">
      <c r="B85" s="95" t="s">
        <v>1057</v>
      </c>
      <c r="C85" s="96"/>
      <c r="D85" s="96"/>
      <c r="E85" s="96"/>
      <c r="F85" s="96"/>
      <c r="G85" s="96"/>
      <c r="H85" s="96"/>
      <c r="I85" s="93"/>
      <c r="J85" s="94"/>
      <c r="K85" s="313">
        <v>0.05</v>
      </c>
      <c r="L85" s="851">
        <f>N79*K85</f>
        <v>24357.354674572569</v>
      </c>
      <c r="M85" s="852"/>
      <c r="N85" s="57"/>
    </row>
    <row r="86" spans="1:14" ht="15.75" thickBot="1">
      <c r="B86" s="97" t="s">
        <v>1058</v>
      </c>
      <c r="C86" s="98"/>
      <c r="D86" s="98"/>
      <c r="E86" s="98"/>
      <c r="F86" s="98"/>
      <c r="G86" s="98"/>
      <c r="H86" s="98"/>
      <c r="I86" s="99"/>
      <c r="J86" s="100"/>
      <c r="K86" s="314">
        <v>0.05</v>
      </c>
      <c r="L86" s="853">
        <f>N79*K86</f>
        <v>24357.354674572569</v>
      </c>
      <c r="M86" s="854"/>
      <c r="N86" s="57"/>
    </row>
    <row r="87" spans="1:14" ht="15.75" thickBot="1">
      <c r="B87" s="816" t="s">
        <v>1037</v>
      </c>
      <c r="C87" s="817"/>
      <c r="D87" s="817"/>
      <c r="E87" s="817"/>
      <c r="F87" s="817"/>
      <c r="G87" s="817"/>
      <c r="H87" s="817"/>
      <c r="I87" s="817"/>
      <c r="J87" s="817"/>
      <c r="K87" s="817"/>
      <c r="L87" s="817"/>
      <c r="M87" s="818"/>
      <c r="N87" s="58">
        <f>L84+L85+L86</f>
        <v>146144.1280474354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633291.22153888678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1905.9225460695645</v>
      </c>
      <c r="L36" s="279"/>
      <c r="M36" s="345">
        <v>2</v>
      </c>
      <c r="N36" s="281">
        <f>K36/M36</f>
        <v>952.96127303478227</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5693.4192315879109</v>
      </c>
      <c r="L37" s="344"/>
      <c r="M37" s="345">
        <v>2</v>
      </c>
      <c r="N37" s="281">
        <f>K37/M37</f>
        <v>2846.7096157939554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5076.3510189812378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416244.97735111113</v>
      </c>
      <c r="N48" s="281">
        <f>K48*M48</f>
        <v>416244.97735111113</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5023.6826324353633</v>
      </c>
      <c r="N49" s="281">
        <f>K49*M49</f>
        <v>5023.6826324353633</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4585.7373506666672</v>
      </c>
      <c r="N50" s="281">
        <f>K50*M50</f>
        <v>21094.391813066668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442363.05179661314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964.31582974751655</v>
      </c>
      <c r="M60" s="904"/>
      <c r="N60" s="296">
        <f>K60*L60</f>
        <v>964.31582974751655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964.31582974751655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473937.32124839193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94787.464249678393</v>
      </c>
      <c r="M84" s="852"/>
      <c r="N84" s="57"/>
    </row>
    <row r="85" spans="1:14">
      <c r="B85" s="95" t="s">
        <v>1057</v>
      </c>
      <c r="C85" s="96"/>
      <c r="D85" s="96"/>
      <c r="E85" s="96"/>
      <c r="F85" s="96"/>
      <c r="G85" s="96"/>
      <c r="H85" s="96"/>
      <c r="I85" s="93"/>
      <c r="J85" s="94"/>
      <c r="K85" s="313">
        <v>0.05</v>
      </c>
      <c r="L85" s="851">
        <f>N79*K85</f>
        <v>23696.866062419598</v>
      </c>
      <c r="M85" s="852"/>
      <c r="N85" s="57"/>
    </row>
    <row r="86" spans="1:14" ht="15.75" thickBot="1">
      <c r="B86" s="97" t="s">
        <v>1058</v>
      </c>
      <c r="C86" s="98"/>
      <c r="D86" s="98"/>
      <c r="E86" s="98"/>
      <c r="F86" s="98"/>
      <c r="G86" s="98"/>
      <c r="H86" s="98"/>
      <c r="I86" s="99"/>
      <c r="J86" s="100"/>
      <c r="K86" s="314">
        <v>0.05</v>
      </c>
      <c r="L86" s="853">
        <f>N79*K86</f>
        <v>23696.866062419598</v>
      </c>
      <c r="M86" s="854"/>
      <c r="N86" s="57"/>
    </row>
    <row r="87" spans="1:14" ht="15.75" thickBot="1">
      <c r="B87" s="816" t="s">
        <v>1037</v>
      </c>
      <c r="C87" s="817"/>
      <c r="D87" s="817"/>
      <c r="E87" s="817"/>
      <c r="F87" s="817"/>
      <c r="G87" s="817"/>
      <c r="H87" s="817"/>
      <c r="I87" s="817"/>
      <c r="J87" s="817"/>
      <c r="K87" s="817"/>
      <c r="L87" s="817"/>
      <c r="M87" s="818"/>
      <c r="N87" s="58">
        <f>L84+L85+L86</f>
        <v>142181.1963745176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616118.51762290951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5.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2543.868167305237</v>
      </c>
      <c r="L36" s="279"/>
      <c r="M36" s="345">
        <v>1</v>
      </c>
      <c r="N36" s="281">
        <f>K36/M36</f>
        <v>2543.868167305237</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5693.4192315879109</v>
      </c>
      <c r="L37" s="344"/>
      <c r="M37" s="345">
        <v>1</v>
      </c>
      <c r="N37" s="281">
        <f>K37/M37</f>
        <v>5693.4192315879109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3191.7003253812504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11428.987724274399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71832.596666666665</v>
      </c>
      <c r="N48" s="281">
        <f>K48*M48</f>
        <v>68240.966833333325</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38.199999999999996</v>
      </c>
      <c r="N49" s="281">
        <f>K49*M49</f>
        <v>6493.9999999999991</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63049.166666666664</v>
      </c>
      <c r="N50" s="281">
        <f>K50*M50</f>
        <v>34677.041666666672</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545.14952088229973</v>
      </c>
      <c r="N51" s="281">
        <f>K51*M51</f>
        <v>163544.85626468991</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4585.7373506666672</v>
      </c>
      <c r="N52" s="281">
        <f>K52*M52</f>
        <v>14215.785787066668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SUM(N48:N58)</f>
        <v>287172.65055175661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3">
        <f>VLOOKUP(A64,TRANSPORTE!A2:D117,4,FALSE)</f>
        <v>1260.68</v>
      </c>
      <c r="M64" s="904"/>
      <c r="N64" s="296">
        <f>K64*L64</f>
        <v>693.37400000000014</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3">
        <f>VLOOKUP(A65,TRANSPORTE!A3:D117,4,FALSE)</f>
        <v>1306.3533333333332</v>
      </c>
      <c r="M65" s="904"/>
      <c r="N65" s="296">
        <f>K65*L65</f>
        <v>1241.0356666666664</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1934.4096666666665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63834.006507625003</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N43+N59+N70+N81</f>
        <v>364370.05445032264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72874.010890064528</v>
      </c>
      <c r="M88" s="852"/>
      <c r="N88" s="57"/>
    </row>
    <row r="89" spans="1:14">
      <c r="B89" s="95" t="s">
        <v>1057</v>
      </c>
      <c r="C89" s="96"/>
      <c r="D89" s="96"/>
      <c r="E89" s="96"/>
      <c r="F89" s="96"/>
      <c r="G89" s="96"/>
      <c r="H89" s="96"/>
      <c r="I89" s="93"/>
      <c r="J89" s="94"/>
      <c r="K89" s="313">
        <v>0.05</v>
      </c>
      <c r="L89" s="851">
        <f>N83*K89</f>
        <v>18218.502722516132</v>
      </c>
      <c r="M89" s="852"/>
      <c r="N89" s="57"/>
    </row>
    <row r="90" spans="1:14" ht="15.75" thickBot="1">
      <c r="B90" s="97" t="s">
        <v>1058</v>
      </c>
      <c r="C90" s="98"/>
      <c r="D90" s="98"/>
      <c r="E90" s="98"/>
      <c r="F90" s="98"/>
      <c r="G90" s="98"/>
      <c r="H90" s="98"/>
      <c r="I90" s="99"/>
      <c r="J90" s="100"/>
      <c r="K90" s="314">
        <v>0.05</v>
      </c>
      <c r="L90" s="853">
        <f>N83*K90</f>
        <v>18218.502722516132</v>
      </c>
      <c r="M90" s="854"/>
      <c r="N90" s="57"/>
    </row>
    <row r="91" spans="1:14" ht="15.75" thickBot="1">
      <c r="B91" s="816" t="s">
        <v>1037</v>
      </c>
      <c r="C91" s="817"/>
      <c r="D91" s="817"/>
      <c r="E91" s="817"/>
      <c r="F91" s="817"/>
      <c r="G91" s="817"/>
      <c r="H91" s="817"/>
      <c r="I91" s="817"/>
      <c r="J91" s="817"/>
      <c r="K91" s="817"/>
      <c r="L91" s="817"/>
      <c r="M91" s="818"/>
      <c r="N91" s="58">
        <f>L88+L89+L90</f>
        <v>109311.01633509679</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473681.07078541943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7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2543.868167305237</v>
      </c>
      <c r="L36" s="279"/>
      <c r="M36" s="345">
        <v>1</v>
      </c>
      <c r="N36" s="281">
        <f>K36/M36</f>
        <v>2543.868167305237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3191.7003253812504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5735.5684926864869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71832.596666666665</v>
      </c>
      <c r="N48" s="281">
        <f>K48*M48</f>
        <v>60339.381199999996</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38.199999999999996</v>
      </c>
      <c r="N49" s="281">
        <f>K49*M49</f>
        <v>7066.9999999999991</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63049.166666666664</v>
      </c>
      <c r="N50" s="281">
        <f>K50*M50</f>
        <v>39720.974999999999</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545.14952088229973</v>
      </c>
      <c r="N51" s="281">
        <f>K51*M51</f>
        <v>141738.87542939791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SUM(N48:N58)</f>
        <v>248866.23162939789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3">
        <f>VLOOKUP(A64,TRANSPORTE!A2:D117,4,FALSE)</f>
        <v>1260.68</v>
      </c>
      <c r="M64" s="904"/>
      <c r="N64" s="296">
        <f>K64*L64</f>
        <v>794.22840000000008</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3">
        <f>VLOOKUP(A65,TRANSPORTE!A3:D117,4,FALSE)</f>
        <v>1306.3533333333332</v>
      </c>
      <c r="M65" s="904"/>
      <c r="N65" s="296">
        <f>K65*L65</f>
        <v>1097.3367999999998</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1891.5652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63834.006507625003</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N43+N59+N70+N81</f>
        <v>320327.37182970939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64065.474365941882</v>
      </c>
      <c r="M88" s="852"/>
      <c r="N88" s="57"/>
    </row>
    <row r="89" spans="1:14">
      <c r="B89" s="95" t="s">
        <v>1057</v>
      </c>
      <c r="C89" s="96"/>
      <c r="D89" s="96"/>
      <c r="E89" s="96"/>
      <c r="F89" s="96"/>
      <c r="G89" s="96"/>
      <c r="H89" s="96"/>
      <c r="I89" s="93"/>
      <c r="J89" s="94"/>
      <c r="K89" s="313">
        <v>0.05</v>
      </c>
      <c r="L89" s="851">
        <f>N83*K89</f>
        <v>16016.36859148547</v>
      </c>
      <c r="M89" s="852"/>
      <c r="N89" s="57"/>
    </row>
    <row r="90" spans="1:14" ht="15.75" thickBot="1">
      <c r="B90" s="97" t="s">
        <v>1058</v>
      </c>
      <c r="C90" s="98"/>
      <c r="D90" s="98"/>
      <c r="E90" s="98"/>
      <c r="F90" s="98"/>
      <c r="G90" s="98"/>
      <c r="H90" s="98"/>
      <c r="I90" s="99"/>
      <c r="J90" s="100"/>
      <c r="K90" s="314">
        <v>0.05</v>
      </c>
      <c r="L90" s="853">
        <f>N83*K90</f>
        <v>16016.36859148547</v>
      </c>
      <c r="M90" s="854"/>
      <c r="N90" s="57"/>
    </row>
    <row r="91" spans="1:14" ht="15.75" thickBot="1">
      <c r="B91" s="816" t="s">
        <v>1037</v>
      </c>
      <c r="C91" s="817"/>
      <c r="D91" s="817"/>
      <c r="E91" s="817"/>
      <c r="F91" s="817"/>
      <c r="G91" s="817"/>
      <c r="H91" s="817"/>
      <c r="I91" s="817"/>
      <c r="J91" s="817"/>
      <c r="K91" s="817"/>
      <c r="L91" s="817"/>
      <c r="M91" s="818"/>
      <c r="N91" s="58">
        <f>L88+L89+L90</f>
        <v>96098.211548912819</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416425.58337862219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7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2543.868167305237</v>
      </c>
      <c r="L36" s="279"/>
      <c r="M36" s="345">
        <v>1</v>
      </c>
      <c r="N36" s="281">
        <f>K36/M36</f>
        <v>2543.868167305237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2553.3602603050003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5097.2284276102373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71832.596666666665</v>
      </c>
      <c r="N48" s="281">
        <f>K48*M48</f>
        <v>36203.628720000001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38.199999999999996</v>
      </c>
      <c r="N49" s="281">
        <f>K49*M49</f>
        <v>4240.2</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50896.565000000002</v>
      </c>
      <c r="N50" s="281">
        <f>K50*M50</f>
        <v>20358.626000000004</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63049.166666666664</v>
      </c>
      <c r="N51" s="281">
        <f>K51*M51</f>
        <v>23832.584999999999</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545.14952088229973</v>
      </c>
      <c r="N52" s="281">
        <f>K52*M52</f>
        <v>85043.32525763876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SUM(N48:N58)</f>
        <v>169678.36497763876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3">
        <f>VLOOKUP(A64,TRANSPORTE!A2:D117,4,FALSE)</f>
        <v>1260.68</v>
      </c>
      <c r="M64" s="904"/>
      <c r="N64" s="296">
        <f>K64*L64</f>
        <v>476.53704000000005</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3">
        <f>VLOOKUP(A65,TRANSPORTE!A3:D117,4,FALSE)</f>
        <v>1306.3533333333332</v>
      </c>
      <c r="M65" s="904"/>
      <c r="N65" s="296">
        <f>K65*L65</f>
        <v>658.40207999999996</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3">
        <f>VLOOKUP(A66,TRANSPORTE!A3:D117,4,FALSE)</f>
        <v>1334.52</v>
      </c>
      <c r="M66" s="904"/>
      <c r="N66" s="296">
        <f>K66*L66</f>
        <v>533.80799999999999</v>
      </c>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f>N64+N65+N66+N67+N68</f>
        <v>1668.74712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2"/>
      <c r="C80" s="893"/>
      <c r="D80" s="893"/>
      <c r="E80" s="893"/>
      <c r="F80" s="893"/>
      <c r="G80" s="893"/>
      <c r="H80" s="893"/>
      <c r="I80" s="132"/>
      <c r="J80" s="132"/>
      <c r="K80" s="132"/>
      <c r="L80" s="906"/>
      <c r="M80" s="906"/>
      <c r="N80" s="51"/>
    </row>
    <row r="81" spans="1:14" ht="15.75" thickBot="1">
      <c r="B81" s="905" t="s">
        <v>1037</v>
      </c>
      <c r="C81" s="859"/>
      <c r="D81" s="859"/>
      <c r="E81" s="859"/>
      <c r="F81" s="859"/>
      <c r="G81" s="859"/>
      <c r="H81" s="859"/>
      <c r="I81" s="859"/>
      <c r="J81" s="859"/>
      <c r="K81" s="859"/>
      <c r="L81" s="859"/>
      <c r="M81" s="860"/>
      <c r="N81" s="310">
        <f>SUM(N75:N80)</f>
        <v>51067.205206099999</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N43+N59+N70+N81</f>
        <v>227511.54573134903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45502.309146269807</v>
      </c>
      <c r="M88" s="852"/>
      <c r="N88" s="57"/>
    </row>
    <row r="89" spans="1:14">
      <c r="B89" s="95" t="s">
        <v>1057</v>
      </c>
      <c r="C89" s="96"/>
      <c r="D89" s="96"/>
      <c r="E89" s="96"/>
      <c r="F89" s="96"/>
      <c r="G89" s="96"/>
      <c r="H89" s="96"/>
      <c r="I89" s="93"/>
      <c r="J89" s="94"/>
      <c r="K89" s="313">
        <v>0.05</v>
      </c>
      <c r="L89" s="851">
        <f>N83*K89</f>
        <v>11375.577286567452</v>
      </c>
      <c r="M89" s="852"/>
      <c r="N89" s="57"/>
    </row>
    <row r="90" spans="1:14" ht="15.75" thickBot="1">
      <c r="B90" s="97" t="s">
        <v>1058</v>
      </c>
      <c r="C90" s="98"/>
      <c r="D90" s="98"/>
      <c r="E90" s="98"/>
      <c r="F90" s="98"/>
      <c r="G90" s="98"/>
      <c r="H90" s="98"/>
      <c r="I90" s="99"/>
      <c r="J90" s="100"/>
      <c r="K90" s="314">
        <v>0.05</v>
      </c>
      <c r="L90" s="853">
        <f>N83*K90</f>
        <v>11375.577286567452</v>
      </c>
      <c r="M90" s="854"/>
      <c r="N90" s="57"/>
    </row>
    <row r="91" spans="1:14" ht="15.75" thickBot="1">
      <c r="B91" s="816" t="s">
        <v>1037</v>
      </c>
      <c r="C91" s="817"/>
      <c r="D91" s="817"/>
      <c r="E91" s="817"/>
      <c r="F91" s="817"/>
      <c r="G91" s="817"/>
      <c r="H91" s="817"/>
      <c r="I91" s="817"/>
      <c r="J91" s="817"/>
      <c r="K91" s="817"/>
      <c r="L91" s="817"/>
      <c r="M91" s="818"/>
      <c r="N91" s="58">
        <f>L88+L89+L90</f>
        <v>68253.46371940471</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295765.00945075374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7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5693.4192315879109</v>
      </c>
      <c r="L36" s="279"/>
      <c r="M36" s="345">
        <v>1</v>
      </c>
      <c r="N36" s="281">
        <f>K36/M36</f>
        <v>5693.4192315879109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1501.9766237088236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7195.3958552967342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3415.3266666666664</v>
      </c>
      <c r="N48" s="281">
        <f>K48*M48</f>
        <v>116503.62325333332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31836.732019526302</v>
      </c>
      <c r="N49" s="281">
        <f>K49*M49</f>
        <v>4775.5098029289447</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416244.97735111113</v>
      </c>
      <c r="N50" s="281">
        <f>K50*M50</f>
        <v>52446.867146240002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18097.791002858638</v>
      </c>
      <c r="N51" s="281">
        <f>K51*M51</f>
        <v>18097.791002858638</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191823.7912053609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3">
        <f>VLOOKUP(A61,TRANSPORTE!A3:D117,4,FALSE)</f>
        <v>964.31582974751655</v>
      </c>
      <c r="M61" s="904"/>
      <c r="N61" s="296">
        <f>K61*L61</f>
        <v>121.50379454818709</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f>N61+N62+N63+N64+N65</f>
        <v>121.50379454818709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970"/>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51"/>
    </row>
    <row r="78" spans="1:15" ht="15.75" thickBot="1">
      <c r="B78" s="905" t="s">
        <v>1037</v>
      </c>
      <c r="C78" s="859"/>
      <c r="D78" s="859"/>
      <c r="E78" s="859"/>
      <c r="F78" s="859"/>
      <c r="G78" s="859"/>
      <c r="H78" s="859"/>
      <c r="I78" s="859"/>
      <c r="J78" s="859"/>
      <c r="K78" s="859"/>
      <c r="L78" s="859"/>
      <c r="M78" s="860"/>
      <c r="N78" s="310">
        <f>SUM(N72:N77)</f>
        <v>75098.831185441173</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274239.52204064699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54847.904408129398</v>
      </c>
      <c r="M85" s="852"/>
      <c r="N85" s="57"/>
    </row>
    <row r="86" spans="1:14">
      <c r="B86" s="95" t="s">
        <v>1057</v>
      </c>
      <c r="C86" s="96"/>
      <c r="D86" s="96"/>
      <c r="E86" s="96"/>
      <c r="F86" s="96"/>
      <c r="G86" s="96"/>
      <c r="H86" s="96"/>
      <c r="I86" s="93"/>
      <c r="J86" s="94"/>
      <c r="K86" s="313">
        <v>0.05</v>
      </c>
      <c r="L86" s="851">
        <f>N80*K86</f>
        <v>13711.976102032349</v>
      </c>
      <c r="M86" s="852"/>
      <c r="N86" s="57"/>
    </row>
    <row r="87" spans="1:14" ht="15.75" thickBot="1">
      <c r="B87" s="97" t="s">
        <v>1058</v>
      </c>
      <c r="C87" s="98"/>
      <c r="D87" s="98"/>
      <c r="E87" s="98"/>
      <c r="F87" s="98"/>
      <c r="G87" s="98"/>
      <c r="H87" s="98"/>
      <c r="I87" s="99"/>
      <c r="J87" s="100"/>
      <c r="K87" s="314">
        <v>0.05</v>
      </c>
      <c r="L87" s="853">
        <f>N80*K87</f>
        <v>13711.976102032349</v>
      </c>
      <c r="M87" s="854"/>
      <c r="N87" s="57"/>
    </row>
    <row r="88" spans="1:14" ht="15.75" thickBot="1">
      <c r="B88" s="816" t="s">
        <v>1037</v>
      </c>
      <c r="C88" s="817"/>
      <c r="D88" s="817"/>
      <c r="E88" s="817"/>
      <c r="F88" s="817"/>
      <c r="G88" s="817"/>
      <c r="H88" s="817"/>
      <c r="I88" s="817"/>
      <c r="J88" s="817"/>
      <c r="K88" s="817"/>
      <c r="L88" s="817"/>
      <c r="M88" s="818"/>
      <c r="N88" s="58">
        <f>L85+L86+L87</f>
        <v>82271.856612194097</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356511.37865284109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5693.4192315879109</v>
      </c>
      <c r="L36" s="279"/>
      <c r="M36" s="345">
        <v>1</v>
      </c>
      <c r="N36" s="281">
        <f>K36/M36</f>
        <v>5693.4192315879109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1501.9766237088236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7195.3958552967342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3415.3266666666664</v>
      </c>
      <c r="N48" s="281">
        <f>K48*M48</f>
        <v>116503.62325333332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31836.732019526302</v>
      </c>
      <c r="N49" s="281">
        <f>K49*M49</f>
        <v>4775.5098029289447</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392396.72333333333</v>
      </c>
      <c r="N50" s="281">
        <f>K50*M50</f>
        <v>49441.987139999997</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18097.791002858638</v>
      </c>
      <c r="N51" s="281">
        <f>K51*M51</f>
        <v>18097.791002858638</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188818.91119912089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3">
        <f>VLOOKUP(A61,TRANSPORTE!A3:D117,4,FALSE)</f>
        <v>964.31582974751655</v>
      </c>
      <c r="M61" s="904"/>
      <c r="N61" s="296">
        <f>K61*L61</f>
        <v>121.50379454818709</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f>N61+N62+N63+N64+N65</f>
        <v>121.50379454818709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970"/>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133"/>
    </row>
    <row r="78" spans="1:15" ht="15.75" thickBot="1">
      <c r="B78" s="905" t="s">
        <v>1037</v>
      </c>
      <c r="C78" s="859"/>
      <c r="D78" s="859"/>
      <c r="E78" s="859"/>
      <c r="F78" s="859"/>
      <c r="G78" s="859"/>
      <c r="H78" s="859"/>
      <c r="I78" s="859"/>
      <c r="J78" s="859"/>
      <c r="K78" s="859"/>
      <c r="L78" s="859"/>
      <c r="M78" s="860"/>
      <c r="N78" s="469">
        <f>SUM(N72:N77)</f>
        <v>75098.831185441173</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271234.64203440701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54246.928406881401</v>
      </c>
      <c r="M85" s="852"/>
      <c r="N85" s="57"/>
    </row>
    <row r="86" spans="1:14">
      <c r="B86" s="95" t="s">
        <v>1057</v>
      </c>
      <c r="C86" s="96"/>
      <c r="D86" s="96"/>
      <c r="E86" s="96"/>
      <c r="F86" s="96"/>
      <c r="G86" s="96"/>
      <c r="H86" s="96"/>
      <c r="I86" s="93"/>
      <c r="J86" s="94"/>
      <c r="K86" s="313">
        <v>0.05</v>
      </c>
      <c r="L86" s="851">
        <f>N80*K86</f>
        <v>13561.73210172035</v>
      </c>
      <c r="M86" s="852"/>
      <c r="N86" s="57"/>
    </row>
    <row r="87" spans="1:14" ht="15.75" thickBot="1">
      <c r="B87" s="97" t="s">
        <v>1058</v>
      </c>
      <c r="C87" s="98"/>
      <c r="D87" s="98"/>
      <c r="E87" s="98"/>
      <c r="F87" s="98"/>
      <c r="G87" s="98"/>
      <c r="H87" s="98"/>
      <c r="I87" s="99"/>
      <c r="J87" s="100"/>
      <c r="K87" s="314">
        <v>0.05</v>
      </c>
      <c r="L87" s="853">
        <f>N80*K87</f>
        <v>13561.73210172035</v>
      </c>
      <c r="M87" s="854"/>
      <c r="N87" s="57"/>
    </row>
    <row r="88" spans="1:14" ht="15.75" thickBot="1">
      <c r="B88" s="816" t="s">
        <v>1037</v>
      </c>
      <c r="C88" s="817"/>
      <c r="D88" s="817"/>
      <c r="E88" s="817"/>
      <c r="F88" s="817"/>
      <c r="G88" s="817"/>
      <c r="H88" s="817"/>
      <c r="I88" s="817"/>
      <c r="J88" s="817"/>
      <c r="K88" s="817"/>
      <c r="L88" s="817"/>
      <c r="M88" s="818"/>
      <c r="N88" s="58">
        <f>L85+L86+L87</f>
        <v>81370.392610322102</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352605.03464472911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156</v>
      </c>
      <c r="B36" s="865" t="str">
        <f>VLOOKUP(A36,EQUIPOS!A6:D154,3,FALSE)</f>
        <v>Cizalla manual de 90 cm.</v>
      </c>
      <c r="C36" s="866"/>
      <c r="D36" s="866"/>
      <c r="E36" s="866"/>
      <c r="F36" s="866"/>
      <c r="G36" s="866"/>
      <c r="H36" s="867"/>
      <c r="I36" s="276"/>
      <c r="J36" s="277"/>
      <c r="K36" s="278">
        <f>VLOOKUP(A36,EQUIPOS!A6:D163,4,FALSE)</f>
        <v>1156.4112566666665</v>
      </c>
      <c r="L36" s="279"/>
      <c r="M36" s="345">
        <v>37.5</v>
      </c>
      <c r="N36" s="281">
        <f>K36/M36</f>
        <v>30.837633511111108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15.32016156183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46.157795072941106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3415.3266666666664</v>
      </c>
      <c r="N48" s="281">
        <f>K48*M48</f>
        <v>3586.0929999999998</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3072</v>
      </c>
      <c r="N49" s="281">
        <f>K49*M49</f>
        <v>92.16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3678.2529999999997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3">
        <f>VLOOKUP(A61,TRANSPORTE!A3:D117,4,FALSE)</f>
        <v>0.30238081239327508</v>
      </c>
      <c r="M61" s="904"/>
      <c r="N61" s="296">
        <f>K61*L61</f>
        <v>0.31749985301293887</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f>N61+N62+N63+N64+N65</f>
        <v>0.31749985301293887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85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51"/>
    </row>
    <row r="78" spans="1:15" ht="15.75" thickBot="1">
      <c r="B78" s="905" t="s">
        <v>1037</v>
      </c>
      <c r="C78" s="859"/>
      <c r="D78" s="859"/>
      <c r="E78" s="859"/>
      <c r="F78" s="859"/>
      <c r="G78" s="859"/>
      <c r="H78" s="859"/>
      <c r="I78" s="859"/>
      <c r="J78" s="859"/>
      <c r="K78" s="859"/>
      <c r="L78" s="859"/>
      <c r="M78" s="860"/>
      <c r="N78" s="310">
        <f>SUM(N72:N77)</f>
        <v>766.00807809150001</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4490.7363730174538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898.14727460349081</v>
      </c>
      <c r="M85" s="852"/>
      <c r="N85" s="57"/>
    </row>
    <row r="86" spans="1:14">
      <c r="B86" s="95" t="s">
        <v>1057</v>
      </c>
      <c r="C86" s="96"/>
      <c r="D86" s="96"/>
      <c r="E86" s="96"/>
      <c r="F86" s="96"/>
      <c r="G86" s="96"/>
      <c r="H86" s="96"/>
      <c r="I86" s="93"/>
      <c r="J86" s="94"/>
      <c r="K86" s="313">
        <v>0.05</v>
      </c>
      <c r="L86" s="851">
        <f>N80*K86</f>
        <v>224.5368186508727</v>
      </c>
      <c r="M86" s="852"/>
      <c r="N86" s="57"/>
    </row>
    <row r="87" spans="1:14" ht="15.75" thickBot="1">
      <c r="B87" s="97" t="s">
        <v>1058</v>
      </c>
      <c r="C87" s="98"/>
      <c r="D87" s="98"/>
      <c r="E87" s="98"/>
      <c r="F87" s="98"/>
      <c r="G87" s="98"/>
      <c r="H87" s="98"/>
      <c r="I87" s="99"/>
      <c r="J87" s="100"/>
      <c r="K87" s="314">
        <v>0.05</v>
      </c>
      <c r="L87" s="853">
        <f>N80*K87</f>
        <v>224.5368186508727</v>
      </c>
      <c r="M87" s="854"/>
      <c r="N87" s="57"/>
    </row>
    <row r="88" spans="1:14" ht="15.75" thickBot="1">
      <c r="B88" s="816" t="s">
        <v>1037</v>
      </c>
      <c r="C88" s="817"/>
      <c r="D88" s="817"/>
      <c r="E88" s="817"/>
      <c r="F88" s="817"/>
      <c r="G88" s="817"/>
      <c r="H88" s="817"/>
      <c r="I88" s="817"/>
      <c r="J88" s="817"/>
      <c r="K88" s="817"/>
      <c r="L88" s="817"/>
      <c r="M88" s="818"/>
      <c r="N88" s="58">
        <f>L85+L86+L87</f>
        <v>1347.2209119052361</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5837.9572849226897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156</v>
      </c>
      <c r="B36" s="865" t="str">
        <f>VLOOKUP(A36,EQUIPOS!A6:D154,3,FALSE)</f>
        <v>Cizalla manual de 90 cm.</v>
      </c>
      <c r="C36" s="866"/>
      <c r="D36" s="866"/>
      <c r="E36" s="866"/>
      <c r="F36" s="866"/>
      <c r="G36" s="866"/>
      <c r="H36" s="867"/>
      <c r="I36" s="276"/>
      <c r="J36" s="277"/>
      <c r="K36" s="278">
        <f>VLOOKUP(A36,EQUIPOS!A6:D163,4,FALSE)</f>
        <v>1156.4112566666665</v>
      </c>
      <c r="L36" s="279"/>
      <c r="M36" s="345">
        <v>37.5</v>
      </c>
      <c r="N36" s="281">
        <f>K36/M36</f>
        <v>30.837633511111108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15.32016156183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46.157795072941106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3937.1433333333334</v>
      </c>
      <c r="N48" s="281">
        <f>K48*M48</f>
        <v>4134.0005000000001</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3072</v>
      </c>
      <c r="N49" s="281">
        <f>K49*M49</f>
        <v>92.16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4226.1605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3">
        <f>VLOOKUP(A61,TRANSPORTE!A3:D117,4,FALSE)</f>
        <v>0.30238081239327508</v>
      </c>
      <c r="M61" s="904"/>
      <c r="N61" s="296">
        <f>K61*L61</f>
        <v>0.31749985301293887</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f>N61+N62+N63+N64+N65</f>
        <v>0.31749985301293887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85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51"/>
    </row>
    <row r="78" spans="1:15" ht="15.75" thickBot="1">
      <c r="B78" s="905" t="s">
        <v>1037</v>
      </c>
      <c r="C78" s="859"/>
      <c r="D78" s="859"/>
      <c r="E78" s="859"/>
      <c r="F78" s="859"/>
      <c r="G78" s="859"/>
      <c r="H78" s="859"/>
      <c r="I78" s="859"/>
      <c r="J78" s="859"/>
      <c r="K78" s="859"/>
      <c r="L78" s="859"/>
      <c r="M78" s="860"/>
      <c r="N78" s="310">
        <f>SUM(N72:N77)</f>
        <v>766.00807809150001</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5038.6438730174541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1007.7287746034908</v>
      </c>
      <c r="M85" s="852"/>
      <c r="N85" s="57"/>
    </row>
    <row r="86" spans="1:14">
      <c r="B86" s="95" t="s">
        <v>1057</v>
      </c>
      <c r="C86" s="96"/>
      <c r="D86" s="96"/>
      <c r="E86" s="96"/>
      <c r="F86" s="96"/>
      <c r="G86" s="96"/>
      <c r="H86" s="96"/>
      <c r="I86" s="93"/>
      <c r="J86" s="94"/>
      <c r="K86" s="313">
        <v>0.05</v>
      </c>
      <c r="L86" s="851">
        <f>N80*K86</f>
        <v>251.9321936508727</v>
      </c>
      <c r="M86" s="852"/>
      <c r="N86" s="57"/>
    </row>
    <row r="87" spans="1:14" ht="15.75" thickBot="1">
      <c r="B87" s="97" t="s">
        <v>1058</v>
      </c>
      <c r="C87" s="98"/>
      <c r="D87" s="98"/>
      <c r="E87" s="98"/>
      <c r="F87" s="98"/>
      <c r="G87" s="98"/>
      <c r="H87" s="98"/>
      <c r="I87" s="99"/>
      <c r="J87" s="100"/>
      <c r="K87" s="314">
        <v>0.05</v>
      </c>
      <c r="L87" s="853">
        <f>N80*K87</f>
        <v>251.9321936508727</v>
      </c>
      <c r="M87" s="854"/>
      <c r="N87" s="57"/>
    </row>
    <row r="88" spans="1:14" ht="15.75" thickBot="1">
      <c r="B88" s="816" t="s">
        <v>1037</v>
      </c>
      <c r="C88" s="817"/>
      <c r="D88" s="817"/>
      <c r="E88" s="817"/>
      <c r="F88" s="817"/>
      <c r="G88" s="817"/>
      <c r="H88" s="817"/>
      <c r="I88" s="817"/>
      <c r="J88" s="817"/>
      <c r="K88" s="817"/>
      <c r="L88" s="817"/>
      <c r="M88" s="818"/>
      <c r="N88" s="58">
        <f>L85+L86+L87</f>
        <v>1511.5931619052362</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6550.2370349226903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19581.540881662866</v>
      </c>
      <c r="L36" s="279"/>
      <c r="M36" s="345">
        <v>670</v>
      </c>
      <c r="N36" s="281">
        <f>K36/M36</f>
        <v>29.226180420392339</v>
      </c>
    </row>
    <row r="37" spans="1:14">
      <c r="A37" s="119" t="s">
        <v>125</v>
      </c>
      <c r="B37" s="865" t="str">
        <f>VLOOKUP(A37,EQUIPOS!A7:D154,3,FALSE)</f>
        <v>Bomba para gato de tensionamiento</v>
      </c>
      <c r="C37" s="866"/>
      <c r="D37" s="866"/>
      <c r="E37" s="866"/>
      <c r="F37" s="866"/>
      <c r="G37" s="866"/>
      <c r="H37" s="867"/>
      <c r="I37" s="430"/>
      <c r="J37" s="431"/>
      <c r="K37" s="278">
        <f>VLOOKUP(A37,EQUIPOS!A7:D164,4,FALSE)</f>
        <v>48875.619267776878</v>
      </c>
      <c r="L37" s="344"/>
      <c r="M37" s="345">
        <v>670</v>
      </c>
      <c r="N37" s="281">
        <f>K37/M37</f>
        <v>72.948685474293853</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121319.82087134838</v>
      </c>
      <c r="L38" s="432"/>
      <c r="M38" s="433">
        <v>670</v>
      </c>
      <c r="N38" s="281">
        <f>K38/M38</f>
        <v>181.07435950947519</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6.0975767410268658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289.34680214518824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10480.316666666668</v>
      </c>
      <c r="N48" s="281">
        <f t="shared" ref="N48:N53" si="0">K48*M48</f>
        <v>41.921266666666668</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10765.67496490297</v>
      </c>
      <c r="N49" s="281">
        <f t="shared" si="0"/>
        <v>43.062699859611882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752.48895798517003</v>
      </c>
      <c r="N50" s="281">
        <f t="shared" si="0"/>
        <v>15.049779159703402</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4170.9921881905066</v>
      </c>
      <c r="N51" s="281">
        <f t="shared" si="0"/>
        <v>354.53433599619308</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50009.411159473551</v>
      </c>
      <c r="N52" s="281">
        <f t="shared" si="0"/>
        <v>50.009411159473551</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3072</v>
      </c>
      <c r="N53" s="281">
        <f t="shared" si="0"/>
        <v>61.44</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566.01749284164862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85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133"/>
    </row>
    <row r="78" spans="1:15" ht="15.75" thickBot="1">
      <c r="B78" s="905" t="s">
        <v>1037</v>
      </c>
      <c r="C78" s="859"/>
      <c r="D78" s="859"/>
      <c r="E78" s="859"/>
      <c r="F78" s="859"/>
      <c r="G78" s="859"/>
      <c r="H78" s="859"/>
      <c r="I78" s="859"/>
      <c r="J78" s="859"/>
      <c r="K78" s="859"/>
      <c r="L78" s="859"/>
      <c r="M78" s="860"/>
      <c r="N78" s="469">
        <f>SUM(N72:N77)</f>
        <v>304.87883705134328</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1160.2431320381802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232.04862640763605</v>
      </c>
      <c r="M85" s="852"/>
      <c r="N85" s="57"/>
    </row>
    <row r="86" spans="1:14">
      <c r="B86" s="95" t="s">
        <v>1057</v>
      </c>
      <c r="C86" s="96"/>
      <c r="D86" s="96"/>
      <c r="E86" s="96"/>
      <c r="F86" s="96"/>
      <c r="G86" s="96"/>
      <c r="H86" s="96"/>
      <c r="I86" s="93"/>
      <c r="J86" s="94"/>
      <c r="K86" s="313">
        <v>0.05</v>
      </c>
      <c r="L86" s="851">
        <f>N80*K86</f>
        <v>58.012156601909012</v>
      </c>
      <c r="M86" s="852"/>
      <c r="N86" s="57"/>
    </row>
    <row r="87" spans="1:14" ht="15.75" thickBot="1">
      <c r="B87" s="97" t="s">
        <v>1058</v>
      </c>
      <c r="C87" s="98"/>
      <c r="D87" s="98"/>
      <c r="E87" s="98"/>
      <c r="F87" s="98"/>
      <c r="G87" s="98"/>
      <c r="H87" s="98"/>
      <c r="I87" s="99"/>
      <c r="J87" s="100"/>
      <c r="K87" s="314">
        <v>0.05</v>
      </c>
      <c r="L87" s="853">
        <f>N80*K87</f>
        <v>58.012156601909012</v>
      </c>
      <c r="M87" s="854"/>
      <c r="N87" s="57"/>
    </row>
    <row r="88" spans="1:14" ht="15.75" thickBot="1">
      <c r="B88" s="816" t="s">
        <v>1037</v>
      </c>
      <c r="C88" s="817"/>
      <c r="D88" s="817"/>
      <c r="E88" s="817"/>
      <c r="F88" s="817"/>
      <c r="G88" s="817"/>
      <c r="H88" s="817"/>
      <c r="I88" s="817"/>
      <c r="J88" s="817"/>
      <c r="K88" s="817"/>
      <c r="L88" s="817"/>
      <c r="M88" s="818"/>
      <c r="N88" s="58">
        <f>L85+L86+L87</f>
        <v>348.07293961145405</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1508.3160716496343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19581.540881662866</v>
      </c>
      <c r="L36" s="279"/>
      <c r="M36" s="345">
        <v>670</v>
      </c>
      <c r="N36" s="281">
        <f>K36/M36</f>
        <v>29.226180420392339</v>
      </c>
    </row>
    <row r="37" spans="1:14">
      <c r="A37" s="119" t="s">
        <v>125</v>
      </c>
      <c r="B37" s="865" t="str">
        <f>VLOOKUP(A37,EQUIPOS!A7:D154,3,FALSE)</f>
        <v>Bomba para gato de tensionamiento</v>
      </c>
      <c r="C37" s="866"/>
      <c r="D37" s="866"/>
      <c r="E37" s="866"/>
      <c r="F37" s="866"/>
      <c r="G37" s="866"/>
      <c r="H37" s="867"/>
      <c r="I37" s="430"/>
      <c r="J37" s="431"/>
      <c r="K37" s="278">
        <f>VLOOKUP(A37,EQUIPOS!A7:D164,4,FALSE)</f>
        <v>48875.619267776878</v>
      </c>
      <c r="L37" s="344"/>
      <c r="M37" s="345">
        <v>670</v>
      </c>
      <c r="N37" s="281">
        <f>K37/M37</f>
        <v>72.948685474293853</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121319.82087134838</v>
      </c>
      <c r="L38" s="432"/>
      <c r="M38" s="433">
        <v>670</v>
      </c>
      <c r="N38" s="281">
        <f>K38/M38</f>
        <v>181.07435950947519</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6.0975767410268658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289.34680214518824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10480.316666666668</v>
      </c>
      <c r="N48" s="281">
        <f t="shared" ref="N48:N53" si="0">K48*M48</f>
        <v>41.921266666666668</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10765.67496490297</v>
      </c>
      <c r="N49" s="281">
        <f t="shared" si="0"/>
        <v>43.062699859611882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752.48895798517003</v>
      </c>
      <c r="N50" s="281">
        <f t="shared" si="0"/>
        <v>15.049779159703402</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4170.9921881905066</v>
      </c>
      <c r="N51" s="281">
        <f t="shared" si="0"/>
        <v>23065.586800693502</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50009.411159473551</v>
      </c>
      <c r="N52" s="281">
        <f t="shared" si="0"/>
        <v>50.009411159473551</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3072</v>
      </c>
      <c r="N53" s="281">
        <f t="shared" si="0"/>
        <v>61.44</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23277.069957538955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85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51"/>
    </row>
    <row r="78" spans="1:15" ht="15.75" thickBot="1">
      <c r="B78" s="905" t="s">
        <v>1037</v>
      </c>
      <c r="C78" s="859"/>
      <c r="D78" s="859"/>
      <c r="E78" s="859"/>
      <c r="F78" s="859"/>
      <c r="G78" s="859"/>
      <c r="H78" s="859"/>
      <c r="I78" s="859"/>
      <c r="J78" s="859"/>
      <c r="K78" s="859"/>
      <c r="L78" s="859"/>
      <c r="M78" s="860"/>
      <c r="N78" s="310">
        <f>SUM(N72:N77)</f>
        <v>304.87883705134328</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23871.295596735486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4774.2591193470971</v>
      </c>
      <c r="M85" s="852"/>
      <c r="N85" s="57"/>
    </row>
    <row r="86" spans="1:14">
      <c r="B86" s="95" t="s">
        <v>1057</v>
      </c>
      <c r="C86" s="96"/>
      <c r="D86" s="96"/>
      <c r="E86" s="96"/>
      <c r="F86" s="96"/>
      <c r="G86" s="96"/>
      <c r="H86" s="96"/>
      <c r="I86" s="93"/>
      <c r="J86" s="94"/>
      <c r="K86" s="313">
        <v>0.05</v>
      </c>
      <c r="L86" s="851">
        <f>N80*K86</f>
        <v>1193.5647798367743</v>
      </c>
      <c r="M86" s="852"/>
      <c r="N86" s="57"/>
    </row>
    <row r="87" spans="1:14" ht="15.75" thickBot="1">
      <c r="B87" s="97" t="s">
        <v>1058</v>
      </c>
      <c r="C87" s="98"/>
      <c r="D87" s="98"/>
      <c r="E87" s="98"/>
      <c r="F87" s="98"/>
      <c r="G87" s="98"/>
      <c r="H87" s="98"/>
      <c r="I87" s="99"/>
      <c r="J87" s="100"/>
      <c r="K87" s="314">
        <v>0.05</v>
      </c>
      <c r="L87" s="853">
        <f>N80*K87</f>
        <v>1193.5647798367743</v>
      </c>
      <c r="M87" s="854"/>
      <c r="N87" s="57"/>
    </row>
    <row r="88" spans="1:14" ht="15.75" thickBot="1">
      <c r="B88" s="816" t="s">
        <v>1037</v>
      </c>
      <c r="C88" s="817"/>
      <c r="D88" s="817"/>
      <c r="E88" s="817"/>
      <c r="F88" s="817"/>
      <c r="G88" s="817"/>
      <c r="H88" s="817"/>
      <c r="I88" s="817"/>
      <c r="J88" s="817"/>
      <c r="K88" s="817"/>
      <c r="L88" s="817"/>
      <c r="M88" s="818"/>
      <c r="N88" s="58">
        <f>L85+L86+L87</f>
        <v>7161.3886790206461</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31032.684275756132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0"/>
      <c r="C1" s="922"/>
      <c r="D1" s="923"/>
      <c r="E1" s="923"/>
      <c r="F1" s="923"/>
      <c r="G1" s="923"/>
      <c r="H1" s="923"/>
      <c r="I1" s="923"/>
      <c r="J1" s="924"/>
      <c r="K1" s="975" t="s">
        <v>1017</v>
      </c>
      <c r="L1" s="927" t="s">
        <v>2304</v>
      </c>
      <c r="M1" s="928"/>
      <c r="N1" s="929"/>
    </row>
    <row r="2" spans="2:14">
      <c r="B2" s="911"/>
      <c r="C2" s="933" t="s">
        <v>1018</v>
      </c>
      <c r="D2" s="934"/>
      <c r="E2" s="934"/>
      <c r="F2" s="934"/>
      <c r="G2" s="934"/>
      <c r="H2" s="934"/>
      <c r="I2" s="934"/>
      <c r="J2" s="935"/>
      <c r="K2" s="974"/>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74"/>
      <c r="L4" s="930"/>
      <c r="M4" s="931"/>
      <c r="N4" s="93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976" t="s">
        <v>1029</v>
      </c>
      <c r="M30" s="793"/>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91" t="s">
        <v>1032</v>
      </c>
      <c r="J35" s="888"/>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951"/>
      <c r="D41" s="951"/>
      <c r="E41" s="44"/>
      <c r="F41" s="45"/>
      <c r="G41" s="45"/>
      <c r="H41" s="46"/>
      <c r="I41" s="42"/>
      <c r="J41" s="43"/>
      <c r="K41" s="288"/>
      <c r="L41" s="285"/>
      <c r="M41" s="410">
        <v>0.01</v>
      </c>
      <c r="N41" s="353">
        <f>N78*M41</f>
        <v>15.95850162690625</v>
      </c>
    </row>
    <row r="42" spans="1:14" ht="15.75" thickBot="1">
      <c r="B42" s="952"/>
      <c r="C42" s="953"/>
      <c r="D42" s="953"/>
      <c r="E42" s="953"/>
      <c r="F42" s="953"/>
      <c r="G42" s="953"/>
      <c r="H42" s="954"/>
      <c r="I42" s="875"/>
      <c r="J42" s="876"/>
      <c r="K42" s="47"/>
      <c r="L42" s="877"/>
      <c r="M42" s="955"/>
      <c r="N42" s="111"/>
    </row>
    <row r="43" spans="1:14" ht="15.75" thickBot="1">
      <c r="B43" s="816" t="s">
        <v>1037</v>
      </c>
      <c r="C43" s="817"/>
      <c r="D43" s="817"/>
      <c r="E43" s="817"/>
      <c r="F43" s="817"/>
      <c r="G43" s="817"/>
      <c r="H43" s="817"/>
      <c r="I43" s="817"/>
      <c r="J43" s="817"/>
      <c r="K43" s="817"/>
      <c r="L43" s="817"/>
      <c r="M43" s="818"/>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237281.44999999998</v>
      </c>
      <c r="N48" s="281">
        <f>K48*M48</f>
        <v>237281.44999999998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237281.44999999998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977"/>
      <c r="I71" s="79" t="s">
        <v>1048</v>
      </c>
      <c r="J71" s="81" t="s">
        <v>1494</v>
      </c>
      <c r="K71" s="80" t="s">
        <v>1050</v>
      </c>
      <c r="L71" s="857" t="s">
        <v>1034</v>
      </c>
      <c r="M71" s="97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76"/>
      <c r="I77" s="132"/>
      <c r="J77" s="132"/>
      <c r="K77" s="132"/>
      <c r="L77" s="978"/>
      <c r="M77" s="878"/>
      <c r="N77" s="133"/>
    </row>
    <row r="78" spans="1:15" ht="15.75" thickBot="1">
      <c r="B78" s="905" t="s">
        <v>1037</v>
      </c>
      <c r="C78" s="859"/>
      <c r="D78" s="859"/>
      <c r="E78" s="859"/>
      <c r="F78" s="859"/>
      <c r="G78" s="859"/>
      <c r="H78" s="859"/>
      <c r="I78" s="859"/>
      <c r="J78" s="859"/>
      <c r="K78" s="859"/>
      <c r="L78" s="859"/>
      <c r="M78" s="860"/>
      <c r="N78" s="469">
        <f>SUM(N72:N77)</f>
        <v>1595.850162690625</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238893.25866431752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47778.651732863509</v>
      </c>
      <c r="M85" s="852"/>
      <c r="N85" s="57"/>
    </row>
    <row r="86" spans="1:14">
      <c r="B86" s="95" t="s">
        <v>1057</v>
      </c>
      <c r="C86" s="96"/>
      <c r="D86" s="96"/>
      <c r="E86" s="96"/>
      <c r="F86" s="96"/>
      <c r="G86" s="96"/>
      <c r="H86" s="96"/>
      <c r="I86" s="93"/>
      <c r="J86" s="94"/>
      <c r="K86" s="313">
        <v>0.05</v>
      </c>
      <c r="L86" s="851">
        <f>N80*K86</f>
        <v>11944.662933215877</v>
      </c>
      <c r="M86" s="852"/>
      <c r="N86" s="57"/>
    </row>
    <row r="87" spans="1:14" ht="15.75" thickBot="1">
      <c r="B87" s="97" t="s">
        <v>1058</v>
      </c>
      <c r="C87" s="98"/>
      <c r="D87" s="98"/>
      <c r="E87" s="98"/>
      <c r="F87" s="98"/>
      <c r="G87" s="98"/>
      <c r="H87" s="98"/>
      <c r="I87" s="99"/>
      <c r="J87" s="100"/>
      <c r="K87" s="314">
        <v>0.05</v>
      </c>
      <c r="L87" s="853">
        <f>N80*K87</f>
        <v>11944.662933215877</v>
      </c>
      <c r="M87" s="854"/>
      <c r="N87" s="57"/>
    </row>
    <row r="88" spans="1:14" ht="15.75" thickBot="1">
      <c r="B88" s="816" t="s">
        <v>1037</v>
      </c>
      <c r="C88" s="817"/>
      <c r="D88" s="817"/>
      <c r="E88" s="817"/>
      <c r="F88" s="817"/>
      <c r="G88" s="817"/>
      <c r="H88" s="817"/>
      <c r="I88" s="817"/>
      <c r="J88" s="817"/>
      <c r="K88" s="817"/>
      <c r="L88" s="817"/>
      <c r="M88" s="818"/>
      <c r="N88" s="58">
        <f>L85+L86+L87</f>
        <v>71667.977599295264</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310561.23626361275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N78*M41</f>
        <v>51.067205206099999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31929.853333333333</v>
      </c>
      <c r="N48" s="281">
        <f>K48*M48</f>
        <v>33526.345999999998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33526.345999999998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97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51"/>
    </row>
    <row r="78" spans="1:15" ht="15.75" thickBot="1">
      <c r="B78" s="905" t="s">
        <v>1037</v>
      </c>
      <c r="C78" s="859"/>
      <c r="D78" s="859"/>
      <c r="E78" s="859"/>
      <c r="F78" s="859"/>
      <c r="G78" s="859"/>
      <c r="H78" s="859"/>
      <c r="I78" s="859"/>
      <c r="J78" s="859"/>
      <c r="K78" s="859"/>
      <c r="L78" s="859"/>
      <c r="M78" s="860"/>
      <c r="N78" s="310">
        <f>SUM(N72:N77)</f>
        <v>1021.344104122</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34598.757309328095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6919.7514618656196</v>
      </c>
      <c r="M85" s="852"/>
      <c r="N85" s="57"/>
    </row>
    <row r="86" spans="1:14">
      <c r="B86" s="95" t="s">
        <v>1057</v>
      </c>
      <c r="C86" s="96"/>
      <c r="D86" s="96"/>
      <c r="E86" s="96"/>
      <c r="F86" s="96"/>
      <c r="G86" s="96"/>
      <c r="H86" s="96"/>
      <c r="I86" s="93"/>
      <c r="J86" s="94"/>
      <c r="K86" s="313">
        <v>0.05</v>
      </c>
      <c r="L86" s="851">
        <f>N80*K86</f>
        <v>1729.9378654664049</v>
      </c>
      <c r="M86" s="852"/>
      <c r="N86" s="57"/>
    </row>
    <row r="87" spans="1:14" ht="15.75" thickBot="1">
      <c r="B87" s="97" t="s">
        <v>1058</v>
      </c>
      <c r="C87" s="98"/>
      <c r="D87" s="98"/>
      <c r="E87" s="98"/>
      <c r="F87" s="98"/>
      <c r="G87" s="98"/>
      <c r="H87" s="98"/>
      <c r="I87" s="99"/>
      <c r="J87" s="100"/>
      <c r="K87" s="314">
        <v>0.05</v>
      </c>
      <c r="L87" s="853">
        <f>N80*K87</f>
        <v>1729.9378654664049</v>
      </c>
      <c r="M87" s="854"/>
      <c r="N87" s="57"/>
    </row>
    <row r="88" spans="1:14" ht="15.75" thickBot="1">
      <c r="B88" s="816" t="s">
        <v>1037</v>
      </c>
      <c r="C88" s="817"/>
      <c r="D88" s="817"/>
      <c r="E88" s="817"/>
      <c r="F88" s="817"/>
      <c r="G88" s="817"/>
      <c r="H88" s="817"/>
      <c r="I88" s="817"/>
      <c r="J88" s="817"/>
      <c r="K88" s="817"/>
      <c r="L88" s="817"/>
      <c r="M88" s="818"/>
      <c r="N88" s="58">
        <f>L85+L86+L87</f>
        <v>10379.627192798429</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44978.384502126522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4929.8633333333337</v>
      </c>
      <c r="L36" s="279"/>
      <c r="M36" s="345">
        <v>40</v>
      </c>
      <c r="N36" s="281">
        <f>K36/M36</f>
        <v>123.24658333333335</v>
      </c>
    </row>
    <row r="37" spans="1:14">
      <c r="A37" s="119" t="s">
        <v>195</v>
      </c>
      <c r="B37" s="865" t="str">
        <f>VLOOKUP(A37,EQUIPOS!A7:D154,3,FALSE)</f>
        <v xml:space="preserve">Equipo de oxicorte, Capacidad de corte: hasta 6´´ (152mm) </v>
      </c>
      <c r="C37" s="866"/>
      <c r="D37" s="866"/>
      <c r="E37" s="866"/>
      <c r="F37" s="866"/>
      <c r="G37" s="866"/>
      <c r="H37" s="867"/>
      <c r="I37" s="430"/>
      <c r="J37" s="431"/>
      <c r="K37" s="278">
        <f>VLOOKUP(A37,EQUIPOS!A7:D164,4,FALSE)</f>
        <v>9152.1832756304648</v>
      </c>
      <c r="L37" s="344"/>
      <c r="M37" s="345">
        <v>40</v>
      </c>
      <c r="N37" s="281">
        <f t="shared" ref="N37:N43" si="0">K37/M37</f>
        <v>228.80458189076163</v>
      </c>
    </row>
    <row r="38" spans="1:14">
      <c r="A38" s="119" t="s">
        <v>204</v>
      </c>
      <c r="B38" s="865" t="str">
        <f>VLOOKUP(A38,EQUIPOS!A8:D154,3,FALSE)</f>
        <v xml:space="preserve">Equipo de soldadura 250 AMP
</v>
      </c>
      <c r="C38" s="866"/>
      <c r="D38" s="866"/>
      <c r="E38" s="866"/>
      <c r="F38" s="866"/>
      <c r="G38" s="866"/>
      <c r="H38" s="867"/>
      <c r="I38" s="430"/>
      <c r="J38" s="431"/>
      <c r="K38" s="278">
        <f>VLOOKUP(A38,EQUIPOS!A8:D165,4,FALSE)</f>
        <v>12961.613995317159</v>
      </c>
      <c r="L38" s="344"/>
      <c r="M38" s="345">
        <v>40</v>
      </c>
      <c r="N38" s="281">
        <f t="shared" si="0"/>
        <v>324.04034988292898</v>
      </c>
    </row>
    <row r="39" spans="1:14">
      <c r="A39" s="119" t="s">
        <v>208</v>
      </c>
      <c r="B39" s="865" t="str">
        <f>VLOOKUP(A39,EQUIPOS!A9:D154,3,FALSE)</f>
        <v>Equipo de soldadura 400</v>
      </c>
      <c r="C39" s="866"/>
      <c r="D39" s="866"/>
      <c r="E39" s="866"/>
      <c r="F39" s="866"/>
      <c r="G39" s="866"/>
      <c r="H39" s="867"/>
      <c r="I39" s="430"/>
      <c r="J39" s="431"/>
      <c r="K39" s="278">
        <f>VLOOKUP(A39,EQUIPOS!A9:D166,4,FALSE)</f>
        <v>16353.438218390807</v>
      </c>
      <c r="L39" s="344"/>
      <c r="M39" s="345">
        <v>40</v>
      </c>
      <c r="N39" s="281">
        <f t="shared" si="0"/>
        <v>408.83595545977016</v>
      </c>
    </row>
    <row r="40" spans="1:14">
      <c r="A40" s="119" t="s">
        <v>210</v>
      </c>
      <c r="B40" s="865" t="str">
        <f>VLOOKUP(A40,EQUIPOS!A10:D154,3,FALSE)</f>
        <v>Equipo de soldadura 600</v>
      </c>
      <c r="C40" s="866"/>
      <c r="D40" s="866"/>
      <c r="E40" s="866"/>
      <c r="F40" s="866"/>
      <c r="G40" s="866"/>
      <c r="H40" s="867"/>
      <c r="I40" s="430"/>
      <c r="J40" s="431"/>
      <c r="K40" s="278">
        <f>VLOOKUP(A40,EQUIPOS!A10:D167,4,FALSE)</f>
        <v>21270.59</v>
      </c>
      <c r="L40" s="344"/>
      <c r="M40" s="345">
        <v>40</v>
      </c>
      <c r="N40" s="281">
        <f t="shared" si="0"/>
        <v>531.76475000000005</v>
      </c>
    </row>
    <row r="41" spans="1:14">
      <c r="A41" s="119" t="s">
        <v>202</v>
      </c>
      <c r="B41" s="865" t="str">
        <f>VLOOKUP(A41,EQUIPOS!A11:D155,3,FALSE)</f>
        <v xml:space="preserve">Equipo de rayos X y/o ultrasonido
</v>
      </c>
      <c r="C41" s="866"/>
      <c r="D41" s="866"/>
      <c r="E41" s="866"/>
      <c r="F41" s="866"/>
      <c r="G41" s="866"/>
      <c r="H41" s="867"/>
      <c r="I41" s="430"/>
      <c r="J41" s="431"/>
      <c r="K41" s="278">
        <f>VLOOKUP(A41,EQUIPOS!A11:D168,4,FALSE)</f>
        <v>90466.989898232394</v>
      </c>
      <c r="L41" s="344"/>
      <c r="M41" s="345">
        <v>4000</v>
      </c>
      <c r="N41" s="281">
        <f t="shared" si="0"/>
        <v>22.6167474745581</v>
      </c>
    </row>
    <row r="42" spans="1:14">
      <c r="A42" s="119" t="s">
        <v>294</v>
      </c>
      <c r="B42" s="865" t="str">
        <f>VLOOKUP(A42,EQUIPOS!A12:D156,3,FALSE)</f>
        <v>Puente grúa</v>
      </c>
      <c r="C42" s="866"/>
      <c r="D42" s="866"/>
      <c r="E42" s="866"/>
      <c r="F42" s="866"/>
      <c r="G42" s="866"/>
      <c r="H42" s="867"/>
      <c r="I42" s="430"/>
      <c r="J42" s="431"/>
      <c r="K42" s="278">
        <f>VLOOKUP(A42,EQUIPOS!A12:D169,4,FALSE)</f>
        <v>619089.09072517371</v>
      </c>
      <c r="L42" s="344"/>
      <c r="M42" s="345">
        <v>40000</v>
      </c>
      <c r="N42" s="281">
        <f t="shared" si="0"/>
        <v>15.477227268129342</v>
      </c>
    </row>
    <row r="43" spans="1:14">
      <c r="A43" s="119" t="s">
        <v>334</v>
      </c>
      <c r="B43" s="865" t="str">
        <f>VLOOKUP(A43,EQUIPOS!A13:D157,3,FALSE)</f>
        <v>Taladro industrial</v>
      </c>
      <c r="C43" s="866"/>
      <c r="D43" s="866"/>
      <c r="E43" s="866"/>
      <c r="F43" s="866"/>
      <c r="G43" s="866"/>
      <c r="H43" s="867"/>
      <c r="I43" s="430"/>
      <c r="J43" s="431"/>
      <c r="K43" s="278">
        <f>VLOOKUP(A43,EQUIPOS!A13:D170,4,FALSE)</f>
        <v>4580.1054043333324</v>
      </c>
      <c r="L43" s="344"/>
      <c r="M43" s="345">
        <v>40</v>
      </c>
      <c r="N43" s="281">
        <f t="shared" si="0"/>
        <v>114.50263510833331</v>
      </c>
    </row>
    <row r="44" spans="1:14">
      <c r="B44" s="865"/>
      <c r="C44" s="866"/>
      <c r="D44" s="866"/>
      <c r="E44" s="866"/>
      <c r="F44" s="866"/>
      <c r="G44" s="866"/>
      <c r="H44" s="867"/>
      <c r="I44" s="42"/>
      <c r="J44" s="43"/>
      <c r="K44" s="278"/>
      <c r="L44" s="285"/>
      <c r="M44" s="345"/>
      <c r="N44" s="281"/>
    </row>
    <row r="45" spans="1:14">
      <c r="B45" s="329"/>
      <c r="C45" s="330"/>
      <c r="D45" s="330"/>
      <c r="E45" s="330"/>
      <c r="F45" s="332"/>
      <c r="G45" s="332"/>
      <c r="H45" s="131"/>
      <c r="I45" s="42"/>
      <c r="J45" s="43"/>
      <c r="K45" s="278"/>
      <c r="L45" s="285"/>
      <c r="M45" s="286"/>
      <c r="N45" s="282"/>
    </row>
    <row r="46" spans="1:14">
      <c r="B46" s="873" t="s">
        <v>1036</v>
      </c>
      <c r="C46" s="874"/>
      <c r="D46" s="874"/>
      <c r="E46" s="44"/>
      <c r="F46" s="45"/>
      <c r="G46" s="45"/>
      <c r="H46" s="46"/>
      <c r="I46" s="42"/>
      <c r="J46" s="43"/>
      <c r="K46" s="288"/>
      <c r="L46" s="285"/>
      <c r="M46" s="410">
        <v>0.1</v>
      </c>
      <c r="N46" s="353">
        <f>N83*M46</f>
        <v>316.77546014452503</v>
      </c>
    </row>
    <row r="47" spans="1:14" ht="15.75" thickBot="1">
      <c r="B47" s="865"/>
      <c r="C47" s="866"/>
      <c r="D47" s="866"/>
      <c r="E47" s="866"/>
      <c r="F47" s="866"/>
      <c r="G47" s="866"/>
      <c r="H47" s="867"/>
      <c r="I47" s="875"/>
      <c r="J47" s="876"/>
      <c r="K47" s="47"/>
      <c r="L47" s="877"/>
      <c r="M47" s="878"/>
      <c r="N47" s="111"/>
    </row>
    <row r="48" spans="1:14" ht="15.75" thickBot="1">
      <c r="B48" s="816" t="s">
        <v>1037</v>
      </c>
      <c r="C48" s="817"/>
      <c r="D48" s="817"/>
      <c r="E48" s="817"/>
      <c r="F48" s="817"/>
      <c r="G48" s="817"/>
      <c r="H48" s="817"/>
      <c r="I48" s="817"/>
      <c r="J48" s="817"/>
      <c r="K48" s="817"/>
      <c r="L48" s="817"/>
      <c r="M48" s="818"/>
      <c r="N48" s="403">
        <f>SUM(N36:N46)</f>
        <v>2086.0642905623399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21910.617771537989</v>
      </c>
      <c r="N53" s="281">
        <f t="shared" ref="N53:N58" si="1">K53*M53</f>
        <v>109.55308885768994</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2486.3793301620831</v>
      </c>
      <c r="N54" s="281">
        <f t="shared" si="1"/>
        <v>12.431896650810415</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9774.4742124756176</v>
      </c>
      <c r="N55" s="281">
        <f t="shared" si="1"/>
        <v>48.872371062378086</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11318.342433556318</v>
      </c>
      <c r="N56" s="281">
        <f t="shared" si="1"/>
        <v>113.18342433556317</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19198.083055333333</v>
      </c>
      <c r="N57" s="281">
        <f t="shared" si="1"/>
        <v>191.98083055333333</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4221.2133333333331</v>
      </c>
      <c r="N58" s="281">
        <f t="shared" si="1"/>
        <v>4221.2133333333331</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6" t="s">
        <v>1037</v>
      </c>
      <c r="C61" s="817"/>
      <c r="D61" s="817"/>
      <c r="E61" s="817"/>
      <c r="F61" s="817"/>
      <c r="G61" s="817"/>
      <c r="H61" s="817"/>
      <c r="I61" s="817"/>
      <c r="J61" s="817"/>
      <c r="K61" s="817"/>
      <c r="L61" s="817"/>
      <c r="M61" s="818"/>
      <c r="N61" s="403">
        <f>SUM(N53:N60)</f>
        <v>4697.2349447931083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2" t="s">
        <v>1045</v>
      </c>
      <c r="M65" s="881"/>
      <c r="N65" s="82" t="s">
        <v>1035</v>
      </c>
    </row>
    <row r="66" spans="1:15">
      <c r="B66" s="52"/>
      <c r="C66" s="326"/>
      <c r="D66" s="326"/>
      <c r="E66" s="326"/>
      <c r="F66" s="326"/>
      <c r="G66" s="326"/>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320"/>
      <c r="I68" s="288"/>
      <c r="J68" s="295"/>
      <c r="K68" s="288"/>
      <c r="L68" s="903"/>
      <c r="M68" s="904"/>
      <c r="N68" s="296"/>
    </row>
    <row r="69" spans="1:15">
      <c r="B69" s="52"/>
      <c r="C69" s="53"/>
      <c r="D69" s="53"/>
      <c r="E69" s="53"/>
      <c r="F69" s="53"/>
      <c r="G69" s="53"/>
      <c r="H69" s="320"/>
      <c r="I69" s="288"/>
      <c r="J69" s="295"/>
      <c r="K69" s="288"/>
      <c r="L69" s="903"/>
      <c r="M69" s="904"/>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94"/>
      <c r="M71" s="895"/>
      <c r="N71" s="133"/>
    </row>
    <row r="72" spans="1:15" ht="15.75" thickBot="1">
      <c r="B72" s="905" t="s">
        <v>1037</v>
      </c>
      <c r="C72" s="859"/>
      <c r="D72" s="859"/>
      <c r="E72" s="859"/>
      <c r="F72" s="859"/>
      <c r="G72" s="859"/>
      <c r="H72" s="859"/>
      <c r="I72" s="859"/>
      <c r="J72" s="859"/>
      <c r="K72" s="859"/>
      <c r="L72" s="859"/>
      <c r="M72" s="860"/>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5" t="s">
        <v>1047</v>
      </c>
      <c r="C76" s="856"/>
      <c r="D76" s="856"/>
      <c r="E76" s="856"/>
      <c r="F76" s="856"/>
      <c r="G76" s="856"/>
      <c r="H76" s="856"/>
      <c r="I76" s="79" t="s">
        <v>1048</v>
      </c>
      <c r="J76" s="81" t="s">
        <v>1494</v>
      </c>
      <c r="K76" s="80" t="s">
        <v>1050</v>
      </c>
      <c r="L76" s="857" t="s">
        <v>1034</v>
      </c>
      <c r="M76" s="858"/>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92" t="str">
        <f>VLOOKUP(A82,'MANO DE OBRA'!A12:D73,3,FALSE)</f>
        <v>Dibujante 2</v>
      </c>
      <c r="C82" s="893" t="e">
        <f>VLOOKUP(B82,'MANO DE OBRA'!B12:E73,3,FALSE)</f>
        <v>#N/A</v>
      </c>
      <c r="D82" s="893" t="e">
        <f>VLOOKUP(C82,'MANO DE OBRA'!C12:F73,3,FALSE)</f>
        <v>#N/A</v>
      </c>
      <c r="E82" s="893" t="e">
        <f>VLOOKUP(D82,'MANO DE OBRA'!D12:G73,3,FALSE)</f>
        <v>#N/A</v>
      </c>
      <c r="F82" s="893" t="e">
        <f>VLOOKUP(E82,'MANO DE OBRA'!E12:H73,3,FALSE)</f>
        <v>#N/A</v>
      </c>
      <c r="G82" s="893" t="e">
        <f>VLOOKUP(F82,'MANO DE OBRA'!F12:I73,3,FALSE)</f>
        <v>#N/A</v>
      </c>
      <c r="H82" s="893"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905" t="s">
        <v>1037</v>
      </c>
      <c r="C83" s="859"/>
      <c r="D83" s="859"/>
      <c r="E83" s="859"/>
      <c r="F83" s="859"/>
      <c r="G83" s="859"/>
      <c r="H83" s="859"/>
      <c r="I83" s="859"/>
      <c r="J83" s="859"/>
      <c r="K83" s="859"/>
      <c r="L83" s="859"/>
      <c r="M83" s="860"/>
      <c r="N83" s="469">
        <f>SUM(N77:N82)</f>
        <v>3167.75460144525</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N48+N61+N72+N83</f>
        <v>9951.0538368006983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1990.2107673601397</v>
      </c>
      <c r="M90" s="852"/>
      <c r="N90" s="57"/>
    </row>
    <row r="91" spans="1:14">
      <c r="B91" s="95" t="s">
        <v>1057</v>
      </c>
      <c r="C91" s="96"/>
      <c r="D91" s="96"/>
      <c r="E91" s="96"/>
      <c r="F91" s="96"/>
      <c r="G91" s="96"/>
      <c r="H91" s="96"/>
      <c r="I91" s="93"/>
      <c r="J91" s="94"/>
      <c r="K91" s="313">
        <v>0.05</v>
      </c>
      <c r="L91" s="851">
        <f>N85*K91</f>
        <v>497.55269184003492</v>
      </c>
      <c r="M91" s="852"/>
      <c r="N91" s="57"/>
    </row>
    <row r="92" spans="1:14" ht="15.75" thickBot="1">
      <c r="B92" s="97" t="s">
        <v>1058</v>
      </c>
      <c r="C92" s="98"/>
      <c r="D92" s="98"/>
      <c r="E92" s="98"/>
      <c r="F92" s="98"/>
      <c r="G92" s="98"/>
      <c r="H92" s="98"/>
      <c r="I92" s="99"/>
      <c r="J92" s="100"/>
      <c r="K92" s="314">
        <v>0.05</v>
      </c>
      <c r="L92" s="853">
        <f>N85*K92</f>
        <v>497.55269184003492</v>
      </c>
      <c r="M92" s="854"/>
      <c r="N92" s="57"/>
    </row>
    <row r="93" spans="1:14" ht="15.75" thickBot="1">
      <c r="B93" s="816" t="s">
        <v>1037</v>
      </c>
      <c r="C93" s="817"/>
      <c r="D93" s="817"/>
      <c r="E93" s="817"/>
      <c r="F93" s="817"/>
      <c r="G93" s="817"/>
      <c r="H93" s="817"/>
      <c r="I93" s="817"/>
      <c r="J93" s="817"/>
      <c r="K93" s="817"/>
      <c r="L93" s="817"/>
      <c r="M93" s="818"/>
      <c r="N93" s="58">
        <f>L90+L91+L92</f>
        <v>2985.3161510402097</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12936.369987840908</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0" t="s">
        <v>2324</v>
      </c>
      <c r="C112" s="961"/>
      <c r="D112" s="961"/>
      <c r="E112" s="961"/>
      <c r="F112" s="961"/>
      <c r="G112" s="961"/>
      <c r="H112" s="961"/>
      <c r="I112" s="961"/>
      <c r="J112" s="961"/>
      <c r="K112" s="961"/>
      <c r="L112" s="961"/>
      <c r="M112" s="961"/>
      <c r="N112" s="962"/>
    </row>
    <row r="113" spans="2:14" ht="15" customHeight="1">
      <c r="B113" s="960"/>
      <c r="C113" s="961"/>
      <c r="D113" s="961"/>
      <c r="E113" s="961"/>
      <c r="F113" s="961"/>
      <c r="G113" s="961"/>
      <c r="H113" s="961"/>
      <c r="I113" s="961"/>
      <c r="J113" s="961"/>
      <c r="K113" s="961"/>
      <c r="L113" s="961"/>
      <c r="M113" s="961"/>
      <c r="N113" s="962"/>
    </row>
    <row r="114" spans="2:14" ht="30" customHeight="1">
      <c r="B114" s="963" t="s">
        <v>2325</v>
      </c>
      <c r="C114" s="964"/>
      <c r="D114" s="964"/>
      <c r="E114" s="964"/>
      <c r="F114" s="964"/>
      <c r="G114" s="964"/>
      <c r="H114" s="964"/>
      <c r="I114" s="964"/>
      <c r="J114" s="964"/>
      <c r="K114" s="964"/>
      <c r="L114" s="964"/>
      <c r="M114" s="964"/>
      <c r="N114" s="965"/>
    </row>
    <row r="115" spans="2:14">
      <c r="B115" s="963"/>
      <c r="C115" s="964"/>
      <c r="D115" s="964"/>
      <c r="E115" s="964"/>
      <c r="F115" s="964"/>
      <c r="G115" s="964"/>
      <c r="H115" s="964"/>
      <c r="I115" s="964"/>
      <c r="J115" s="964"/>
      <c r="K115" s="964"/>
      <c r="L115" s="964"/>
      <c r="M115" s="964"/>
      <c r="N115" s="965"/>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6"/>
      <c r="K125" s="966"/>
      <c r="L125" s="966"/>
      <c r="M125" s="966"/>
      <c r="N125" s="967"/>
    </row>
    <row r="126" spans="2:14" ht="15.75" thickBot="1">
      <c r="B126" s="428" t="s">
        <v>2327</v>
      </c>
      <c r="C126" s="429"/>
      <c r="D126" s="429"/>
      <c r="E126" s="268"/>
      <c r="F126" s="268"/>
      <c r="G126" s="268"/>
      <c r="H126" s="268"/>
      <c r="I126" s="268"/>
      <c r="J126" s="968"/>
      <c r="K126" s="968"/>
      <c r="L126" s="968"/>
      <c r="M126" s="968"/>
      <c r="N126" s="96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4929.8633333333337</v>
      </c>
      <c r="L36" s="279"/>
      <c r="M36" s="345">
        <v>40</v>
      </c>
      <c r="N36" s="281">
        <f t="shared" ref="N36:N41" si="0">K36/M36</f>
        <v>123.24658333333335</v>
      </c>
    </row>
    <row r="37" spans="1:14">
      <c r="A37" s="119" t="s">
        <v>334</v>
      </c>
      <c r="B37" s="865" t="str">
        <f>VLOOKUP(A37,EQUIPOS!A7:D154,3,FALSE)</f>
        <v>Taladro industrial</v>
      </c>
      <c r="C37" s="866"/>
      <c r="D37" s="866"/>
      <c r="E37" s="866"/>
      <c r="F37" s="866"/>
      <c r="G37" s="866"/>
      <c r="H37" s="867"/>
      <c r="I37" s="430"/>
      <c r="J37" s="431"/>
      <c r="K37" s="278">
        <f>VLOOKUP(A37,EQUIPOS!A7:D164,4,FALSE)</f>
        <v>4580.1054043333324</v>
      </c>
      <c r="L37" s="344"/>
      <c r="M37" s="345">
        <v>40</v>
      </c>
      <c r="N37" s="281">
        <f t="shared" si="0"/>
        <v>114.50263510833331</v>
      </c>
    </row>
    <row r="38" spans="1:14">
      <c r="A38" s="119" t="s">
        <v>195</v>
      </c>
      <c r="B38" s="865" t="str">
        <f>VLOOKUP(A38,EQUIPOS!A8:D154,3,FALSE)</f>
        <v xml:space="preserve">Equipo de oxicorte, Capacidad de corte: hasta 6´´ (152mm) </v>
      </c>
      <c r="C38" s="866"/>
      <c r="D38" s="866"/>
      <c r="E38" s="866"/>
      <c r="F38" s="866"/>
      <c r="G38" s="866"/>
      <c r="H38" s="867"/>
      <c r="I38" s="430"/>
      <c r="J38" s="431"/>
      <c r="K38" s="278">
        <f>VLOOKUP(A38,EQUIPOS!A8:D165,4,FALSE)</f>
        <v>9152.1832756304648</v>
      </c>
      <c r="L38" s="344"/>
      <c r="M38" s="345">
        <v>40</v>
      </c>
      <c r="N38" s="281">
        <f t="shared" si="0"/>
        <v>228.80458189076163</v>
      </c>
    </row>
    <row r="39" spans="1:14">
      <c r="A39" s="119" t="s">
        <v>204</v>
      </c>
      <c r="B39" s="865" t="str">
        <f>VLOOKUP(A39,EQUIPOS!A9:D154,3,FALSE)</f>
        <v xml:space="preserve">Equipo de soldadura 250 AMP
</v>
      </c>
      <c r="C39" s="866"/>
      <c r="D39" s="866"/>
      <c r="E39" s="866"/>
      <c r="F39" s="866"/>
      <c r="G39" s="866"/>
      <c r="H39" s="867"/>
      <c r="I39" s="430"/>
      <c r="J39" s="431"/>
      <c r="K39" s="278">
        <f>VLOOKUP(A39,EQUIPOS!A9:D166,4,FALSE)</f>
        <v>12961.613995317159</v>
      </c>
      <c r="L39" s="344"/>
      <c r="M39" s="345">
        <v>40</v>
      </c>
      <c r="N39" s="281">
        <f t="shared" si="0"/>
        <v>324.04034988292898</v>
      </c>
    </row>
    <row r="40" spans="1:14">
      <c r="A40" s="119" t="s">
        <v>208</v>
      </c>
      <c r="B40" s="865" t="str">
        <f>VLOOKUP(A40,EQUIPOS!A10:D154,3,FALSE)</f>
        <v>Equipo de soldadura 400</v>
      </c>
      <c r="C40" s="866"/>
      <c r="D40" s="866"/>
      <c r="E40" s="866"/>
      <c r="F40" s="866"/>
      <c r="G40" s="866"/>
      <c r="H40" s="867"/>
      <c r="I40" s="430"/>
      <c r="J40" s="431"/>
      <c r="K40" s="278">
        <f>VLOOKUP(A40,EQUIPOS!A10:D167,4,FALSE)</f>
        <v>16353.438218390807</v>
      </c>
      <c r="L40" s="344"/>
      <c r="M40" s="345">
        <v>40</v>
      </c>
      <c r="N40" s="281">
        <f t="shared" si="0"/>
        <v>408.83595545977016</v>
      </c>
    </row>
    <row r="41" spans="1:14">
      <c r="A41" s="119" t="s">
        <v>210</v>
      </c>
      <c r="B41" s="865" t="str">
        <f>VLOOKUP(A41,EQUIPOS!A11:D155,3,FALSE)</f>
        <v>Equipo de soldadura 600</v>
      </c>
      <c r="C41" s="866"/>
      <c r="D41" s="866"/>
      <c r="E41" s="866"/>
      <c r="F41" s="866"/>
      <c r="G41" s="866"/>
      <c r="H41" s="867"/>
      <c r="I41" s="430"/>
      <c r="J41" s="431"/>
      <c r="K41" s="278">
        <f>VLOOKUP(A41,EQUIPOS!A11:D168,4,FALSE)</f>
        <v>21270.59</v>
      </c>
      <c r="L41" s="344"/>
      <c r="M41" s="345">
        <v>40</v>
      </c>
      <c r="N41" s="281">
        <f t="shared" si="0"/>
        <v>531.76475000000005</v>
      </c>
    </row>
    <row r="42" spans="1:14">
      <c r="B42" s="865"/>
      <c r="C42" s="866"/>
      <c r="D42" s="866"/>
      <c r="E42" s="866"/>
      <c r="F42" s="866"/>
      <c r="G42" s="866"/>
      <c r="H42" s="867"/>
      <c r="I42" s="42"/>
      <c r="J42" s="43"/>
      <c r="K42" s="278"/>
      <c r="L42" s="285"/>
      <c r="M42" s="345"/>
      <c r="N42" s="281"/>
    </row>
    <row r="43" spans="1:14">
      <c r="B43" s="329"/>
      <c r="C43" s="330"/>
      <c r="D43" s="330"/>
      <c r="E43" s="330"/>
      <c r="F43" s="332"/>
      <c r="G43" s="332"/>
      <c r="H43" s="131"/>
      <c r="I43" s="42"/>
      <c r="J43" s="43"/>
      <c r="K43" s="278"/>
      <c r="L43" s="285"/>
      <c r="M43" s="286"/>
      <c r="N43" s="282"/>
    </row>
    <row r="44" spans="1:14">
      <c r="B44" s="873" t="s">
        <v>1036</v>
      </c>
      <c r="C44" s="874"/>
      <c r="D44" s="874"/>
      <c r="E44" s="44"/>
      <c r="F44" s="45"/>
      <c r="G44" s="45"/>
      <c r="H44" s="46"/>
      <c r="I44" s="42"/>
      <c r="J44" s="43"/>
      <c r="K44" s="288"/>
      <c r="L44" s="285"/>
      <c r="M44" s="410">
        <v>0.05</v>
      </c>
      <c r="N44" s="353">
        <f>N81*M44</f>
        <v>96.149573727328132</v>
      </c>
    </row>
    <row r="45" spans="1:14" ht="15.75" thickBot="1">
      <c r="B45" s="865"/>
      <c r="C45" s="866"/>
      <c r="D45" s="866"/>
      <c r="E45" s="866"/>
      <c r="F45" s="866"/>
      <c r="G45" s="866"/>
      <c r="H45" s="867"/>
      <c r="I45" s="875"/>
      <c r="J45" s="876"/>
      <c r="K45" s="47"/>
      <c r="L45" s="877"/>
      <c r="M45" s="878"/>
      <c r="N45" s="111"/>
    </row>
    <row r="46" spans="1:14" ht="15.75" thickBot="1">
      <c r="B46" s="816" t="s">
        <v>1037</v>
      </c>
      <c r="C46" s="817"/>
      <c r="D46" s="817"/>
      <c r="E46" s="817"/>
      <c r="F46" s="817"/>
      <c r="G46" s="817"/>
      <c r="H46" s="817"/>
      <c r="I46" s="817"/>
      <c r="J46" s="817"/>
      <c r="K46" s="817"/>
      <c r="L46" s="817"/>
      <c r="M46" s="818"/>
      <c r="N46" s="403">
        <f>SUM(N36:N44)</f>
        <v>1827.3444294024555</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1" t="s">
        <v>1028</v>
      </c>
      <c r="C50" s="862"/>
      <c r="D50" s="862"/>
      <c r="E50" s="862"/>
      <c r="F50" s="862"/>
      <c r="G50" s="862"/>
      <c r="H50" s="862"/>
      <c r="I50" s="896"/>
      <c r="J50" s="324" t="s">
        <v>1029</v>
      </c>
      <c r="K50" s="91" t="s">
        <v>1030</v>
      </c>
      <c r="L50" s="897" t="s">
        <v>1039</v>
      </c>
      <c r="M50" s="89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21910.617771537989</v>
      </c>
      <c r="N51" s="281">
        <f t="shared" ref="N51:N56" si="1">K51*M51</f>
        <v>109.55308885768994</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2486.3793301620831</v>
      </c>
      <c r="N52" s="281">
        <f t="shared" si="1"/>
        <v>12.431896650810415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9774.4742124756176</v>
      </c>
      <c r="N53" s="281">
        <f t="shared" si="1"/>
        <v>48.872371062378086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11318.342433556318</v>
      </c>
      <c r="N54" s="281">
        <f t="shared" si="1"/>
        <v>113.18342433556317</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19198.083055333333</v>
      </c>
      <c r="N55" s="281">
        <f t="shared" si="1"/>
        <v>191.98083055333333</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4221.2133333333331</v>
      </c>
      <c r="N56" s="281">
        <f t="shared" si="1"/>
        <v>4221.2133333333331</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SUM(N51:N58)</f>
        <v>4697.2349447931083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B64" s="52"/>
      <c r="C64" s="326"/>
      <c r="D64" s="326"/>
      <c r="E64" s="326"/>
      <c r="F64" s="326"/>
      <c r="G64" s="326"/>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92"/>
      <c r="C80" s="893"/>
      <c r="D80" s="893"/>
      <c r="E80" s="893"/>
      <c r="F80" s="893"/>
      <c r="G80" s="893"/>
      <c r="H80" s="893"/>
      <c r="I80" s="479"/>
      <c r="J80" s="480"/>
      <c r="K80" s="481"/>
      <c r="L80" s="484"/>
      <c r="M80" s="485"/>
      <c r="N80" s="449"/>
    </row>
    <row r="81" spans="1:14" ht="15.75" thickBot="1">
      <c r="B81" s="905" t="s">
        <v>1037</v>
      </c>
      <c r="C81" s="859"/>
      <c r="D81" s="859"/>
      <c r="E81" s="859"/>
      <c r="F81" s="859"/>
      <c r="G81" s="859"/>
      <c r="H81" s="859"/>
      <c r="I81" s="859"/>
      <c r="J81" s="859"/>
      <c r="K81" s="859"/>
      <c r="L81" s="859"/>
      <c r="M81" s="860"/>
      <c r="N81" s="310">
        <f>SUM(N75:N80)</f>
        <v>1922.9914745465626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N46+N59+N70+N81</f>
        <v>8447.5708487421271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1689.5141697484255</v>
      </c>
      <c r="M88" s="852"/>
      <c r="N88" s="57"/>
    </row>
    <row r="89" spans="1:14">
      <c r="B89" s="95" t="s">
        <v>1057</v>
      </c>
      <c r="C89" s="96"/>
      <c r="D89" s="96"/>
      <c r="E89" s="96"/>
      <c r="F89" s="96"/>
      <c r="G89" s="96"/>
      <c r="H89" s="96"/>
      <c r="I89" s="93"/>
      <c r="J89" s="94"/>
      <c r="K89" s="313">
        <v>0.05</v>
      </c>
      <c r="L89" s="851">
        <f>N83*K89</f>
        <v>422.37854243710638</v>
      </c>
      <c r="M89" s="852"/>
      <c r="N89" s="57"/>
    </row>
    <row r="90" spans="1:14" ht="15.75" thickBot="1">
      <c r="B90" s="97" t="s">
        <v>1058</v>
      </c>
      <c r="C90" s="98"/>
      <c r="D90" s="98"/>
      <c r="E90" s="98"/>
      <c r="F90" s="98"/>
      <c r="G90" s="98"/>
      <c r="H90" s="98"/>
      <c r="I90" s="99"/>
      <c r="J90" s="100"/>
      <c r="K90" s="314">
        <v>0.05</v>
      </c>
      <c r="L90" s="853">
        <f>N83*K90</f>
        <v>422.37854243710638</v>
      </c>
      <c r="M90" s="854"/>
      <c r="N90" s="57"/>
    </row>
    <row r="91" spans="1:14" ht="15.75" thickBot="1">
      <c r="B91" s="816" t="s">
        <v>1037</v>
      </c>
      <c r="C91" s="817"/>
      <c r="D91" s="817"/>
      <c r="E91" s="817"/>
      <c r="F91" s="817"/>
      <c r="G91" s="817"/>
      <c r="H91" s="817"/>
      <c r="I91" s="817"/>
      <c r="J91" s="817"/>
      <c r="K91" s="817"/>
      <c r="L91" s="817"/>
      <c r="M91" s="818"/>
      <c r="N91" s="58">
        <f>L88+L89+L90</f>
        <v>2534.271254622638</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10981.842103364765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75" thickBot="1">
      <c r="B124" s="428" t="s">
        <v>2327</v>
      </c>
      <c r="C124" s="429"/>
      <c r="D124" s="429"/>
      <c r="E124" s="268"/>
      <c r="F124" s="268"/>
      <c r="G124" s="268"/>
      <c r="H124" s="268"/>
      <c r="I124" s="268"/>
      <c r="J124" s="968"/>
      <c r="K124" s="968"/>
      <c r="L124" s="968"/>
      <c r="M124" s="968"/>
      <c r="N124" s="96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2" t="s">
        <v>1045</v>
      </c>
      <c r="M60" s="881"/>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3">
        <f>VLOOKUP(A61,TRANSPORTE!A3:D117,4,FALSE)</f>
        <v>0.30238081239327508</v>
      </c>
      <c r="M61" s="904"/>
      <c r="N61" s="296">
        <f>K61*L61</f>
        <v>0.30238081239327508</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4"/>
      <c r="M66" s="895"/>
      <c r="N66" s="133"/>
    </row>
    <row r="67" spans="1:15" ht="15.75" thickBot="1">
      <c r="B67" s="905" t="s">
        <v>1037</v>
      </c>
      <c r="C67" s="859"/>
      <c r="D67" s="859"/>
      <c r="E67" s="859"/>
      <c r="F67" s="859"/>
      <c r="G67" s="859"/>
      <c r="H67" s="859"/>
      <c r="I67" s="859"/>
      <c r="J67" s="859"/>
      <c r="K67" s="859"/>
      <c r="L67" s="859"/>
      <c r="M67" s="860"/>
      <c r="N67" s="110">
        <f>N61+N62+N63+N64+N65</f>
        <v>0.30238081239327508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5" t="s">
        <v>1047</v>
      </c>
      <c r="C71" s="856"/>
      <c r="D71" s="856"/>
      <c r="E71" s="856"/>
      <c r="F71" s="856"/>
      <c r="G71" s="856"/>
      <c r="H71" s="856"/>
      <c r="I71" s="79" t="s">
        <v>1048</v>
      </c>
      <c r="J71" s="81" t="s">
        <v>1494</v>
      </c>
      <c r="K71" s="80" t="s">
        <v>1050</v>
      </c>
      <c r="L71" s="857" t="s">
        <v>1034</v>
      </c>
      <c r="M71" s="858"/>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2"/>
      <c r="C77" s="893"/>
      <c r="D77" s="893"/>
      <c r="E77" s="893"/>
      <c r="F77" s="893"/>
      <c r="G77" s="893"/>
      <c r="H77" s="893"/>
      <c r="I77" s="132"/>
      <c r="J77" s="132"/>
      <c r="K77" s="132"/>
      <c r="L77" s="906"/>
      <c r="M77" s="906"/>
      <c r="N77" s="133"/>
    </row>
    <row r="78" spans="1:15" ht="15.75" thickBot="1">
      <c r="B78" s="905" t="s">
        <v>1037</v>
      </c>
      <c r="C78" s="859"/>
      <c r="D78" s="859"/>
      <c r="E78" s="859"/>
      <c r="F78" s="859"/>
      <c r="G78" s="859"/>
      <c r="H78" s="859"/>
      <c r="I78" s="859"/>
      <c r="J78" s="859"/>
      <c r="K78" s="859"/>
      <c r="L78" s="859"/>
      <c r="M78" s="860"/>
      <c r="N78" s="469"/>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0.30238081239327508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6.0476162478655018E-2</v>
      </c>
      <c r="M85" s="852"/>
      <c r="N85" s="57"/>
    </row>
    <row r="86" spans="1:14">
      <c r="B86" s="95" t="s">
        <v>1057</v>
      </c>
      <c r="C86" s="96"/>
      <c r="D86" s="96"/>
      <c r="E86" s="96"/>
      <c r="F86" s="96"/>
      <c r="G86" s="96"/>
      <c r="H86" s="96"/>
      <c r="I86" s="93"/>
      <c r="J86" s="94"/>
      <c r="K86" s="313">
        <v>0.05</v>
      </c>
      <c r="L86" s="851">
        <f>N80*K86</f>
        <v>1.5119040619663755E-2</v>
      </c>
      <c r="M86" s="852"/>
      <c r="N86" s="57"/>
    </row>
    <row r="87" spans="1:14" ht="15.75" thickBot="1">
      <c r="B87" s="97" t="s">
        <v>1058</v>
      </c>
      <c r="C87" s="98"/>
      <c r="D87" s="98"/>
      <c r="E87" s="98"/>
      <c r="F87" s="98"/>
      <c r="G87" s="98"/>
      <c r="H87" s="98"/>
      <c r="I87" s="99"/>
      <c r="J87" s="100"/>
      <c r="K87" s="314">
        <v>0.05</v>
      </c>
      <c r="L87" s="853">
        <f>N80*K87</f>
        <v>1.5119040619663755E-2</v>
      </c>
      <c r="M87" s="854"/>
      <c r="N87" s="57"/>
    </row>
    <row r="88" spans="1:14" ht="15.75" thickBot="1">
      <c r="B88" s="816" t="s">
        <v>1037</v>
      </c>
      <c r="C88" s="817"/>
      <c r="D88" s="817"/>
      <c r="E88" s="817"/>
      <c r="F88" s="817"/>
      <c r="G88" s="817"/>
      <c r="H88" s="817"/>
      <c r="I88" s="817"/>
      <c r="J88" s="817"/>
      <c r="K88" s="817"/>
      <c r="L88" s="817"/>
      <c r="M88" s="818"/>
      <c r="N88" s="58">
        <f>L85+L86+L87</f>
        <v>9.0714243717982521E-2</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58">
        <f>N80+N88</f>
        <v>0.39309505611125761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75" thickBot="1">
      <c r="B121" s="428" t="s">
        <v>2327</v>
      </c>
      <c r="C121" s="429"/>
      <c r="D121" s="429"/>
      <c r="E121" s="268"/>
      <c r="F121" s="268"/>
      <c r="G121" s="268"/>
      <c r="H121" s="268"/>
      <c r="I121" s="268"/>
      <c r="J121" s="968"/>
      <c r="K121" s="968"/>
      <c r="L121" s="968"/>
      <c r="M121" s="968"/>
      <c r="N121" s="96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4929.8633333333337</v>
      </c>
      <c r="L36" s="279"/>
      <c r="M36" s="345">
        <v>40</v>
      </c>
      <c r="N36" s="281">
        <f t="shared" ref="N36:N41" si="0">K36/M36</f>
        <v>123.24658333333335</v>
      </c>
    </row>
    <row r="37" spans="1:14">
      <c r="A37" s="119" t="s">
        <v>195</v>
      </c>
      <c r="B37" s="865" t="str">
        <f>VLOOKUP(A37,EQUIPOS!A7:D154,3,FALSE)</f>
        <v xml:space="preserve">Equipo de oxicorte, Capacidad de corte: hasta 6´´ (152mm) </v>
      </c>
      <c r="C37" s="866"/>
      <c r="D37" s="866"/>
      <c r="E37" s="866"/>
      <c r="F37" s="866"/>
      <c r="G37" s="866"/>
      <c r="H37" s="867"/>
      <c r="I37" s="430"/>
      <c r="J37" s="431"/>
      <c r="K37" s="278">
        <f>VLOOKUP(A37,EQUIPOS!A7:D164,4,FALSE)</f>
        <v>9152.1832756304648</v>
      </c>
      <c r="L37" s="344"/>
      <c r="M37" s="345">
        <v>400</v>
      </c>
      <c r="N37" s="281">
        <f t="shared" si="0"/>
        <v>22.880458189076162</v>
      </c>
    </row>
    <row r="38" spans="1:14">
      <c r="A38" s="119" t="s">
        <v>204</v>
      </c>
      <c r="B38" s="865" t="str">
        <f>VLOOKUP(A38,EQUIPOS!A8:D154,3,FALSE)</f>
        <v xml:space="preserve">Equipo de soldadura 250 AMP
</v>
      </c>
      <c r="C38" s="866"/>
      <c r="D38" s="866"/>
      <c r="E38" s="866"/>
      <c r="F38" s="866"/>
      <c r="G38" s="866"/>
      <c r="H38" s="867"/>
      <c r="I38" s="430"/>
      <c r="J38" s="431"/>
      <c r="K38" s="278">
        <f>VLOOKUP(A38,EQUIPOS!A8:D165,4,FALSE)</f>
        <v>12961.613995317159</v>
      </c>
      <c r="L38" s="344"/>
      <c r="M38" s="345">
        <v>400</v>
      </c>
      <c r="N38" s="281">
        <f t="shared" si="0"/>
        <v>32.404034988292899</v>
      </c>
    </row>
    <row r="39" spans="1:14">
      <c r="A39" s="119" t="s">
        <v>208</v>
      </c>
      <c r="B39" s="865" t="str">
        <f>VLOOKUP(A39,EQUIPOS!A9:D154,3,FALSE)</f>
        <v>Equipo de soldadura 400</v>
      </c>
      <c r="C39" s="866"/>
      <c r="D39" s="866"/>
      <c r="E39" s="866"/>
      <c r="F39" s="866"/>
      <c r="G39" s="866"/>
      <c r="H39" s="867"/>
      <c r="I39" s="430"/>
      <c r="J39" s="431"/>
      <c r="K39" s="278">
        <f>VLOOKUP(A39,EQUIPOS!A9:D166,4,FALSE)</f>
        <v>16353.438218390807</v>
      </c>
      <c r="L39" s="344"/>
      <c r="M39" s="345">
        <v>400</v>
      </c>
      <c r="N39" s="281">
        <f t="shared" si="0"/>
        <v>40.883595545977016</v>
      </c>
    </row>
    <row r="40" spans="1:14">
      <c r="A40" s="119" t="s">
        <v>210</v>
      </c>
      <c r="B40" s="865" t="str">
        <f>VLOOKUP(A40,EQUIPOS!A10:D154,3,FALSE)</f>
        <v>Equipo de soldadura 600</v>
      </c>
      <c r="C40" s="866"/>
      <c r="D40" s="866"/>
      <c r="E40" s="866"/>
      <c r="F40" s="866"/>
      <c r="G40" s="866"/>
      <c r="H40" s="867"/>
      <c r="I40" s="430"/>
      <c r="J40" s="431"/>
      <c r="K40" s="278">
        <f>VLOOKUP(A40,EQUIPOS!A10:D167,4,FALSE)</f>
        <v>21270.59</v>
      </c>
      <c r="L40" s="344"/>
      <c r="M40" s="345">
        <v>400</v>
      </c>
      <c r="N40" s="281">
        <f t="shared" si="0"/>
        <v>53.176475000000003</v>
      </c>
    </row>
    <row r="41" spans="1:14">
      <c r="A41" s="119" t="s">
        <v>243</v>
      </c>
      <c r="B41" s="865" t="str">
        <f>VLOOKUP(A41,EQUIPOS!A11:D155,3,FALSE)</f>
        <v>Grúa 10 ton</v>
      </c>
      <c r="C41" s="866"/>
      <c r="D41" s="866"/>
      <c r="E41" s="866"/>
      <c r="F41" s="866"/>
      <c r="G41" s="866"/>
      <c r="H41" s="867"/>
      <c r="I41" s="430"/>
      <c r="J41" s="431"/>
      <c r="K41" s="278">
        <f>VLOOKUP(A41,EQUIPOS!A11:D168,4,FALSE)</f>
        <v>220577.78333333333</v>
      </c>
      <c r="L41" s="344"/>
      <c r="M41" s="345">
        <v>400</v>
      </c>
      <c r="N41" s="281">
        <f t="shared" si="0"/>
        <v>551.44445833333327</v>
      </c>
    </row>
    <row r="42" spans="1:14">
      <c r="B42" s="865"/>
      <c r="C42" s="866"/>
      <c r="D42" s="866"/>
      <c r="E42" s="866"/>
      <c r="F42" s="866"/>
      <c r="G42" s="866"/>
      <c r="H42" s="867"/>
      <c r="I42" s="42"/>
      <c r="J42" s="43"/>
      <c r="K42" s="278"/>
      <c r="L42" s="285"/>
      <c r="M42" s="345"/>
      <c r="N42" s="281"/>
    </row>
    <row r="43" spans="1:14">
      <c r="B43" s="329"/>
      <c r="C43" s="330"/>
      <c r="D43" s="330"/>
      <c r="E43" s="330"/>
      <c r="F43" s="332"/>
      <c r="G43" s="332"/>
      <c r="H43" s="131"/>
      <c r="I43" s="42"/>
      <c r="J43" s="43"/>
      <c r="K43" s="278"/>
      <c r="L43" s="285"/>
      <c r="M43" s="286"/>
      <c r="N43" s="282"/>
    </row>
    <row r="44" spans="1:14">
      <c r="B44" s="873" t="s">
        <v>1036</v>
      </c>
      <c r="C44" s="874"/>
      <c r="D44" s="874"/>
      <c r="E44" s="44"/>
      <c r="F44" s="45"/>
      <c r="G44" s="45"/>
      <c r="H44" s="46"/>
      <c r="I44" s="42"/>
      <c r="J44" s="43"/>
      <c r="K44" s="288"/>
      <c r="L44" s="285"/>
      <c r="M44" s="410">
        <v>0.05</v>
      </c>
      <c r="N44" s="353">
        <f>N81*M44</f>
        <v>96.149573727328132</v>
      </c>
    </row>
    <row r="45" spans="1:14" ht="15.75" thickBot="1">
      <c r="B45" s="865"/>
      <c r="C45" s="866"/>
      <c r="D45" s="866"/>
      <c r="E45" s="866"/>
      <c r="F45" s="866"/>
      <c r="G45" s="866"/>
      <c r="H45" s="867"/>
      <c r="I45" s="875"/>
      <c r="J45" s="876"/>
      <c r="K45" s="47"/>
      <c r="L45" s="877"/>
      <c r="M45" s="878"/>
      <c r="N45" s="111"/>
    </row>
    <row r="46" spans="1:14" ht="15.75" thickBot="1">
      <c r="B46" s="816" t="s">
        <v>1037</v>
      </c>
      <c r="C46" s="817"/>
      <c r="D46" s="817"/>
      <c r="E46" s="817"/>
      <c r="F46" s="817"/>
      <c r="G46" s="817"/>
      <c r="H46" s="817"/>
      <c r="I46" s="817"/>
      <c r="J46" s="817"/>
      <c r="K46" s="817"/>
      <c r="L46" s="817"/>
      <c r="M46" s="818"/>
      <c r="N46" s="403">
        <f>SUM(N36:N44)</f>
        <v>920.18517911734091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1" t="s">
        <v>1028</v>
      </c>
      <c r="C50" s="862"/>
      <c r="D50" s="862"/>
      <c r="E50" s="862"/>
      <c r="F50" s="862"/>
      <c r="G50" s="862"/>
      <c r="H50" s="862"/>
      <c r="I50" s="896"/>
      <c r="J50" s="324" t="s">
        <v>1029</v>
      </c>
      <c r="K50" s="91" t="s">
        <v>1030</v>
      </c>
      <c r="L50" s="897" t="s">
        <v>1039</v>
      </c>
      <c r="M50" s="89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21910.617771537989</v>
      </c>
      <c r="N51" s="281">
        <f>K51*M51</f>
        <v>109.55308885768994</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2486.3793301620831</v>
      </c>
      <c r="N52" s="281">
        <f t="shared" ref="N52:N58" si="1">K52*M52</f>
        <v>12.431896650810415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9774.4742124756176</v>
      </c>
      <c r="N53" s="281">
        <f t="shared" si="1"/>
        <v>48.872371062378086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11318.342433556318</v>
      </c>
      <c r="N54" s="281">
        <f t="shared" si="1"/>
        <v>113.18342433556317</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19198.083055333333</v>
      </c>
      <c r="N55" s="281">
        <f t="shared" si="1"/>
        <v>191.98083055333333</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31836.732019526302</v>
      </c>
      <c r="N56" s="281">
        <f t="shared" si="1"/>
        <v>15.918366009763151</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39671.309419634781</v>
      </c>
      <c r="N57" s="281">
        <f t="shared" si="1"/>
        <v>39.671309419634781</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16607.850356174287</v>
      </c>
      <c r="N58" s="281">
        <f t="shared" si="1"/>
        <v>16.607850356174289</v>
      </c>
    </row>
    <row r="59" spans="1:14" ht="15.75" thickBot="1">
      <c r="B59" s="816" t="s">
        <v>1037</v>
      </c>
      <c r="C59" s="817"/>
      <c r="D59" s="817"/>
      <c r="E59" s="817"/>
      <c r="F59" s="817"/>
      <c r="G59" s="817"/>
      <c r="H59" s="817"/>
      <c r="I59" s="817"/>
      <c r="J59" s="817"/>
      <c r="K59" s="817"/>
      <c r="L59" s="817"/>
      <c r="M59" s="818"/>
      <c r="N59" s="403">
        <f>SUM(N51:N58)</f>
        <v>548.21913724534704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2" t="s">
        <v>1045</v>
      </c>
      <c r="M63" s="881"/>
      <c r="N63" s="82" t="s">
        <v>1035</v>
      </c>
    </row>
    <row r="64" spans="1:14">
      <c r="B64" s="52"/>
      <c r="C64" s="326"/>
      <c r="D64" s="326"/>
      <c r="E64" s="326"/>
      <c r="F64" s="326"/>
      <c r="G64" s="326"/>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4"/>
      <c r="M69" s="895"/>
      <c r="N69" s="133"/>
    </row>
    <row r="70" spans="1:15" ht="15.75" thickBot="1">
      <c r="B70" s="905" t="s">
        <v>1037</v>
      </c>
      <c r="C70" s="859"/>
      <c r="D70" s="859"/>
      <c r="E70" s="859"/>
      <c r="F70" s="859"/>
      <c r="G70" s="859"/>
      <c r="H70" s="859"/>
      <c r="I70" s="859"/>
      <c r="J70" s="859"/>
      <c r="K70" s="859"/>
      <c r="L70" s="859"/>
      <c r="M70" s="860"/>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5" t="s">
        <v>1047</v>
      </c>
      <c r="C74" s="856"/>
      <c r="D74" s="856"/>
      <c r="E74" s="856"/>
      <c r="F74" s="856"/>
      <c r="G74" s="856"/>
      <c r="H74" s="856"/>
      <c r="I74" s="79" t="s">
        <v>1048</v>
      </c>
      <c r="J74" s="81" t="s">
        <v>1494</v>
      </c>
      <c r="K74" s="80" t="s">
        <v>1050</v>
      </c>
      <c r="L74" s="857" t="s">
        <v>1034</v>
      </c>
      <c r="M74" s="858"/>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92"/>
      <c r="C80" s="893"/>
      <c r="D80" s="893"/>
      <c r="E80" s="893"/>
      <c r="F80" s="893"/>
      <c r="G80" s="893"/>
      <c r="H80" s="893"/>
      <c r="I80" s="479"/>
      <c r="J80" s="480"/>
      <c r="K80" s="483"/>
      <c r="L80" s="484"/>
      <c r="M80" s="485"/>
      <c r="N80" s="404"/>
    </row>
    <row r="81" spans="1:14" ht="15.75" thickBot="1">
      <c r="B81" s="905" t="s">
        <v>1037</v>
      </c>
      <c r="C81" s="859"/>
      <c r="D81" s="859"/>
      <c r="E81" s="859"/>
      <c r="F81" s="859"/>
      <c r="G81" s="859"/>
      <c r="H81" s="859"/>
      <c r="I81" s="859"/>
      <c r="J81" s="859"/>
      <c r="K81" s="859"/>
      <c r="L81" s="859"/>
      <c r="M81" s="860"/>
      <c r="N81" s="310">
        <f>SUM(N75:N80)</f>
        <v>1922.9914745465626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N46+N59+N70+N81</f>
        <v>3391.3957909092505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678.27915818185011</v>
      </c>
      <c r="M88" s="852"/>
      <c r="N88" s="57"/>
    </row>
    <row r="89" spans="1:14">
      <c r="B89" s="95" t="s">
        <v>1057</v>
      </c>
      <c r="C89" s="96"/>
      <c r="D89" s="96"/>
      <c r="E89" s="96"/>
      <c r="F89" s="96"/>
      <c r="G89" s="96"/>
      <c r="H89" s="96"/>
      <c r="I89" s="93"/>
      <c r="J89" s="94"/>
      <c r="K89" s="313">
        <v>0.05</v>
      </c>
      <c r="L89" s="851">
        <f>N83*K89</f>
        <v>169.56978954546253</v>
      </c>
      <c r="M89" s="852"/>
      <c r="N89" s="57"/>
    </row>
    <row r="90" spans="1:14" ht="15.75" thickBot="1">
      <c r="B90" s="97" t="s">
        <v>1058</v>
      </c>
      <c r="C90" s="98"/>
      <c r="D90" s="98"/>
      <c r="E90" s="98"/>
      <c r="F90" s="98"/>
      <c r="G90" s="98"/>
      <c r="H90" s="98"/>
      <c r="I90" s="99"/>
      <c r="J90" s="100"/>
      <c r="K90" s="314">
        <v>0.05</v>
      </c>
      <c r="L90" s="853">
        <f>N83*K90</f>
        <v>169.56978954546253</v>
      </c>
      <c r="M90" s="854"/>
      <c r="N90" s="57"/>
    </row>
    <row r="91" spans="1:14" ht="15.75" thickBot="1">
      <c r="B91" s="816" t="s">
        <v>1037</v>
      </c>
      <c r="C91" s="817"/>
      <c r="D91" s="817"/>
      <c r="E91" s="817"/>
      <c r="F91" s="817"/>
      <c r="G91" s="817"/>
      <c r="H91" s="817"/>
      <c r="I91" s="817"/>
      <c r="J91" s="817"/>
      <c r="K91" s="817"/>
      <c r="L91" s="817"/>
      <c r="M91" s="818"/>
      <c r="N91" s="58">
        <f>L88+L89+L90</f>
        <v>1017.4187372727752</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4408.8145281820252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75" thickBot="1">
      <c r="B124" s="428" t="s">
        <v>2327</v>
      </c>
      <c r="C124" s="429"/>
      <c r="D124" s="429"/>
      <c r="E124" s="268"/>
      <c r="F124" s="268"/>
      <c r="G124" s="268"/>
      <c r="H124" s="268"/>
      <c r="I124" s="268"/>
      <c r="J124" s="968"/>
      <c r="K124" s="968"/>
      <c r="L124" s="968"/>
      <c r="M124" s="968"/>
      <c r="N124" s="96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42.75" customHeight="1" thickBot="1">
      <c r="A31" t="s">
        <v>1929</v>
      </c>
      <c r="B31" s="86" t="s">
        <v>1212</v>
      </c>
      <c r="C31" s="958" t="s">
        <v>2238</v>
      </c>
      <c r="D31" s="959"/>
      <c r="E31" s="959"/>
      <c r="F31" s="959"/>
      <c r="G31" s="959"/>
      <c r="H31" s="959"/>
      <c r="I31" s="959"/>
      <c r="J31" s="959"/>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188</v>
      </c>
      <c r="B36" s="865" t="str">
        <f>VLOOKUP(A36,EQUIPOS!A6:D154,3,FALSE)</f>
        <v>Diferencial</v>
      </c>
      <c r="C36" s="866"/>
      <c r="D36" s="866"/>
      <c r="E36" s="866"/>
      <c r="F36" s="866"/>
      <c r="G36" s="866"/>
      <c r="H36" s="867"/>
      <c r="I36" s="276"/>
      <c r="J36" s="277"/>
      <c r="K36" s="278">
        <f>VLOOKUP(A36,EQUIPOS!A6:D163,4,FALSE)</f>
        <v>2447.6926102078583</v>
      </c>
      <c r="L36" s="279"/>
      <c r="M36" s="345">
        <v>4</v>
      </c>
      <c r="N36" s="281">
        <f>K36/M36</f>
        <v>611.92315255196456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957.5100976143749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1569.4332501663393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294100.05513333331</v>
      </c>
      <c r="N48" s="281">
        <f>K48*M48</f>
        <v>2941.0005513333331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97036.597641368062</v>
      </c>
      <c r="N49" s="281">
        <f>K49*M49</f>
        <v>97036.597641368062</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392264.09606666659</v>
      </c>
      <c r="N50" s="281">
        <f>K50*M50</f>
        <v>143176.39506433331</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243153.99325703469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2.0431826751872024</v>
      </c>
      <c r="M58" s="904"/>
      <c r="N58" s="296">
        <f>K58*L58</f>
        <v>0.57209114905241676</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f>
        <v>0.57209114905241676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9575.100976143749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254299.09957449383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50859.81991489877</v>
      </c>
      <c r="M82" s="852"/>
      <c r="N82" s="57"/>
    </row>
    <row r="83" spans="1:14">
      <c r="B83" s="95" t="s">
        <v>1057</v>
      </c>
      <c r="C83" s="96"/>
      <c r="D83" s="96"/>
      <c r="E83" s="96"/>
      <c r="F83" s="96"/>
      <c r="G83" s="96"/>
      <c r="H83" s="96"/>
      <c r="I83" s="93"/>
      <c r="J83" s="94"/>
      <c r="K83" s="313">
        <v>0.05</v>
      </c>
      <c r="L83" s="851">
        <f>N77*K83</f>
        <v>12714.954978724692</v>
      </c>
      <c r="M83" s="852"/>
      <c r="N83" s="57"/>
    </row>
    <row r="84" spans="1:14" ht="15.75" thickBot="1">
      <c r="B84" s="97" t="s">
        <v>1058</v>
      </c>
      <c r="C84" s="98"/>
      <c r="D84" s="98"/>
      <c r="E84" s="98"/>
      <c r="F84" s="98"/>
      <c r="G84" s="98"/>
      <c r="H84" s="98"/>
      <c r="I84" s="99"/>
      <c r="J84" s="100"/>
      <c r="K84" s="314">
        <v>0.05</v>
      </c>
      <c r="L84" s="853">
        <f>N77*K84</f>
        <v>12714.954978724692</v>
      </c>
      <c r="M84" s="854"/>
      <c r="N84" s="57"/>
    </row>
    <row r="85" spans="1:14" ht="15.75" thickBot="1">
      <c r="B85" s="816" t="s">
        <v>1037</v>
      </c>
      <c r="C85" s="817"/>
      <c r="D85" s="817"/>
      <c r="E85" s="817"/>
      <c r="F85" s="817"/>
      <c r="G85" s="817"/>
      <c r="H85" s="817"/>
      <c r="I85" s="817"/>
      <c r="J85" s="817"/>
      <c r="K85" s="817"/>
      <c r="L85" s="817"/>
      <c r="M85" s="818"/>
      <c r="N85" s="58">
        <f>L82+L83+L84</f>
        <v>76289.729872348151</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330588.82944684196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45" customHeight="1" thickBot="1">
      <c r="A31" t="s">
        <v>1929</v>
      </c>
      <c r="B31" s="86" t="s">
        <v>1213</v>
      </c>
      <c r="C31" s="979" t="s">
        <v>2239</v>
      </c>
      <c r="D31" s="980"/>
      <c r="E31" s="980"/>
      <c r="F31" s="980"/>
      <c r="G31" s="980"/>
      <c r="H31" s="980"/>
      <c r="I31" s="980"/>
      <c r="J31" s="980"/>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188</v>
      </c>
      <c r="B36" s="865" t="str">
        <f>VLOOKUP(A36,EQUIPOS!A6:D154,3,FALSE)</f>
        <v>Diferencial</v>
      </c>
      <c r="C36" s="866"/>
      <c r="D36" s="866"/>
      <c r="E36" s="866"/>
      <c r="F36" s="866"/>
      <c r="G36" s="866"/>
      <c r="H36" s="867"/>
      <c r="I36" s="276"/>
      <c r="J36" s="277"/>
      <c r="K36" s="278">
        <f>VLOOKUP(A36,EQUIPOS!A6:D163,4,FALSE)</f>
        <v>2447.6926102078583</v>
      </c>
      <c r="L36" s="279"/>
      <c r="M36" s="450">
        <v>4</v>
      </c>
      <c r="N36" s="281">
        <f>K36/M36</f>
        <v>611.92315255196456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957.5100976143749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1569.4332501663393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294100.05513333331</v>
      </c>
      <c r="N48" s="281">
        <f>K48*M48</f>
        <v>5882.0011026666662</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97036.597641368062</v>
      </c>
      <c r="N49" s="281">
        <f>K49*M49</f>
        <v>97036.597641368062</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392264.09606666659</v>
      </c>
      <c r="N50" s="281">
        <f>K50*M50</f>
        <v>180441.48419066664</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283360.08293470135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2.0431826751872024</v>
      </c>
      <c r="M58" s="904"/>
      <c r="N58" s="296">
        <f>K58*L58</f>
        <v>0.57209114905241676</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f>
        <v>0.57209114905241676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9575.100976143749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294505.18925216049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58901.037850432098</v>
      </c>
      <c r="M82" s="852"/>
      <c r="N82" s="57"/>
    </row>
    <row r="83" spans="1:14">
      <c r="B83" s="95" t="s">
        <v>1057</v>
      </c>
      <c r="C83" s="96"/>
      <c r="D83" s="96"/>
      <c r="E83" s="96"/>
      <c r="F83" s="96"/>
      <c r="G83" s="96"/>
      <c r="H83" s="96"/>
      <c r="I83" s="93"/>
      <c r="J83" s="94"/>
      <c r="K83" s="313">
        <v>0.05</v>
      </c>
      <c r="L83" s="851">
        <f>N77*K83</f>
        <v>14725.259462608024</v>
      </c>
      <c r="M83" s="852"/>
      <c r="N83" s="57"/>
    </row>
    <row r="84" spans="1:14" ht="15.75" thickBot="1">
      <c r="B84" s="97" t="s">
        <v>1058</v>
      </c>
      <c r="C84" s="98"/>
      <c r="D84" s="98"/>
      <c r="E84" s="98"/>
      <c r="F84" s="98"/>
      <c r="G84" s="98"/>
      <c r="H84" s="98"/>
      <c r="I84" s="99"/>
      <c r="J84" s="100"/>
      <c r="K84" s="314">
        <v>0.05</v>
      </c>
      <c r="L84" s="853">
        <f>N77*K84</f>
        <v>14725.259462608024</v>
      </c>
      <c r="M84" s="854"/>
      <c r="N84" s="57"/>
    </row>
    <row r="85" spans="1:14" ht="15.75" thickBot="1">
      <c r="B85" s="816" t="s">
        <v>1037</v>
      </c>
      <c r="C85" s="817"/>
      <c r="D85" s="817"/>
      <c r="E85" s="817"/>
      <c r="F85" s="817"/>
      <c r="G85" s="817"/>
      <c r="H85" s="817"/>
      <c r="I85" s="817"/>
      <c r="J85" s="817"/>
      <c r="K85" s="817"/>
      <c r="L85" s="817"/>
      <c r="M85" s="818"/>
      <c r="N85" s="58">
        <f>L82+L83+L84</f>
        <v>88351.556775648147</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382856.74602780864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310</v>
      </c>
      <c r="B36" s="865" t="str">
        <f>VLOOKUP(A36,EQUIPOS!A6:D154,3,FALSE)</f>
        <v>Retroexcavadora A25C</v>
      </c>
      <c r="C36" s="866"/>
      <c r="D36" s="866"/>
      <c r="E36" s="866"/>
      <c r="F36" s="866"/>
      <c r="G36" s="866"/>
      <c r="H36" s="867"/>
      <c r="I36" s="276"/>
      <c r="J36" s="277"/>
      <c r="K36" s="278">
        <f>VLOOKUP(A36,EQUIPOS!A6:D163,4,FALSE)</f>
        <v>112372.39899999999</v>
      </c>
      <c r="L36" s="279"/>
      <c r="M36" s="345">
        <v>3</v>
      </c>
      <c r="N36" s="281">
        <f>K36/M36</f>
        <v>37457.46633333333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1276.6801301525002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38734.146463485828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294100.05513333331</v>
      </c>
      <c r="N48" s="281">
        <f>K48*M48</f>
        <v>5882.0011026666662</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34268.724999999999</v>
      </c>
      <c r="N49" s="281">
        <f>K49*M49</f>
        <v>15763.613499999999</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261513.04173684111</v>
      </c>
      <c r="N50" s="281">
        <f>K50*M50</f>
        <v>261513.04173684111</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283158.65633950778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2.0431826751872024</v>
      </c>
      <c r="M58" s="904"/>
      <c r="N58" s="296">
        <f>K58*L58</f>
        <v>0.57209114905241676</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3">
        <f>VLOOKUP(A59,TRANSPORTE!A1:D117,4,FALSE)</f>
        <v>1314.6866666666667</v>
      </c>
      <c r="M59" s="904"/>
      <c r="N59" s="296">
        <f>K59*L59</f>
        <v>604.75586666666675</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605.32795781571917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12766.801301525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335264.93206233432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67052.986412466867</v>
      </c>
      <c r="M82" s="852"/>
      <c r="N82" s="57"/>
    </row>
    <row r="83" spans="1:14">
      <c r="B83" s="95" t="s">
        <v>1057</v>
      </c>
      <c r="C83" s="96"/>
      <c r="D83" s="96"/>
      <c r="E83" s="96"/>
      <c r="F83" s="96"/>
      <c r="G83" s="96"/>
      <c r="H83" s="96"/>
      <c r="I83" s="93"/>
      <c r="J83" s="94"/>
      <c r="K83" s="313">
        <v>0.05</v>
      </c>
      <c r="L83" s="851">
        <f>N77*K83</f>
        <v>16763.246603116717</v>
      </c>
      <c r="M83" s="852"/>
      <c r="N83" s="57"/>
    </row>
    <row r="84" spans="1:14" ht="15.75" thickBot="1">
      <c r="B84" s="97" t="s">
        <v>1058</v>
      </c>
      <c r="C84" s="98"/>
      <c r="D84" s="98"/>
      <c r="E84" s="98"/>
      <c r="F84" s="98"/>
      <c r="G84" s="98"/>
      <c r="H84" s="98"/>
      <c r="I84" s="99"/>
      <c r="J84" s="100"/>
      <c r="K84" s="314">
        <v>0.05</v>
      </c>
      <c r="L84" s="853">
        <f>N77*K84</f>
        <v>16763.246603116717</v>
      </c>
      <c r="M84" s="854"/>
      <c r="N84" s="57"/>
    </row>
    <row r="85" spans="1:14" ht="15.75" thickBot="1">
      <c r="B85" s="816" t="s">
        <v>1037</v>
      </c>
      <c r="C85" s="817"/>
      <c r="D85" s="817"/>
      <c r="E85" s="817"/>
      <c r="F85" s="817"/>
      <c r="G85" s="817"/>
      <c r="H85" s="817"/>
      <c r="I85" s="817"/>
      <c r="J85" s="817"/>
      <c r="K85" s="817"/>
      <c r="L85" s="817"/>
      <c r="M85" s="818"/>
      <c r="N85" s="58">
        <f>L82+L83+L84</f>
        <v>100579.47961870029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435844.4116810346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5148.8136015325681</v>
      </c>
      <c r="L36" s="279"/>
      <c r="M36" s="345">
        <v>0.5</v>
      </c>
      <c r="N36" s="281">
        <f>K36/M36</f>
        <v>10297.627203065136</v>
      </c>
    </row>
    <row r="37" spans="1:14">
      <c r="A37" s="119" t="s">
        <v>320</v>
      </c>
      <c r="B37" s="865" t="str">
        <f>VLOOKUP(A37,EQUIPOS!A7:D154,3,FALSE)</f>
        <v>Retroexcavadora sobre llantas, motor 62HP, Profundidad de excavación de 5.41 metros.</v>
      </c>
      <c r="C37" s="866"/>
      <c r="D37" s="866"/>
      <c r="E37" s="866"/>
      <c r="F37" s="866"/>
      <c r="G37" s="866"/>
      <c r="H37" s="867"/>
      <c r="I37" s="430"/>
      <c r="J37" s="431"/>
      <c r="K37" s="278">
        <f>VLOOKUP(A37,EQUIPOS!A7:D164,4,FALSE)</f>
        <v>54511.460727969359</v>
      </c>
      <c r="L37" s="344"/>
      <c r="M37" s="345">
        <v>1.5</v>
      </c>
      <c r="N37" s="281">
        <f>K37/M37</f>
        <v>36340.973818646242</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2553.3602603050003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49191.961282016382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34268.724999999999</v>
      </c>
      <c r="N48" s="281">
        <f>K48*M48</f>
        <v>19875.860499999999</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135463.88913777636</v>
      </c>
      <c r="N49" s="281">
        <f>K49*M49</f>
        <v>135463.88913777636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155339.74963777637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3">
        <f>VLOOKUP(A58,TRANSPORTE!A1:D117,4,FALSE)</f>
        <v>814.65401297070207</v>
      </c>
      <c r="M58" s="904"/>
      <c r="N58" s="296">
        <f>K58*L58</f>
        <v>814.65401297070207</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3">
        <f>VLOOKUP(A59,TRANSPORTE!A1:D117,4,FALSE)</f>
        <v>1314.6866666666667</v>
      </c>
      <c r="M59" s="904"/>
      <c r="N59" s="296">
        <f>K59*L59</f>
        <v>762.51826666666659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f>
        <v>1577.1722796373688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25533.60260305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231642.48580248014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46328.49716049603</v>
      </c>
      <c r="M82" s="852"/>
      <c r="N82" s="57"/>
    </row>
    <row r="83" spans="1:14">
      <c r="B83" s="95" t="s">
        <v>1057</v>
      </c>
      <c r="C83" s="96"/>
      <c r="D83" s="96"/>
      <c r="E83" s="96"/>
      <c r="F83" s="96"/>
      <c r="G83" s="96"/>
      <c r="H83" s="96"/>
      <c r="I83" s="93"/>
      <c r="J83" s="94"/>
      <c r="K83" s="313">
        <v>0.05</v>
      </c>
      <c r="L83" s="851">
        <f>N77*K83</f>
        <v>11582.124290124008</v>
      </c>
      <c r="M83" s="852"/>
      <c r="N83" s="57"/>
    </row>
    <row r="84" spans="1:14" ht="15.75" thickBot="1">
      <c r="B84" s="97" t="s">
        <v>1058</v>
      </c>
      <c r="C84" s="98"/>
      <c r="D84" s="98"/>
      <c r="E84" s="98"/>
      <c r="F84" s="98"/>
      <c r="G84" s="98"/>
      <c r="H84" s="98"/>
      <c r="I84" s="99"/>
      <c r="J84" s="100"/>
      <c r="K84" s="314">
        <v>0.05</v>
      </c>
      <c r="L84" s="853">
        <f>N77*K84</f>
        <v>11582.124290124008</v>
      </c>
      <c r="M84" s="854"/>
      <c r="N84" s="57"/>
    </row>
    <row r="85" spans="1:14" ht="15.75" thickBot="1">
      <c r="B85" s="816" t="s">
        <v>1037</v>
      </c>
      <c r="C85" s="817"/>
      <c r="D85" s="817"/>
      <c r="E85" s="817"/>
      <c r="F85" s="817"/>
      <c r="G85" s="817"/>
      <c r="H85" s="817"/>
      <c r="I85" s="817"/>
      <c r="J85" s="817"/>
      <c r="K85" s="817"/>
      <c r="L85" s="817"/>
      <c r="M85" s="818"/>
      <c r="N85" s="58">
        <f>L82+L83+L84</f>
        <v>69492.745740744038</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301135.23154322419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5148.8136015325681</v>
      </c>
      <c r="L36" s="279"/>
      <c r="M36" s="345">
        <v>0.5</v>
      </c>
      <c r="N36" s="281">
        <f>K36/M36</f>
        <v>10297.627203065136</v>
      </c>
    </row>
    <row r="37" spans="1:14">
      <c r="A37" s="119" t="s">
        <v>303</v>
      </c>
      <c r="B37" s="865" t="str">
        <f>VLOOKUP(A37,EQUIPOS!A7:D154,3,FALSE)</f>
        <v>Retrocargador, pala de 1,1 m3 de capacidad, profundidad de excavación de 4.400 mm y una altura de 5.680 mm</v>
      </c>
      <c r="C37" s="866"/>
      <c r="D37" s="866"/>
      <c r="E37" s="866"/>
      <c r="F37" s="866"/>
      <c r="G37" s="866"/>
      <c r="H37" s="867"/>
      <c r="I37" s="430"/>
      <c r="J37" s="431"/>
      <c r="K37" s="278">
        <f>VLOOKUP(A37,EQUIPOS!A7:D164,4,FALSE)</f>
        <v>139130.24875</v>
      </c>
      <c r="L37" s="344"/>
      <c r="M37" s="345">
        <v>1.5</v>
      </c>
      <c r="N37" s="281">
        <f>K37/M37</f>
        <v>92753.499166666661</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2553.3602603050003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105604.48663003679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34268.724999999999</v>
      </c>
      <c r="N48" s="281">
        <f>K48*M48</f>
        <v>19875.860499999999</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135463.88913777636</v>
      </c>
      <c r="N49" s="281">
        <f>K49*M49</f>
        <v>135463.88913777636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155339.74963777637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3">
        <f>VLOOKUP(A58,TRANSPORTE!A1:D117,4,FALSE)</f>
        <v>814.65401297070207</v>
      </c>
      <c r="M58" s="904"/>
      <c r="N58" s="296">
        <f>K58*L58</f>
        <v>814.65401297070207</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3">
        <f>VLOOKUP(A59,TRANSPORTE!A1:D117,4,FALSE)</f>
        <v>1314.6866666666667</v>
      </c>
      <c r="M59" s="904"/>
      <c r="N59" s="296">
        <f>K59*L59</f>
        <v>762.51826666666659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1577.1722796373688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25533.60260305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288055.01115050056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57611.002230100115</v>
      </c>
      <c r="M82" s="852"/>
      <c r="N82" s="57"/>
    </row>
    <row r="83" spans="1:14">
      <c r="B83" s="95" t="s">
        <v>1057</v>
      </c>
      <c r="C83" s="96"/>
      <c r="D83" s="96"/>
      <c r="E83" s="96"/>
      <c r="F83" s="96"/>
      <c r="G83" s="96"/>
      <c r="H83" s="96"/>
      <c r="I83" s="93"/>
      <c r="J83" s="94"/>
      <c r="K83" s="313">
        <v>0.05</v>
      </c>
      <c r="L83" s="851">
        <f>N77*K83</f>
        <v>14402.750557525029</v>
      </c>
      <c r="M83" s="852"/>
      <c r="N83" s="57"/>
    </row>
    <row r="84" spans="1:14" ht="15.75" thickBot="1">
      <c r="B84" s="97" t="s">
        <v>1058</v>
      </c>
      <c r="C84" s="98"/>
      <c r="D84" s="98"/>
      <c r="E84" s="98"/>
      <c r="F84" s="98"/>
      <c r="G84" s="98"/>
      <c r="H84" s="98"/>
      <c r="I84" s="99"/>
      <c r="J84" s="100"/>
      <c r="K84" s="314">
        <v>0.05</v>
      </c>
      <c r="L84" s="853">
        <f>N77*K84</f>
        <v>14402.750557525029</v>
      </c>
      <c r="M84" s="854"/>
      <c r="N84" s="57"/>
    </row>
    <row r="85" spans="1:14" ht="15.75" thickBot="1">
      <c r="B85" s="816" t="s">
        <v>1037</v>
      </c>
      <c r="C85" s="817"/>
      <c r="D85" s="817"/>
      <c r="E85" s="817"/>
      <c r="F85" s="817"/>
      <c r="G85" s="817"/>
      <c r="H85" s="817"/>
      <c r="I85" s="817"/>
      <c r="J85" s="817"/>
      <c r="K85" s="817"/>
      <c r="L85" s="817"/>
      <c r="M85" s="818"/>
      <c r="N85" s="58">
        <f>L82+L83+L84</f>
        <v>86416.503345150166</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374471.51449565071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127.66801301525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10866.500899999999</v>
      </c>
      <c r="N48" s="281">
        <f>K48*M48</f>
        <v>10866.500899999999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10866.500899999999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2553.3602603049999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13547.52917332025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2709.5058346640503</v>
      </c>
      <c r="M82" s="852"/>
      <c r="N82" s="57"/>
    </row>
    <row r="83" spans="1:14">
      <c r="B83" s="95" t="s">
        <v>1057</v>
      </c>
      <c r="C83" s="96"/>
      <c r="D83" s="96"/>
      <c r="E83" s="96"/>
      <c r="F83" s="96"/>
      <c r="G83" s="96"/>
      <c r="H83" s="96"/>
      <c r="I83" s="93"/>
      <c r="J83" s="94"/>
      <c r="K83" s="313">
        <v>0.05</v>
      </c>
      <c r="L83" s="851">
        <f>N77*K83</f>
        <v>677.37645866601258</v>
      </c>
      <c r="M83" s="852"/>
      <c r="N83" s="57"/>
    </row>
    <row r="84" spans="1:14" ht="15.75" thickBot="1">
      <c r="B84" s="97" t="s">
        <v>1058</v>
      </c>
      <c r="C84" s="98"/>
      <c r="D84" s="98"/>
      <c r="E84" s="98"/>
      <c r="F84" s="98"/>
      <c r="G84" s="98"/>
      <c r="H84" s="98"/>
      <c r="I84" s="99"/>
      <c r="J84" s="100"/>
      <c r="K84" s="314">
        <v>0.05</v>
      </c>
      <c r="L84" s="853">
        <f>N77*K84</f>
        <v>677.37645866601258</v>
      </c>
      <c r="M84" s="854"/>
      <c r="N84" s="57"/>
    </row>
    <row r="85" spans="1:14" ht="15.75" thickBot="1">
      <c r="B85" s="816" t="s">
        <v>1037</v>
      </c>
      <c r="C85" s="817"/>
      <c r="D85" s="817"/>
      <c r="E85" s="817"/>
      <c r="F85" s="817"/>
      <c r="G85" s="817"/>
      <c r="H85" s="817"/>
      <c r="I85" s="817"/>
      <c r="J85" s="817"/>
      <c r="K85" s="817"/>
      <c r="L85" s="817"/>
      <c r="M85" s="818"/>
      <c r="N85" s="58">
        <f>L82+L83+L84</f>
        <v>4064.2587519960757</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17611.787925316326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30" customHeight="1" thickBot="1">
      <c r="A31" t="s">
        <v>1929</v>
      </c>
      <c r="B31" s="86" t="s">
        <v>1216</v>
      </c>
      <c r="C31" s="983" t="s">
        <v>2243</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3337</v>
      </c>
      <c r="N49" s="281">
        <f>K49*M49</f>
        <v>3837.5499999999997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292043.38846666663</v>
      </c>
      <c r="N50" s="281">
        <f>K50*M50</f>
        <v>35045.206615999996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4585.7373506666672</v>
      </c>
      <c r="N51" s="281">
        <f>K51*M51</f>
        <v>9171.4747013333345</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124547.12666666666</v>
      </c>
      <c r="N52" s="281">
        <f>K52*M52</f>
        <v>62273.563333333332</v>
      </c>
    </row>
    <row r="53" spans="1:14" ht="15.75" thickBot="1">
      <c r="B53" s="816" t="s">
        <v>1037</v>
      </c>
      <c r="C53" s="817"/>
      <c r="D53" s="817"/>
      <c r="E53" s="817"/>
      <c r="F53" s="817"/>
      <c r="G53" s="817"/>
      <c r="H53" s="817"/>
      <c r="I53" s="817"/>
      <c r="J53" s="817"/>
      <c r="K53" s="817"/>
      <c r="L53" s="817"/>
      <c r="M53" s="818"/>
      <c r="N53" s="403">
        <f>SUM(N48:N52)</f>
        <v>167824.68281733335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1334.52</v>
      </c>
      <c r="M58" s="904"/>
      <c r="N58" s="296">
        <f>K58*L58</f>
        <v>1467.9720000000002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1467.9720000000002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38300.403904574996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209508.07891713711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41901.615783427427</v>
      </c>
      <c r="M82" s="852"/>
      <c r="N82" s="57"/>
    </row>
    <row r="83" spans="1:14">
      <c r="B83" s="95" t="s">
        <v>1057</v>
      </c>
      <c r="C83" s="96"/>
      <c r="D83" s="96"/>
      <c r="E83" s="96"/>
      <c r="F83" s="96"/>
      <c r="G83" s="96"/>
      <c r="H83" s="96"/>
      <c r="I83" s="93"/>
      <c r="J83" s="94"/>
      <c r="K83" s="313">
        <v>0.05</v>
      </c>
      <c r="L83" s="851">
        <f>N77*K83</f>
        <v>10475.403945856857</v>
      </c>
      <c r="M83" s="852"/>
      <c r="N83" s="57"/>
    </row>
    <row r="84" spans="1:14" ht="15.75" thickBot="1">
      <c r="B84" s="97" t="s">
        <v>1058</v>
      </c>
      <c r="C84" s="98"/>
      <c r="D84" s="98"/>
      <c r="E84" s="98"/>
      <c r="F84" s="98"/>
      <c r="G84" s="98"/>
      <c r="H84" s="98"/>
      <c r="I84" s="99"/>
      <c r="J84" s="100"/>
      <c r="K84" s="314">
        <v>0.05</v>
      </c>
      <c r="L84" s="853">
        <f>N77*K84</f>
        <v>10475.403945856857</v>
      </c>
      <c r="M84" s="854"/>
      <c r="N84" s="57"/>
    </row>
    <row r="85" spans="1:14" ht="15.75" thickBot="1">
      <c r="B85" s="816" t="s">
        <v>1037</v>
      </c>
      <c r="C85" s="817"/>
      <c r="D85" s="817"/>
      <c r="E85" s="817"/>
      <c r="F85" s="817"/>
      <c r="G85" s="817"/>
      <c r="H85" s="817"/>
      <c r="I85" s="817"/>
      <c r="J85" s="817"/>
      <c r="K85" s="817"/>
      <c r="L85" s="817"/>
      <c r="M85" s="818"/>
      <c r="N85" s="58">
        <f>L82+L83+L84</f>
        <v>62852.423675141144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272360.50259227824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7" customHeight="1" thickBot="1">
      <c r="A31" t="s">
        <v>1929</v>
      </c>
      <c r="B31" s="86" t="s">
        <v>1217</v>
      </c>
      <c r="C31" s="983" t="s">
        <v>2244</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3337</v>
      </c>
      <c r="N49" s="281">
        <f>K49*M49</f>
        <v>3837.5499999999997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292043.38846666663</v>
      </c>
      <c r="N50" s="281">
        <f>K50*M50</f>
        <v>35045.206615999996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4585.7373506666672</v>
      </c>
      <c r="N51" s="281">
        <f>K51*M51</f>
        <v>9171.4747013333345</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118618.95333333332</v>
      </c>
      <c r="N52" s="281">
        <f>K52*M52</f>
        <v>59309.476666666662</v>
      </c>
    </row>
    <row r="53" spans="1:14" ht="15.75" thickBot="1">
      <c r="B53" s="816" t="s">
        <v>1037</v>
      </c>
      <c r="C53" s="817"/>
      <c r="D53" s="817"/>
      <c r="E53" s="817"/>
      <c r="F53" s="817"/>
      <c r="G53" s="817"/>
      <c r="H53" s="817"/>
      <c r="I53" s="817"/>
      <c r="J53" s="817"/>
      <c r="K53" s="817"/>
      <c r="L53" s="817"/>
      <c r="M53" s="818"/>
      <c r="N53" s="403">
        <f>SUM(N48:N52)</f>
        <v>164860.59615066668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1334.52</v>
      </c>
      <c r="M58" s="904"/>
      <c r="N58" s="296">
        <f>K58*L58</f>
        <v>1467.9720000000002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1467.9720000000002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38300.403904574996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206543.99225047044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41308.798450094095</v>
      </c>
      <c r="M82" s="852"/>
      <c r="N82" s="57"/>
    </row>
    <row r="83" spans="1:14">
      <c r="B83" s="95" t="s">
        <v>1057</v>
      </c>
      <c r="C83" s="96"/>
      <c r="D83" s="96"/>
      <c r="E83" s="96"/>
      <c r="F83" s="96"/>
      <c r="G83" s="96"/>
      <c r="H83" s="96"/>
      <c r="I83" s="93"/>
      <c r="J83" s="94"/>
      <c r="K83" s="313">
        <v>0.05</v>
      </c>
      <c r="L83" s="851">
        <f>N77*K83</f>
        <v>10327.199612523524</v>
      </c>
      <c r="M83" s="852"/>
      <c r="N83" s="57"/>
    </row>
    <row r="84" spans="1:14" ht="15.75" thickBot="1">
      <c r="B84" s="97" t="s">
        <v>1058</v>
      </c>
      <c r="C84" s="98"/>
      <c r="D84" s="98"/>
      <c r="E84" s="98"/>
      <c r="F84" s="98"/>
      <c r="G84" s="98"/>
      <c r="H84" s="98"/>
      <c r="I84" s="99"/>
      <c r="J84" s="100"/>
      <c r="K84" s="314">
        <v>0.05</v>
      </c>
      <c r="L84" s="853">
        <f>N77*K84</f>
        <v>10327.199612523524</v>
      </c>
      <c r="M84" s="854"/>
      <c r="N84" s="57"/>
    </row>
    <row r="85" spans="1:14" ht="15.75" thickBot="1">
      <c r="B85" s="816" t="s">
        <v>1037</v>
      </c>
      <c r="C85" s="817"/>
      <c r="D85" s="817"/>
      <c r="E85" s="817"/>
      <c r="F85" s="817"/>
      <c r="G85" s="817"/>
      <c r="H85" s="817"/>
      <c r="I85" s="817"/>
      <c r="J85" s="817"/>
      <c r="K85" s="817"/>
      <c r="L85" s="817"/>
      <c r="M85" s="818"/>
      <c r="N85" s="58">
        <f>L82+L83+L84</f>
        <v>61963.197675141142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268507.1899256116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7" customHeight="1" thickBot="1">
      <c r="A31" t="s">
        <v>1929</v>
      </c>
      <c r="B31" s="86" t="s">
        <v>1764</v>
      </c>
      <c r="C31" s="983" t="s">
        <v>2245</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3337</v>
      </c>
      <c r="N49" s="281">
        <f>K49*M49</f>
        <v>3837.5499999999997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292043.38846666663</v>
      </c>
      <c r="N50" s="281">
        <f>K50*M50</f>
        <v>35045.206615999996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4585.7373506666672</v>
      </c>
      <c r="N51" s="281">
        <f>K51*M51</f>
        <v>9171.4747013333345</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55060.319668920623</v>
      </c>
      <c r="N52" s="281">
        <f>K52*M52</f>
        <v>27530.159834460312</v>
      </c>
    </row>
    <row r="53" spans="1:14" ht="15.75" thickBot="1">
      <c r="B53" s="816" t="s">
        <v>1037</v>
      </c>
      <c r="C53" s="817"/>
      <c r="D53" s="817"/>
      <c r="E53" s="817"/>
      <c r="F53" s="817"/>
      <c r="G53" s="817"/>
      <c r="H53" s="817"/>
      <c r="I53" s="817"/>
      <c r="J53" s="817"/>
      <c r="K53" s="817"/>
      <c r="L53" s="817"/>
      <c r="M53" s="818"/>
      <c r="N53" s="403">
        <f>SUM(N48:N52)</f>
        <v>133081.27931846032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1334.52</v>
      </c>
      <c r="M58" s="904"/>
      <c r="N58" s="296">
        <f>K58*L58</f>
        <v>1467.9720000000002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1467.9720000000002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38300.403904574996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174764.67541826406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34952.93508365281</v>
      </c>
      <c r="M82" s="852"/>
      <c r="N82" s="57"/>
    </row>
    <row r="83" spans="1:14">
      <c r="B83" s="95" t="s">
        <v>1057</v>
      </c>
      <c r="C83" s="96"/>
      <c r="D83" s="96"/>
      <c r="E83" s="96"/>
      <c r="F83" s="96"/>
      <c r="G83" s="96"/>
      <c r="H83" s="96"/>
      <c r="I83" s="93"/>
      <c r="J83" s="94"/>
      <c r="K83" s="313">
        <v>0.05</v>
      </c>
      <c r="L83" s="851">
        <f>N77*K83</f>
        <v>8738.2337709132025</v>
      </c>
      <c r="M83" s="852"/>
      <c r="N83" s="57"/>
    </row>
    <row r="84" spans="1:14" ht="15.75" thickBot="1">
      <c r="B84" s="97" t="s">
        <v>1058</v>
      </c>
      <c r="C84" s="98"/>
      <c r="D84" s="98"/>
      <c r="E84" s="98"/>
      <c r="F84" s="98"/>
      <c r="G84" s="98"/>
      <c r="H84" s="98"/>
      <c r="I84" s="99"/>
      <c r="J84" s="100"/>
      <c r="K84" s="314">
        <v>0.05</v>
      </c>
      <c r="L84" s="853">
        <f>N77*K84</f>
        <v>8738.2337709132025</v>
      </c>
      <c r="M84" s="854"/>
      <c r="N84" s="57"/>
    </row>
    <row r="85" spans="1:14" ht="15.75" thickBot="1">
      <c r="B85" s="816" t="s">
        <v>1037</v>
      </c>
      <c r="C85" s="817"/>
      <c r="D85" s="817"/>
      <c r="E85" s="817"/>
      <c r="F85" s="817"/>
      <c r="G85" s="817"/>
      <c r="H85" s="817"/>
      <c r="I85" s="817"/>
      <c r="J85" s="817"/>
      <c r="K85" s="817"/>
      <c r="L85" s="817"/>
      <c r="M85" s="818"/>
      <c r="N85" s="58">
        <f>L82+L83+L84</f>
        <v>52429.402625479219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227194.07804374327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8.5" customHeight="1" thickBot="1">
      <c r="A31" t="s">
        <v>1929</v>
      </c>
      <c r="B31" s="86" t="s">
        <v>1765</v>
      </c>
      <c r="C31" s="983" t="s">
        <v>2246</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3337</v>
      </c>
      <c r="N49" s="281">
        <f>K49*M49</f>
        <v>3837.5499999999997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292043.38846666663</v>
      </c>
      <c r="N50" s="281">
        <f>K50*M50</f>
        <v>35045.206615999996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4585.7373506666672</v>
      </c>
      <c r="N51" s="281">
        <f>K51*M51</f>
        <v>9171.4747013333345</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154865.21333333335</v>
      </c>
      <c r="N52" s="281">
        <f>K52*M52</f>
        <v>77432.606666666674</v>
      </c>
    </row>
    <row r="53" spans="1:14" ht="15.75" thickBot="1">
      <c r="B53" s="816" t="s">
        <v>1037</v>
      </c>
      <c r="C53" s="817"/>
      <c r="D53" s="817"/>
      <c r="E53" s="817"/>
      <c r="F53" s="817"/>
      <c r="G53" s="817"/>
      <c r="H53" s="817"/>
      <c r="I53" s="817"/>
      <c r="J53" s="817"/>
      <c r="K53" s="817"/>
      <c r="L53" s="817"/>
      <c r="M53" s="818"/>
      <c r="N53" s="403">
        <f>SUM(N48:N52)</f>
        <v>182983.72615066668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1334.52</v>
      </c>
      <c r="M58" s="904"/>
      <c r="N58" s="296">
        <f>K58*L58</f>
        <v>1467.9720000000002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1467.9720000000002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38300.403904574996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224667.12225047045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44933.424450094091</v>
      </c>
      <c r="M82" s="852"/>
      <c r="N82" s="57"/>
    </row>
    <row r="83" spans="1:14">
      <c r="B83" s="95" t="s">
        <v>1057</v>
      </c>
      <c r="C83" s="96"/>
      <c r="D83" s="96"/>
      <c r="E83" s="96"/>
      <c r="F83" s="96"/>
      <c r="G83" s="96"/>
      <c r="H83" s="96"/>
      <c r="I83" s="93"/>
      <c r="J83" s="94"/>
      <c r="K83" s="313">
        <v>0.05</v>
      </c>
      <c r="L83" s="851">
        <f>N77*K83</f>
        <v>11233.356112523523</v>
      </c>
      <c r="M83" s="852"/>
      <c r="N83" s="57"/>
    </row>
    <row r="84" spans="1:14" ht="15.75" thickBot="1">
      <c r="B84" s="97" t="s">
        <v>1058</v>
      </c>
      <c r="C84" s="98"/>
      <c r="D84" s="98"/>
      <c r="E84" s="98"/>
      <c r="F84" s="98"/>
      <c r="G84" s="98"/>
      <c r="H84" s="98"/>
      <c r="I84" s="99"/>
      <c r="J84" s="100"/>
      <c r="K84" s="314">
        <v>0.05</v>
      </c>
      <c r="L84" s="853">
        <f>N77*K84</f>
        <v>11233.356112523523</v>
      </c>
      <c r="M84" s="854"/>
      <c r="N84" s="57"/>
    </row>
    <row r="85" spans="1:14" ht="15.75" thickBot="1">
      <c r="B85" s="816" t="s">
        <v>1037</v>
      </c>
      <c r="C85" s="817"/>
      <c r="D85" s="817"/>
      <c r="E85" s="817"/>
      <c r="F85" s="817"/>
      <c r="G85" s="817"/>
      <c r="H85" s="817"/>
      <c r="I85" s="817"/>
      <c r="J85" s="817"/>
      <c r="K85" s="817"/>
      <c r="L85" s="817"/>
      <c r="M85" s="818"/>
      <c r="N85" s="58">
        <f>L82+L83+L84</f>
        <v>67400.136675141141</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292067.25892561162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2543.868167305237</v>
      </c>
      <c r="L36" s="279"/>
      <c r="M36" s="345">
        <v>1</v>
      </c>
      <c r="N36" s="281">
        <f>K36*M36</f>
        <v>2543.868167305237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3191.7003253812504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5735.5684926864869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71832.596666666665</v>
      </c>
      <c r="N48" s="281">
        <f t="shared" ref="N48:N53" si="0">K48*M48</f>
        <v>36203.628720000001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4585.7373506666672</v>
      </c>
      <c r="N49" s="281">
        <f t="shared" si="0"/>
        <v>9171.4747013333345</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38.199999999999996</v>
      </c>
      <c r="N50" s="281">
        <f t="shared" si="0"/>
        <v>4240.2</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50896.565000000002</v>
      </c>
      <c r="N51" s="281">
        <f t="shared" si="0"/>
        <v>20358.626000000004</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63049.166666666664</v>
      </c>
      <c r="N52" s="282">
        <f t="shared" si="0"/>
        <v>23832.584999999999</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545.14952088229973</v>
      </c>
      <c r="N53" s="282">
        <f t="shared" si="0"/>
        <v>85043.32525763876</v>
      </c>
    </row>
    <row r="54" spans="1:14">
      <c r="B54" s="329"/>
      <c r="C54" s="326"/>
      <c r="D54" s="326"/>
      <c r="E54" s="326"/>
      <c r="F54" s="326"/>
      <c r="G54" s="326"/>
      <c r="H54" s="326"/>
      <c r="I54" s="326"/>
      <c r="J54" s="320"/>
      <c r="K54" s="50"/>
      <c r="L54" s="327"/>
      <c r="M54" s="435"/>
      <c r="N54" s="282"/>
    </row>
    <row r="55" spans="1:14" ht="15.75" thickBot="1">
      <c r="B55" s="905" t="s">
        <v>1037</v>
      </c>
      <c r="C55" s="859"/>
      <c r="D55" s="859"/>
      <c r="E55" s="859"/>
      <c r="F55" s="859"/>
      <c r="G55" s="859"/>
      <c r="H55" s="859"/>
      <c r="I55" s="859"/>
      <c r="J55" s="859"/>
      <c r="K55" s="859"/>
      <c r="L55" s="859"/>
      <c r="M55" s="860"/>
      <c r="N55" s="110">
        <f>SUM(N48:N54)</f>
        <v>178849.83967897209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3">
        <f>VLOOKUP(A60,TRANSPORTE!A1:D117,4,FALSE)</f>
        <v>1334.52</v>
      </c>
      <c r="M60" s="904"/>
      <c r="N60" s="296">
        <f>K60*L60</f>
        <v>533.80799999999999</v>
      </c>
    </row>
    <row r="61" spans="1:14">
      <c r="A61" t="s">
        <v>1313</v>
      </c>
      <c r="B61" s="52" t="str">
        <f>VLOOKUP(A61,TRANSPORTE!A1:D117,3,FALSE)</f>
        <v>Transporte de arena</v>
      </c>
      <c r="C61" s="53"/>
      <c r="D61" s="53"/>
      <c r="E61" s="53"/>
      <c r="F61" s="53"/>
      <c r="G61" s="53"/>
      <c r="H61" s="320" t="s">
        <v>339</v>
      </c>
      <c r="I61" s="288">
        <v>0.378</v>
      </c>
      <c r="J61" s="295">
        <v>1</v>
      </c>
      <c r="K61" s="288">
        <f>I61*J61</f>
        <v>0.378</v>
      </c>
      <c r="L61" s="903">
        <f>VLOOKUP(A61,TRANSPORTE!A1:D117,4,FALSE)</f>
        <v>1260.68</v>
      </c>
      <c r="M61" s="904"/>
      <c r="N61" s="296">
        <f t="shared" ref="N61:N62" si="1">K61*L61</f>
        <v>476.53704000000005</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3">
        <f>VLOOKUP(A62,TRANSPORTE!A1:D117,4,FALSE)</f>
        <v>1306.3533333333332</v>
      </c>
      <c r="M62" s="904"/>
      <c r="N62" s="296">
        <f t="shared" si="1"/>
        <v>658.40207999999996</v>
      </c>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1668.74712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63834.006507625003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250088.16179928358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50017.632359856718</v>
      </c>
      <c r="M84" s="852"/>
      <c r="N84" s="57"/>
    </row>
    <row r="85" spans="1:14">
      <c r="B85" s="95" t="s">
        <v>1057</v>
      </c>
      <c r="C85" s="96"/>
      <c r="D85" s="96"/>
      <c r="E85" s="96"/>
      <c r="F85" s="96"/>
      <c r="G85" s="96"/>
      <c r="H85" s="96"/>
      <c r="I85" s="93"/>
      <c r="J85" s="94"/>
      <c r="K85" s="313">
        <v>0.05</v>
      </c>
      <c r="L85" s="851">
        <f>N79*K85</f>
        <v>12504.408089964179</v>
      </c>
      <c r="M85" s="852"/>
      <c r="N85" s="57"/>
    </row>
    <row r="86" spans="1:14" ht="15.75" thickBot="1">
      <c r="B86" s="97" t="s">
        <v>1058</v>
      </c>
      <c r="C86" s="98"/>
      <c r="D86" s="98"/>
      <c r="E86" s="98"/>
      <c r="F86" s="98"/>
      <c r="G86" s="98"/>
      <c r="H86" s="98"/>
      <c r="I86" s="99"/>
      <c r="J86" s="100"/>
      <c r="K86" s="314">
        <v>0.05</v>
      </c>
      <c r="L86" s="853">
        <f>N79*K86</f>
        <v>12504.408089964179</v>
      </c>
      <c r="M86" s="854"/>
      <c r="N86" s="57"/>
    </row>
    <row r="87" spans="1:14" ht="15.75" thickBot="1">
      <c r="B87" s="816" t="s">
        <v>1037</v>
      </c>
      <c r="C87" s="817"/>
      <c r="D87" s="817"/>
      <c r="E87" s="817"/>
      <c r="F87" s="817"/>
      <c r="G87" s="817"/>
      <c r="H87" s="817"/>
      <c r="I87" s="817"/>
      <c r="J87" s="817"/>
      <c r="K87" s="817"/>
      <c r="L87" s="817"/>
      <c r="M87" s="818"/>
      <c r="N87" s="58">
        <f>L84+L85+L86</f>
        <v>75026.44853978508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325114.61033906869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2116.5549999999998</v>
      </c>
      <c r="N48" s="281">
        <f>K48*M48</f>
        <v>1058.2774999999999</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392264.09606666659</v>
      </c>
      <c r="N49" s="281">
        <f>K49*M49</f>
        <v>396186.73702733323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4585.7373506666672</v>
      </c>
      <c r="N50" s="281">
        <f>K50*M50</f>
        <v>1375.7212052000002</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905" t="s">
        <v>1037</v>
      </c>
      <c r="C55" s="859"/>
      <c r="D55" s="859"/>
      <c r="E55" s="859"/>
      <c r="F55" s="859"/>
      <c r="G55" s="859"/>
      <c r="H55" s="859"/>
      <c r="I55" s="859"/>
      <c r="J55" s="859"/>
      <c r="K55" s="859"/>
      <c r="L55" s="859"/>
      <c r="M55" s="860"/>
      <c r="N55" s="110">
        <f>SUM(N48:N54)</f>
        <v>398620.73573253327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3">
        <f>VLOOKUP(A60,TRANSPORTE!A1:D117,4,FALSE)</f>
        <v>964.31582974751655</v>
      </c>
      <c r="M60" s="904"/>
      <c r="N60" s="296">
        <f>K60*L60</f>
        <v>973.95898804499177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973.95898804499177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426404.97745378077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85280.995490756162</v>
      </c>
      <c r="M84" s="852"/>
      <c r="N84" s="57"/>
    </row>
    <row r="85" spans="1:14">
      <c r="B85" s="95" t="s">
        <v>1057</v>
      </c>
      <c r="C85" s="96"/>
      <c r="D85" s="96"/>
      <c r="E85" s="96"/>
      <c r="F85" s="96"/>
      <c r="G85" s="96"/>
      <c r="H85" s="96"/>
      <c r="I85" s="93"/>
      <c r="J85" s="94"/>
      <c r="K85" s="313">
        <v>0.05</v>
      </c>
      <c r="L85" s="851">
        <f>N79*K85</f>
        <v>21320.248872689041</v>
      </c>
      <c r="M85" s="852"/>
      <c r="N85" s="57"/>
    </row>
    <row r="86" spans="1:14" ht="15.75" thickBot="1">
      <c r="B86" s="97" t="s">
        <v>1058</v>
      </c>
      <c r="C86" s="98"/>
      <c r="D86" s="98"/>
      <c r="E86" s="98"/>
      <c r="F86" s="98"/>
      <c r="G86" s="98"/>
      <c r="H86" s="98"/>
      <c r="I86" s="99"/>
      <c r="J86" s="100"/>
      <c r="K86" s="314">
        <v>0.05</v>
      </c>
      <c r="L86" s="853">
        <f>N79*K86</f>
        <v>21320.248872689041</v>
      </c>
      <c r="M86" s="854"/>
      <c r="N86" s="57"/>
    </row>
    <row r="87" spans="1:14" ht="15.75" thickBot="1">
      <c r="B87" s="816" t="s">
        <v>1037</v>
      </c>
      <c r="C87" s="817"/>
      <c r="D87" s="817"/>
      <c r="E87" s="817"/>
      <c r="F87" s="817"/>
      <c r="G87" s="817"/>
      <c r="H87" s="817"/>
      <c r="I87" s="817"/>
      <c r="J87" s="817"/>
      <c r="K87" s="817"/>
      <c r="L87" s="817"/>
      <c r="M87" s="818"/>
      <c r="N87" s="58">
        <f>L84+L85+L86</f>
        <v>127921.49323613425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554326.470689915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1219</v>
      </c>
      <c r="C31" s="958" t="s">
        <v>2249</v>
      </c>
      <c r="D31" s="959"/>
      <c r="E31" s="959"/>
      <c r="F31" s="959"/>
      <c r="G31" s="959"/>
      <c r="H31" s="959"/>
      <c r="I31" s="959"/>
      <c r="J31" s="985"/>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68.08960694146667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2116.5549999999998</v>
      </c>
      <c r="N48" s="281">
        <f>K48*M48</f>
        <v>105.82774999999999</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19729.220755740371</v>
      </c>
      <c r="N49" s="281">
        <f>K49*M49</f>
        <v>19729.220755740371</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19835.048505740371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1361.7921388293332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21264.93025151117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4252.9860503022346</v>
      </c>
      <c r="M84" s="852"/>
      <c r="N84" s="57"/>
    </row>
    <row r="85" spans="1:14">
      <c r="B85" s="95" t="s">
        <v>1057</v>
      </c>
      <c r="C85" s="96"/>
      <c r="D85" s="96"/>
      <c r="E85" s="96"/>
      <c r="F85" s="96"/>
      <c r="G85" s="96"/>
      <c r="H85" s="96"/>
      <c r="I85" s="93"/>
      <c r="J85" s="94"/>
      <c r="K85" s="313">
        <v>0.05</v>
      </c>
      <c r="L85" s="851">
        <f>N79*K85</f>
        <v>1063.2465125755587</v>
      </c>
      <c r="M85" s="852"/>
      <c r="N85" s="57"/>
    </row>
    <row r="86" spans="1:14" ht="15.75" thickBot="1">
      <c r="B86" s="97" t="s">
        <v>1058</v>
      </c>
      <c r="C86" s="98"/>
      <c r="D86" s="98"/>
      <c r="E86" s="98"/>
      <c r="F86" s="98"/>
      <c r="G86" s="98"/>
      <c r="H86" s="98"/>
      <c r="I86" s="99"/>
      <c r="J86" s="100"/>
      <c r="K86" s="314">
        <v>0.05</v>
      </c>
      <c r="L86" s="853">
        <f>N79*K86</f>
        <v>1063.2465125755587</v>
      </c>
      <c r="M86" s="854"/>
      <c r="N86" s="57"/>
    </row>
    <row r="87" spans="1:14" ht="15.75" thickBot="1">
      <c r="B87" s="816" t="s">
        <v>1037</v>
      </c>
      <c r="C87" s="817"/>
      <c r="D87" s="817"/>
      <c r="E87" s="817"/>
      <c r="F87" s="817"/>
      <c r="G87" s="817"/>
      <c r="H87" s="817"/>
      <c r="I87" s="817"/>
      <c r="J87" s="817"/>
      <c r="K87" s="817"/>
      <c r="L87" s="817"/>
      <c r="M87" s="818"/>
      <c r="N87" s="58">
        <f>L84+L85+L86</f>
        <v>6379.4790754533524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27644.409326964524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1767</v>
      </c>
      <c r="C31" s="958" t="s">
        <v>2250</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5148.8136015325681</v>
      </c>
      <c r="L36" s="279"/>
      <c r="M36" s="345">
        <v>1.25</v>
      </c>
      <c r="N36" s="281">
        <f>K36/M36</f>
        <v>4119.0508812260541</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1787.3521822135001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5906.403063439554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23477.772699331039</v>
      </c>
      <c r="N48" s="281">
        <f>K48*M48</f>
        <v>11738.886349665519</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2116.5549999999998</v>
      </c>
      <c r="N49" s="281">
        <f>K49*M49</f>
        <v>1058.2774999999999</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392264.09606666659</v>
      </c>
      <c r="N50" s="281">
        <f>K50*M50</f>
        <v>396186.73702733323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4585.7373506666672</v>
      </c>
      <c r="N51" s="281">
        <f>K51*M51</f>
        <v>1375.7212052000002</v>
      </c>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410359.62208219874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3">
        <f>VLOOKUP(A58,TRANSPORTE!A1:D117,4,FALSE)</f>
        <v>964.31582974751655</v>
      </c>
      <c r="M58" s="904"/>
      <c r="N58" s="296">
        <f>K58*L58</f>
        <v>973.95898804499177</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3">
        <f>VLOOKUP(A59,TRANSPORTE!A1:D117,4,FALSE)</f>
        <v>1306.3533333333332</v>
      </c>
      <c r="M59" s="904"/>
      <c r="N59" s="296">
        <f>K59*L59</f>
        <v>653.17666666666662</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1627.1356547116584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35747.043644270001</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453640.20444461989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90728.040888923977</v>
      </c>
      <c r="M82" s="852"/>
      <c r="N82" s="57"/>
    </row>
    <row r="83" spans="1:14">
      <c r="B83" s="95" t="s">
        <v>1057</v>
      </c>
      <c r="C83" s="96"/>
      <c r="D83" s="96"/>
      <c r="E83" s="96"/>
      <c r="F83" s="96"/>
      <c r="G83" s="96"/>
      <c r="H83" s="96"/>
      <c r="I83" s="93"/>
      <c r="J83" s="94"/>
      <c r="K83" s="313">
        <v>0.05</v>
      </c>
      <c r="L83" s="851">
        <f>N77*K83</f>
        <v>22682.010222230994</v>
      </c>
      <c r="M83" s="852"/>
      <c r="N83" s="57"/>
    </row>
    <row r="84" spans="1:14" ht="15.75" thickBot="1">
      <c r="B84" s="97" t="s">
        <v>1058</v>
      </c>
      <c r="C84" s="98"/>
      <c r="D84" s="98"/>
      <c r="E84" s="98"/>
      <c r="F84" s="98"/>
      <c r="G84" s="98"/>
      <c r="H84" s="98"/>
      <c r="I84" s="99"/>
      <c r="J84" s="100"/>
      <c r="K84" s="314">
        <v>0.05</v>
      </c>
      <c r="L84" s="853">
        <f>N77*K84</f>
        <v>22682.010222230994</v>
      </c>
      <c r="M84" s="854"/>
      <c r="N84" s="57"/>
    </row>
    <row r="85" spans="1:14" ht="15.75" thickBot="1">
      <c r="B85" s="816" t="s">
        <v>1037</v>
      </c>
      <c r="C85" s="817"/>
      <c r="D85" s="817"/>
      <c r="E85" s="817"/>
      <c r="F85" s="817"/>
      <c r="G85" s="817"/>
      <c r="H85" s="817"/>
      <c r="I85" s="817"/>
      <c r="J85" s="817"/>
      <c r="K85" s="817"/>
      <c r="L85" s="817"/>
      <c r="M85" s="818"/>
      <c r="N85" s="58">
        <f>L82+L83+L84</f>
        <v>136092.06133338597</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589732.26577800582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1.5" customHeight="1" thickBot="1">
      <c r="A31" t="s">
        <v>1929</v>
      </c>
      <c r="B31" s="86" t="s">
        <v>1768</v>
      </c>
      <c r="C31" s="958" t="s">
        <v>2251</v>
      </c>
      <c r="D31" s="959"/>
      <c r="E31" s="959"/>
      <c r="F31" s="959"/>
      <c r="G31" s="959"/>
      <c r="H31" s="959"/>
      <c r="I31" s="959"/>
      <c r="J31" s="985"/>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5148.8136015325681</v>
      </c>
      <c r="L36" s="279"/>
      <c r="M36" s="345">
        <v>18.75</v>
      </c>
      <c r="N36" s="281">
        <f>K36/M36</f>
        <v>274.60339208173696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102.1344104122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376.73780249393695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23477.772699331039</v>
      </c>
      <c r="N48" s="281">
        <f>K48*M48</f>
        <v>1173.888634966552</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2116.5549999999998</v>
      </c>
      <c r="N49" s="281">
        <f>K49*M49</f>
        <v>105.82774999999999</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19729.220755740371</v>
      </c>
      <c r="N50" s="281">
        <f>K50*M50</f>
        <v>19729.220755740371</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21008.937140706923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3">
        <f>VLOOKUP(A58,TRANSPORTE!A1:D117,4,FALSE)</f>
        <v>1306.3533333333332</v>
      </c>
      <c r="M58" s="904"/>
      <c r="N58" s="296">
        <f>K58*L58</f>
        <v>65.317666666666668</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65.317666666666668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2042.6882082439997</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23493.680818111523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4698.736163622305</v>
      </c>
      <c r="M82" s="852"/>
      <c r="N82" s="57"/>
    </row>
    <row r="83" spans="1:14">
      <c r="B83" s="95" t="s">
        <v>1057</v>
      </c>
      <c r="C83" s="96"/>
      <c r="D83" s="96"/>
      <c r="E83" s="96"/>
      <c r="F83" s="96"/>
      <c r="G83" s="96"/>
      <c r="H83" s="96"/>
      <c r="I83" s="93"/>
      <c r="J83" s="94"/>
      <c r="K83" s="313">
        <v>0.05</v>
      </c>
      <c r="L83" s="851">
        <f>N77*K83</f>
        <v>1174.6840409055762</v>
      </c>
      <c r="M83" s="852"/>
      <c r="N83" s="57"/>
    </row>
    <row r="84" spans="1:14" ht="15.75" thickBot="1">
      <c r="B84" s="97" t="s">
        <v>1058</v>
      </c>
      <c r="C84" s="98"/>
      <c r="D84" s="98"/>
      <c r="E84" s="98"/>
      <c r="F84" s="98"/>
      <c r="G84" s="98"/>
      <c r="H84" s="98"/>
      <c r="I84" s="99"/>
      <c r="J84" s="100"/>
      <c r="K84" s="314">
        <v>0.05</v>
      </c>
      <c r="L84" s="853">
        <f>N77*K84</f>
        <v>1174.6840409055762</v>
      </c>
      <c r="M84" s="854"/>
      <c r="N84" s="57"/>
    </row>
    <row r="85" spans="1:14" ht="15.75" thickBot="1">
      <c r="B85" s="816" t="s">
        <v>1037</v>
      </c>
      <c r="C85" s="817"/>
      <c r="D85" s="817"/>
      <c r="E85" s="817"/>
      <c r="F85" s="817"/>
      <c r="G85" s="817"/>
      <c r="H85" s="817"/>
      <c r="I85" s="817"/>
      <c r="J85" s="817"/>
      <c r="K85" s="817"/>
      <c r="L85" s="817"/>
      <c r="M85" s="818"/>
      <c r="N85" s="58">
        <f>L82+L83+L84</f>
        <v>7048.1042454334583</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30541.785063544979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127.66801301525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392264.09606666659</v>
      </c>
      <c r="N48" s="281">
        <f>K48*M48</f>
        <v>27458.486724666665</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4585.7373506666672</v>
      </c>
      <c r="N49" s="281">
        <f>K49*M49</f>
        <v>1375.7212052000002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28834.207929866665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3">
        <f>VLOOKUP(A58,TRANSPORTE!A1:D117,4,FALSE)</f>
        <v>964.31582974751655</v>
      </c>
      <c r="M58" s="904"/>
      <c r="N58" s="296">
        <f>K58*L58</f>
        <v>67.50210808232616</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67.50210808232616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2553.3602603049999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31582.738311269237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6316.5476622538481</v>
      </c>
      <c r="M82" s="852"/>
      <c r="N82" s="57"/>
    </row>
    <row r="83" spans="1:14">
      <c r="B83" s="95" t="s">
        <v>1057</v>
      </c>
      <c r="C83" s="96"/>
      <c r="D83" s="96"/>
      <c r="E83" s="96"/>
      <c r="F83" s="96"/>
      <c r="G83" s="96"/>
      <c r="H83" s="96"/>
      <c r="I83" s="93"/>
      <c r="J83" s="94"/>
      <c r="K83" s="313">
        <v>0.05</v>
      </c>
      <c r="L83" s="851">
        <f>N77*K83</f>
        <v>1579.136915563462</v>
      </c>
      <c r="M83" s="852"/>
      <c r="N83" s="57"/>
    </row>
    <row r="84" spans="1:14" ht="15.75" thickBot="1">
      <c r="B84" s="97" t="s">
        <v>1058</v>
      </c>
      <c r="C84" s="98"/>
      <c r="D84" s="98"/>
      <c r="E84" s="98"/>
      <c r="F84" s="98"/>
      <c r="G84" s="98"/>
      <c r="H84" s="98"/>
      <c r="I84" s="99"/>
      <c r="J84" s="100"/>
      <c r="K84" s="314">
        <v>0.05</v>
      </c>
      <c r="L84" s="853">
        <f>N77*K84</f>
        <v>1579.136915563462</v>
      </c>
      <c r="M84" s="854"/>
      <c r="N84" s="57"/>
    </row>
    <row r="85" spans="1:14" ht="15.75" thickBot="1">
      <c r="B85" s="816" t="s">
        <v>1037</v>
      </c>
      <c r="C85" s="817"/>
      <c r="D85" s="817"/>
      <c r="E85" s="817"/>
      <c r="F85" s="817"/>
      <c r="G85" s="817"/>
      <c r="H85" s="817"/>
      <c r="I85" s="817"/>
      <c r="J85" s="817"/>
      <c r="K85" s="817"/>
      <c r="L85" s="817"/>
      <c r="M85" s="818"/>
      <c r="N85" s="58">
        <f>L82+L83+L84</f>
        <v>9474.8214933807722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41057.559804650009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68.08960694146667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29656.133935997103</v>
      </c>
      <c r="N48" s="281">
        <f>K48*M48</f>
        <v>37070.167419996375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37070.167419996375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1361.7921388293332</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38500.049165767174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7700.0098331534355</v>
      </c>
      <c r="M82" s="852"/>
      <c r="N82" s="57"/>
    </row>
    <row r="83" spans="1:14">
      <c r="B83" s="95" t="s">
        <v>1057</v>
      </c>
      <c r="C83" s="96"/>
      <c r="D83" s="96"/>
      <c r="E83" s="96"/>
      <c r="F83" s="96"/>
      <c r="G83" s="96"/>
      <c r="H83" s="96"/>
      <c r="I83" s="93"/>
      <c r="J83" s="94"/>
      <c r="K83" s="313">
        <v>0.05</v>
      </c>
      <c r="L83" s="851">
        <f>N77*K83</f>
        <v>1925.0024582883589</v>
      </c>
      <c r="M83" s="852"/>
      <c r="N83" s="57"/>
    </row>
    <row r="84" spans="1:14" ht="15.75" thickBot="1">
      <c r="B84" s="97" t="s">
        <v>1058</v>
      </c>
      <c r="C84" s="98"/>
      <c r="D84" s="98"/>
      <c r="E84" s="98"/>
      <c r="F84" s="98"/>
      <c r="G84" s="98"/>
      <c r="H84" s="98"/>
      <c r="I84" s="99"/>
      <c r="J84" s="100"/>
      <c r="K84" s="314">
        <v>0.05</v>
      </c>
      <c r="L84" s="853">
        <f>N77*K84</f>
        <v>1925.0024582883589</v>
      </c>
      <c r="M84" s="854"/>
      <c r="N84" s="57"/>
    </row>
    <row r="85" spans="1:14" ht="15.75" thickBot="1">
      <c r="B85" s="816" t="s">
        <v>1037</v>
      </c>
      <c r="C85" s="817"/>
      <c r="D85" s="817"/>
      <c r="E85" s="817"/>
      <c r="F85" s="817"/>
      <c r="G85" s="817"/>
      <c r="H85" s="817"/>
      <c r="I85" s="817"/>
      <c r="J85" s="817"/>
      <c r="K85" s="817"/>
      <c r="L85" s="817"/>
      <c r="M85" s="818"/>
      <c r="N85" s="58">
        <f>L82+L83+L84</f>
        <v>11550.014749730155</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50050.063915497332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153.2016156183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294100.05513333331</v>
      </c>
      <c r="N48" s="281">
        <f>K48*M48</f>
        <v>588.20011026666668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392264.09606666659</v>
      </c>
      <c r="N49" s="281">
        <f>K49*M49</f>
        <v>27458.486724666665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4585.7373506666672</v>
      </c>
      <c r="N50" s="281">
        <f>K50*M50</f>
        <v>1375.7212052000002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29422.40804013333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3">
        <f>VLOOKUP(A58,TRANSPORTE!A1:D117,4,FALSE)</f>
        <v>964.31582974751655</v>
      </c>
      <c r="M58" s="904"/>
      <c r="N58" s="296">
        <f>K58*L58</f>
        <v>69.430739741821199</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69.430739741821199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3064.032312366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32709.07270785945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6541.81454157189</v>
      </c>
      <c r="M82" s="852"/>
      <c r="N82" s="57"/>
    </row>
    <row r="83" spans="1:14">
      <c r="B83" s="95" t="s">
        <v>1057</v>
      </c>
      <c r="C83" s="96"/>
      <c r="D83" s="96"/>
      <c r="E83" s="96"/>
      <c r="F83" s="96"/>
      <c r="G83" s="96"/>
      <c r="H83" s="96"/>
      <c r="I83" s="93"/>
      <c r="J83" s="94"/>
      <c r="K83" s="313">
        <v>0.05</v>
      </c>
      <c r="L83" s="851">
        <f>N77*K83</f>
        <v>1635.4536353929725</v>
      </c>
      <c r="M83" s="852"/>
      <c r="N83" s="57"/>
    </row>
    <row r="84" spans="1:14" ht="15.75" thickBot="1">
      <c r="B84" s="97" t="s">
        <v>1058</v>
      </c>
      <c r="C84" s="98"/>
      <c r="D84" s="98"/>
      <c r="E84" s="98"/>
      <c r="F84" s="98"/>
      <c r="G84" s="98"/>
      <c r="H84" s="98"/>
      <c r="I84" s="99"/>
      <c r="J84" s="100"/>
      <c r="K84" s="314">
        <v>0.05</v>
      </c>
      <c r="L84" s="853">
        <f>N77*K84</f>
        <v>1635.4536353929725</v>
      </c>
      <c r="M84" s="854"/>
      <c r="N84" s="57"/>
    </row>
    <row r="85" spans="1:14" ht="15.75" thickBot="1">
      <c r="B85" s="816" t="s">
        <v>1037</v>
      </c>
      <c r="C85" s="817"/>
      <c r="D85" s="817"/>
      <c r="E85" s="817"/>
      <c r="F85" s="817"/>
      <c r="G85" s="817"/>
      <c r="H85" s="817"/>
      <c r="I85" s="817"/>
      <c r="J85" s="817"/>
      <c r="K85" s="817"/>
      <c r="L85" s="817"/>
      <c r="M85" s="818"/>
      <c r="N85" s="58">
        <f>L82+L83+L84</f>
        <v>9812.721812357835</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42521.794520217285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85.112008676833341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294100.05513333331</v>
      </c>
      <c r="N48" s="281">
        <f>K48*M48</f>
        <v>588.20011026666668</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29656.133935997103</v>
      </c>
      <c r="N49" s="281">
        <f>K49*M49</f>
        <v>37070.167419996375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37658.367530263044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3">
        <f>VLOOKUP(A58,TRANSPORTE!A1:D117,4,FALSE)</f>
        <v>964.31582974751655</v>
      </c>
      <c r="M58" s="904"/>
      <c r="N58" s="296">
        <f>K58*L58</f>
        <v>1.9286316594950332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1.9286316594950332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85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1702.2401735366666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39447.64834413604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7889.5296688272083</v>
      </c>
      <c r="M82" s="852"/>
      <c r="N82" s="57"/>
    </row>
    <row r="83" spans="1:14">
      <c r="B83" s="95" t="s">
        <v>1057</v>
      </c>
      <c r="C83" s="96"/>
      <c r="D83" s="96"/>
      <c r="E83" s="96"/>
      <c r="F83" s="96"/>
      <c r="G83" s="96"/>
      <c r="H83" s="96"/>
      <c r="I83" s="93"/>
      <c r="J83" s="94"/>
      <c r="K83" s="313">
        <v>0.05</v>
      </c>
      <c r="L83" s="851">
        <f>N77*K83</f>
        <v>1972.3824172068021</v>
      </c>
      <c r="M83" s="852"/>
      <c r="N83" s="57"/>
    </row>
    <row r="84" spans="1:14" ht="15.75" thickBot="1">
      <c r="B84" s="97" t="s">
        <v>1058</v>
      </c>
      <c r="C84" s="98"/>
      <c r="D84" s="98"/>
      <c r="E84" s="98"/>
      <c r="F84" s="98"/>
      <c r="G84" s="98"/>
      <c r="H84" s="98"/>
      <c r="I84" s="99"/>
      <c r="J84" s="100"/>
      <c r="K84" s="314">
        <v>0.05</v>
      </c>
      <c r="L84" s="853">
        <f>N77*K84</f>
        <v>1972.3824172068021</v>
      </c>
      <c r="M84" s="854"/>
      <c r="N84" s="57"/>
    </row>
    <row r="85" spans="1:14" ht="15.75" thickBot="1">
      <c r="B85" s="816" t="s">
        <v>1037</v>
      </c>
      <c r="C85" s="817"/>
      <c r="D85" s="817"/>
      <c r="E85" s="817"/>
      <c r="F85" s="817"/>
      <c r="G85" s="817"/>
      <c r="H85" s="817"/>
      <c r="I85" s="817"/>
      <c r="J85" s="817"/>
      <c r="K85" s="817"/>
      <c r="L85" s="817"/>
      <c r="M85" s="818"/>
      <c r="N85" s="58">
        <f>L82+L83+L84</f>
        <v>11834.294503240812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51281.942847376849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21.278002169208335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7352.4466666666667</v>
      </c>
      <c r="N48" s="281">
        <f>K48*M48</f>
        <v>8087.6913333333341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8087.6913333333341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425.56004338416665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8534.5293788867093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1706.9058757773419</v>
      </c>
      <c r="M82" s="852"/>
      <c r="N82" s="57"/>
    </row>
    <row r="83" spans="1:14">
      <c r="B83" s="95" t="s">
        <v>1057</v>
      </c>
      <c r="C83" s="96"/>
      <c r="D83" s="96"/>
      <c r="E83" s="96"/>
      <c r="F83" s="96"/>
      <c r="G83" s="96"/>
      <c r="H83" s="96"/>
      <c r="I83" s="93"/>
      <c r="J83" s="94"/>
      <c r="K83" s="313">
        <v>0.05</v>
      </c>
      <c r="L83" s="851">
        <f>N77*K83</f>
        <v>426.72646894433547</v>
      </c>
      <c r="M83" s="852"/>
      <c r="N83" s="57"/>
    </row>
    <row r="84" spans="1:14" ht="15.75" thickBot="1">
      <c r="B84" s="97" t="s">
        <v>1058</v>
      </c>
      <c r="C84" s="98"/>
      <c r="D84" s="98"/>
      <c r="E84" s="98"/>
      <c r="F84" s="98"/>
      <c r="G84" s="98"/>
      <c r="H84" s="98"/>
      <c r="I84" s="99"/>
      <c r="J84" s="100"/>
      <c r="K84" s="314">
        <v>0.05</v>
      </c>
      <c r="L84" s="853">
        <f>N77*K84</f>
        <v>426.72646894433547</v>
      </c>
      <c r="M84" s="854"/>
      <c r="N84" s="57"/>
    </row>
    <row r="85" spans="1:14" ht="15.75" thickBot="1">
      <c r="B85" s="816" t="s">
        <v>1037</v>
      </c>
      <c r="C85" s="817"/>
      <c r="D85" s="817"/>
      <c r="E85" s="817"/>
      <c r="F85" s="817"/>
      <c r="G85" s="817"/>
      <c r="H85" s="817"/>
      <c r="I85" s="817"/>
      <c r="J85" s="817"/>
      <c r="K85" s="817"/>
      <c r="L85" s="817"/>
      <c r="M85" s="818"/>
      <c r="N85" s="58">
        <f>L82+L83+L84</f>
        <v>2560.3588136660128</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11094.888192552722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21.278002169208335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6154.0733333333337</v>
      </c>
      <c r="N48" s="281">
        <f>K48*M48</f>
        <v>6769.4806666666673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6769.4806666666673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425.56004338416665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7216.3187122200425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1443.2637424440086</v>
      </c>
      <c r="M82" s="852"/>
      <c r="N82" s="57"/>
    </row>
    <row r="83" spans="1:14">
      <c r="B83" s="95" t="s">
        <v>1057</v>
      </c>
      <c r="C83" s="96"/>
      <c r="D83" s="96"/>
      <c r="E83" s="96"/>
      <c r="F83" s="96"/>
      <c r="G83" s="96"/>
      <c r="H83" s="96"/>
      <c r="I83" s="93"/>
      <c r="J83" s="94"/>
      <c r="K83" s="313">
        <v>0.05</v>
      </c>
      <c r="L83" s="851">
        <f>N77*K83</f>
        <v>360.81593561100215</v>
      </c>
      <c r="M83" s="852"/>
      <c r="N83" s="57"/>
    </row>
    <row r="84" spans="1:14" ht="15.75" thickBot="1">
      <c r="B84" s="97" t="s">
        <v>1058</v>
      </c>
      <c r="C84" s="98"/>
      <c r="D84" s="98"/>
      <c r="E84" s="98"/>
      <c r="F84" s="98"/>
      <c r="G84" s="98"/>
      <c r="H84" s="98"/>
      <c r="I84" s="99"/>
      <c r="J84" s="100"/>
      <c r="K84" s="314">
        <v>0.05</v>
      </c>
      <c r="L84" s="853">
        <f>N77*K84</f>
        <v>360.81593561100215</v>
      </c>
      <c r="M84" s="854"/>
      <c r="N84" s="57"/>
    </row>
    <row r="85" spans="1:14" ht="15.75" thickBot="1">
      <c r="B85" s="816" t="s">
        <v>1037</v>
      </c>
      <c r="C85" s="817"/>
      <c r="D85" s="817"/>
      <c r="E85" s="817"/>
      <c r="F85" s="817"/>
      <c r="G85" s="817"/>
      <c r="H85" s="817"/>
      <c r="I85" s="817"/>
      <c r="J85" s="817"/>
      <c r="K85" s="817"/>
      <c r="L85" s="817"/>
      <c r="M85" s="818"/>
      <c r="N85" s="58">
        <f>L82+L83+L84</f>
        <v>2164.8956136660131</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9381.214325886056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306.40323123659999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68692.096699999995</v>
      </c>
      <c r="N48" s="281">
        <f>K48*M48</f>
        <v>75561.306370000006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75561.306370000006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3">
        <f>VLOOKUP(A58,TRANSPORTE!A1:D117,4,FALSE)</f>
        <v>1298.02</v>
      </c>
      <c r="M58" s="904"/>
      <c r="N58" s="296">
        <f>K58*L58</f>
        <v>1427.8220000000001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1427.8220000000001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6128.0646247319992</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83423.596225968606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16684.719245193723</v>
      </c>
      <c r="M82" s="852"/>
      <c r="N82" s="57"/>
    </row>
    <row r="83" spans="1:14">
      <c r="B83" s="95" t="s">
        <v>1057</v>
      </c>
      <c r="C83" s="96"/>
      <c r="D83" s="96"/>
      <c r="E83" s="96"/>
      <c r="F83" s="96"/>
      <c r="G83" s="96"/>
      <c r="H83" s="96"/>
      <c r="I83" s="93"/>
      <c r="J83" s="94"/>
      <c r="K83" s="313">
        <v>0.05</v>
      </c>
      <c r="L83" s="851">
        <f>N77*K83</f>
        <v>4171.1798112984306</v>
      </c>
      <c r="M83" s="852"/>
      <c r="N83" s="57"/>
    </row>
    <row r="84" spans="1:14" ht="15.75" thickBot="1">
      <c r="B84" s="97" t="s">
        <v>1058</v>
      </c>
      <c r="C84" s="98"/>
      <c r="D84" s="98"/>
      <c r="E84" s="98"/>
      <c r="F84" s="98"/>
      <c r="G84" s="98"/>
      <c r="H84" s="98"/>
      <c r="I84" s="99"/>
      <c r="J84" s="100"/>
      <c r="K84" s="314">
        <v>0.05</v>
      </c>
      <c r="L84" s="853">
        <f>N77*K84</f>
        <v>4171.1798112984306</v>
      </c>
      <c r="M84" s="854"/>
      <c r="N84" s="57"/>
    </row>
    <row r="85" spans="1:14" ht="15.75" thickBot="1">
      <c r="B85" s="816" t="s">
        <v>1037</v>
      </c>
      <c r="C85" s="817"/>
      <c r="D85" s="817"/>
      <c r="E85" s="817"/>
      <c r="F85" s="817"/>
      <c r="G85" s="817"/>
      <c r="H85" s="817"/>
      <c r="I85" s="817"/>
      <c r="J85" s="817"/>
      <c r="K85" s="817"/>
      <c r="L85" s="817"/>
      <c r="M85" s="818"/>
      <c r="N85" s="58">
        <f>L82+L83+L84</f>
        <v>25027.078867790588</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108450.6750937592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5148.8136015325681</v>
      </c>
      <c r="L36" s="279"/>
      <c r="M36" s="345">
        <v>3</v>
      </c>
      <c r="N36" s="281">
        <f>K36/M36</f>
        <v>1716.271200510856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425.5600433841667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2141.8312438950229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50555.753333333334</v>
      </c>
      <c r="N48" s="281">
        <f>K48*M48</f>
        <v>63194.691666666666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63194.691666666666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3">
        <f>VLOOKUP(A60,TRANSPORTE!A1:D117,4,FALSE)</f>
        <v>964.31582974751655</v>
      </c>
      <c r="M60" s="904"/>
      <c r="N60" s="296">
        <f>K60*L60</f>
        <v>1205.3947871843957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1205.3947871843957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4255.6004338416669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70797.518131587756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14159.503626317552</v>
      </c>
      <c r="M84" s="852"/>
      <c r="N84" s="57"/>
    </row>
    <row r="85" spans="1:14">
      <c r="B85" s="95" t="s">
        <v>1057</v>
      </c>
      <c r="C85" s="96"/>
      <c r="D85" s="96"/>
      <c r="E85" s="96"/>
      <c r="F85" s="96"/>
      <c r="G85" s="96"/>
      <c r="H85" s="96"/>
      <c r="I85" s="93"/>
      <c r="J85" s="94"/>
      <c r="K85" s="313">
        <v>0.05</v>
      </c>
      <c r="L85" s="851">
        <f>N79*K85</f>
        <v>3539.8759065793879</v>
      </c>
      <c r="M85" s="852"/>
      <c r="N85" s="57"/>
    </row>
    <row r="86" spans="1:14" ht="15.75" thickBot="1">
      <c r="B86" s="97" t="s">
        <v>1058</v>
      </c>
      <c r="C86" s="98"/>
      <c r="D86" s="98"/>
      <c r="E86" s="98"/>
      <c r="F86" s="98"/>
      <c r="G86" s="98"/>
      <c r="H86" s="98"/>
      <c r="I86" s="99"/>
      <c r="J86" s="100"/>
      <c r="K86" s="314">
        <v>0.05</v>
      </c>
      <c r="L86" s="853">
        <f>N79*K86</f>
        <v>3539.8759065793879</v>
      </c>
      <c r="M86" s="854"/>
      <c r="N86" s="57"/>
    </row>
    <row r="87" spans="1:14" ht="15.75" thickBot="1">
      <c r="B87" s="816" t="s">
        <v>1037</v>
      </c>
      <c r="C87" s="817"/>
      <c r="D87" s="817"/>
      <c r="E87" s="817"/>
      <c r="F87" s="817"/>
      <c r="G87" s="817"/>
      <c r="H87" s="817"/>
      <c r="I87" s="817"/>
      <c r="J87" s="817"/>
      <c r="K87" s="817"/>
      <c r="L87" s="817"/>
      <c r="M87" s="818"/>
      <c r="N87" s="58">
        <f>L84+L85+L86</f>
        <v>21239.255439476328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92036.773571064085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197</v>
      </c>
      <c r="B36" s="865" t="str">
        <f>VLOOKUP(A36,EQUIPOS!A6:D154,3,FALSE)</f>
        <v>Equipo de perforación (TRACKDRILL), potencia 40 HP, 2100 golpes / minuto</v>
      </c>
      <c r="C36" s="866"/>
      <c r="D36" s="866"/>
      <c r="E36" s="866"/>
      <c r="F36" s="866"/>
      <c r="G36" s="866"/>
      <c r="H36" s="867"/>
      <c r="I36" s="276"/>
      <c r="J36" s="277"/>
      <c r="K36" s="278">
        <f>VLOOKUP(A36,EQUIPOS!A6:D163,4,FALSE)</f>
        <v>122412.59815023931</v>
      </c>
      <c r="L36" s="279"/>
      <c r="M36" s="345">
        <v>2.5</v>
      </c>
      <c r="N36" s="281">
        <f>K36/M36</f>
        <v>48965.039260095728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49348.043299141478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12615.155555555555</v>
      </c>
      <c r="N48" s="281">
        <f>K48*M48</f>
        <v>12741.307111111111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12741.307111111111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69749.43119116759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13949.886238233519</v>
      </c>
      <c r="M84" s="852"/>
      <c r="N84" s="57"/>
    </row>
    <row r="85" spans="1:14">
      <c r="B85" s="95" t="s">
        <v>1057</v>
      </c>
      <c r="C85" s="96"/>
      <c r="D85" s="96"/>
      <c r="E85" s="96"/>
      <c r="F85" s="96"/>
      <c r="G85" s="96"/>
      <c r="H85" s="96"/>
      <c r="I85" s="93"/>
      <c r="J85" s="94"/>
      <c r="K85" s="313">
        <v>0.05</v>
      </c>
      <c r="L85" s="851">
        <f>N79*K85</f>
        <v>3487.4715595583798</v>
      </c>
      <c r="M85" s="852"/>
      <c r="N85" s="57"/>
    </row>
    <row r="86" spans="1:14" ht="15.75" thickBot="1">
      <c r="B86" s="97" t="s">
        <v>1058</v>
      </c>
      <c r="C86" s="98"/>
      <c r="D86" s="98"/>
      <c r="E86" s="98"/>
      <c r="F86" s="98"/>
      <c r="G86" s="98"/>
      <c r="H86" s="98"/>
      <c r="I86" s="99"/>
      <c r="J86" s="100"/>
      <c r="K86" s="314">
        <v>0.05</v>
      </c>
      <c r="L86" s="853">
        <f>N79*K86</f>
        <v>3487.4715595583798</v>
      </c>
      <c r="M86" s="854"/>
      <c r="N86" s="57"/>
    </row>
    <row r="87" spans="1:14" ht="15.75" thickBot="1">
      <c r="B87" s="816" t="s">
        <v>1037</v>
      </c>
      <c r="C87" s="817"/>
      <c r="D87" s="817"/>
      <c r="E87" s="817"/>
      <c r="F87" s="817"/>
      <c r="G87" s="817"/>
      <c r="H87" s="817"/>
      <c r="I87" s="817"/>
      <c r="J87" s="817"/>
      <c r="K87" s="817"/>
      <c r="L87" s="817"/>
      <c r="M87" s="818"/>
      <c r="N87" s="58">
        <f>L84+L85+L86</f>
        <v>20924.829357350278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90674.260548517865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197</v>
      </c>
      <c r="B36" s="865" t="str">
        <f>VLOOKUP(A36,EQUIPOS!A6:D154,3,FALSE)</f>
        <v>Equipo de perforación (TRACKDRILL), potencia 40 HP, 2100 golpes / minuto</v>
      </c>
      <c r="C36" s="866"/>
      <c r="D36" s="866"/>
      <c r="E36" s="866"/>
      <c r="F36" s="866"/>
      <c r="G36" s="866"/>
      <c r="H36" s="867"/>
      <c r="I36" s="276"/>
      <c r="J36" s="277"/>
      <c r="K36" s="278">
        <f>VLOOKUP(A36,EQUIPOS!A6:D163,4,FALSE)</f>
        <v>122412.59815023931</v>
      </c>
      <c r="L36" s="279"/>
      <c r="M36" s="345">
        <v>1.25</v>
      </c>
      <c r="N36" s="281">
        <f>K36/M36</f>
        <v>97930.078520191455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1021.344104122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98951.422624313462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12615.155555555555</v>
      </c>
      <c r="N48" s="281">
        <f>K48*M48</f>
        <v>12741.307111111111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12741.307111111111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20426.882082439999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132119.61181786456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26423.922363572914</v>
      </c>
      <c r="M84" s="852"/>
      <c r="N84" s="57"/>
    </row>
    <row r="85" spans="1:14">
      <c r="B85" s="95" t="s">
        <v>1057</v>
      </c>
      <c r="C85" s="96"/>
      <c r="D85" s="96"/>
      <c r="E85" s="96"/>
      <c r="F85" s="96"/>
      <c r="G85" s="96"/>
      <c r="H85" s="96"/>
      <c r="I85" s="93"/>
      <c r="J85" s="94"/>
      <c r="K85" s="313">
        <v>0.05</v>
      </c>
      <c r="L85" s="851">
        <f>N79*K85</f>
        <v>6605.9805908932285</v>
      </c>
      <c r="M85" s="852"/>
      <c r="N85" s="57"/>
    </row>
    <row r="86" spans="1:14" ht="15.75" thickBot="1">
      <c r="B86" s="97" t="s">
        <v>1058</v>
      </c>
      <c r="C86" s="98"/>
      <c r="D86" s="98"/>
      <c r="E86" s="98"/>
      <c r="F86" s="98"/>
      <c r="G86" s="98"/>
      <c r="H86" s="98"/>
      <c r="I86" s="99"/>
      <c r="J86" s="100"/>
      <c r="K86" s="314">
        <v>0.05</v>
      </c>
      <c r="L86" s="853">
        <f>N79*K86</f>
        <v>6605.9805908932285</v>
      </c>
      <c r="M86" s="854"/>
      <c r="N86" s="57"/>
    </row>
    <row r="87" spans="1:14" ht="15.75" thickBot="1">
      <c r="B87" s="816" t="s">
        <v>1037</v>
      </c>
      <c r="C87" s="817"/>
      <c r="D87" s="817"/>
      <c r="E87" s="817"/>
      <c r="F87" s="817"/>
      <c r="G87" s="817"/>
      <c r="H87" s="817"/>
      <c r="I87" s="817"/>
      <c r="J87" s="817"/>
      <c r="K87" s="817"/>
      <c r="L87" s="817"/>
      <c r="M87" s="818"/>
      <c r="N87" s="58">
        <f>L84+L85+L86</f>
        <v>39635.883545359378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171755.49536322395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314</v>
      </c>
      <c r="B36" s="865" t="str">
        <f>VLOOKUP(A36,EQUIPOS!A6:D154,3,FALSE)</f>
        <v xml:space="preserve">Retroexcavadora E-200 sobre orugas
</v>
      </c>
      <c r="C36" s="866"/>
      <c r="D36" s="866"/>
      <c r="E36" s="866"/>
      <c r="F36" s="866"/>
      <c r="G36" s="866"/>
      <c r="H36" s="867"/>
      <c r="I36" s="276"/>
      <c r="J36" s="277"/>
      <c r="K36" s="278">
        <f>VLOOKUP(A36,EQUIPOS!A6:D163,4,FALSE)</f>
        <v>167697.30555555553</v>
      </c>
      <c r="L36" s="279"/>
      <c r="M36" s="345">
        <v>23</v>
      </c>
      <c r="N36" s="281">
        <f>K36/M36</f>
        <v>7291.1871980676315</v>
      </c>
    </row>
    <row r="37" spans="1:14">
      <c r="A37" s="119" t="s">
        <v>328</v>
      </c>
      <c r="B37" s="865" t="str">
        <f>VLOOKUP(A37,EQUIPOS!A7:D154,3,FALSE)</f>
        <v xml:space="preserve">Taco metálico o puntal (escamas en concreto)
</v>
      </c>
      <c r="C37" s="866"/>
      <c r="D37" s="866"/>
      <c r="E37" s="866"/>
      <c r="F37" s="866"/>
      <c r="G37" s="866"/>
      <c r="H37" s="867"/>
      <c r="I37" s="430"/>
      <c r="J37" s="431"/>
      <c r="K37" s="278">
        <f>VLOOKUP(A37,EQUIPOS!A7:D164,4,FALSE)</f>
        <v>81.744382112961446</v>
      </c>
      <c r="L37" s="344"/>
      <c r="M37" s="345">
        <v>1</v>
      </c>
      <c r="N37" s="281">
        <f>K37/M37</f>
        <v>81.744382112961446</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1021.344104122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8394.2756843025927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3365.5194444444446</v>
      </c>
      <c r="N48" s="281">
        <f>K48*M48</f>
        <v>1177.9318055555555</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3434.9611715783758</v>
      </c>
      <c r="N49" s="281">
        <f>K49*M49</f>
        <v>3434.9611715783758</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3415.3266666666664</v>
      </c>
      <c r="N50" s="281">
        <f>K50*M50</f>
        <v>12978.241333333332</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416244.97735111113</v>
      </c>
      <c r="N51" s="281">
        <f>K51*M51</f>
        <v>74924.095923200002</v>
      </c>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92515.230233667273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3">
        <f>VLOOKUP(A58,TRANSPORTE!A1:D117,4,FALSE)</f>
        <v>964.31582974751655</v>
      </c>
      <c r="M58" s="904"/>
      <c r="N58" s="296">
        <f>K58*L58</f>
        <v>173.57684935455296</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173.57684935455296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20426.882082439999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121509.96484976441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24301.992969952884</v>
      </c>
      <c r="M82" s="852"/>
      <c r="N82" s="57"/>
    </row>
    <row r="83" spans="1:14">
      <c r="B83" s="95" t="s">
        <v>1057</v>
      </c>
      <c r="C83" s="96"/>
      <c r="D83" s="96"/>
      <c r="E83" s="96"/>
      <c r="F83" s="96"/>
      <c r="G83" s="96"/>
      <c r="H83" s="96"/>
      <c r="I83" s="93"/>
      <c r="J83" s="94"/>
      <c r="K83" s="313">
        <v>0.05</v>
      </c>
      <c r="L83" s="851">
        <f>N77*K83</f>
        <v>6075.498242488221</v>
      </c>
      <c r="M83" s="852"/>
      <c r="N83" s="57"/>
    </row>
    <row r="84" spans="1:14" ht="15.75" thickBot="1">
      <c r="B84" s="97" t="s">
        <v>1058</v>
      </c>
      <c r="C84" s="98"/>
      <c r="D84" s="98"/>
      <c r="E84" s="98"/>
      <c r="F84" s="98"/>
      <c r="G84" s="98"/>
      <c r="H84" s="98"/>
      <c r="I84" s="99"/>
      <c r="J84" s="100"/>
      <c r="K84" s="314">
        <v>0.05</v>
      </c>
      <c r="L84" s="853">
        <f>N77*K84</f>
        <v>6075.498242488221</v>
      </c>
      <c r="M84" s="854"/>
      <c r="N84" s="57"/>
    </row>
    <row r="85" spans="1:14" ht="15.75" thickBot="1">
      <c r="B85" s="816" t="s">
        <v>1037</v>
      </c>
      <c r="C85" s="817"/>
      <c r="D85" s="817"/>
      <c r="E85" s="817"/>
      <c r="F85" s="817"/>
      <c r="G85" s="817"/>
      <c r="H85" s="817"/>
      <c r="I85" s="817"/>
      <c r="J85" s="817"/>
      <c r="K85" s="817"/>
      <c r="L85" s="817"/>
      <c r="M85" s="818"/>
      <c r="N85" s="58">
        <f>L82+L83+L84</f>
        <v>36452.989454929324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157962.95430469373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51.067205206099999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32376.926666666666</v>
      </c>
      <c r="N48" s="281">
        <f>K48*M48</f>
        <v>32376.926666666666</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841.4392207125311</v>
      </c>
      <c r="N49" s="281">
        <f>K49*M49</f>
        <v>3365.7568828501244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35742.683549516791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133"/>
    </row>
    <row r="75" spans="1:15" ht="15.75" thickBot="1">
      <c r="B75" s="905" t="s">
        <v>1037</v>
      </c>
      <c r="C75" s="859"/>
      <c r="D75" s="859"/>
      <c r="E75" s="859"/>
      <c r="F75" s="859"/>
      <c r="G75" s="859"/>
      <c r="H75" s="859"/>
      <c r="I75" s="859"/>
      <c r="J75" s="859"/>
      <c r="K75" s="859"/>
      <c r="L75" s="859"/>
      <c r="M75" s="860"/>
      <c r="N75" s="469">
        <f>SUM(N69:N74)</f>
        <v>510.67205206099999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36304.422806783892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7260.8845613567792</v>
      </c>
      <c r="M82" s="852"/>
      <c r="N82" s="57"/>
    </row>
    <row r="83" spans="1:14">
      <c r="B83" s="95" t="s">
        <v>1057</v>
      </c>
      <c r="C83" s="96"/>
      <c r="D83" s="96"/>
      <c r="E83" s="96"/>
      <c r="F83" s="96"/>
      <c r="G83" s="96"/>
      <c r="H83" s="96"/>
      <c r="I83" s="93"/>
      <c r="J83" s="94"/>
      <c r="K83" s="313">
        <v>0.05</v>
      </c>
      <c r="L83" s="851">
        <f>N77*K83</f>
        <v>1815.2211403391948</v>
      </c>
      <c r="M83" s="852"/>
      <c r="N83" s="57"/>
    </row>
    <row r="84" spans="1:14" ht="15.75" thickBot="1">
      <c r="B84" s="97" t="s">
        <v>1058</v>
      </c>
      <c r="C84" s="98"/>
      <c r="D84" s="98"/>
      <c r="E84" s="98"/>
      <c r="F84" s="98"/>
      <c r="G84" s="98"/>
      <c r="H84" s="98"/>
      <c r="I84" s="99"/>
      <c r="J84" s="100"/>
      <c r="K84" s="314">
        <v>0.05</v>
      </c>
      <c r="L84" s="853">
        <f>N77*K84</f>
        <v>1815.2211403391948</v>
      </c>
      <c r="M84" s="854"/>
      <c r="N84" s="57"/>
    </row>
    <row r="85" spans="1:14" ht="15.75" thickBot="1">
      <c r="B85" s="816" t="s">
        <v>1037</v>
      </c>
      <c r="C85" s="817"/>
      <c r="D85" s="817"/>
      <c r="E85" s="817"/>
      <c r="F85" s="817"/>
      <c r="G85" s="817"/>
      <c r="H85" s="817"/>
      <c r="I85" s="817"/>
      <c r="J85" s="817"/>
      <c r="K85" s="817"/>
      <c r="L85" s="817"/>
      <c r="M85" s="818"/>
      <c r="N85" s="58">
        <f>L82+L83+L84</f>
        <v>10891.326842035171</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47195.749648819066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269</v>
      </c>
      <c r="B36" s="865" t="str">
        <f>VLOOKUP(A36,EQUIPOS!A6:D154,3,FALSE)</f>
        <v>Motoniveladora  potencia 215 HP, ancho de cuchilla 4,27 m, peso 18 ton.</v>
      </c>
      <c r="C36" s="866"/>
      <c r="D36" s="866"/>
      <c r="E36" s="866"/>
      <c r="F36" s="866"/>
      <c r="G36" s="866"/>
      <c r="H36" s="867"/>
      <c r="I36" s="276"/>
      <c r="J36" s="277"/>
      <c r="K36" s="278">
        <f>VLOOKUP(A36,EQUIPOS!A6:D163,4,FALSE)</f>
        <v>155071.35333333333</v>
      </c>
      <c r="L36" s="279"/>
      <c r="M36" s="345">
        <v>15</v>
      </c>
      <c r="N36" s="281">
        <f>K36/M36</f>
        <v>10338.090222222223</v>
      </c>
    </row>
    <row r="37" spans="1:14">
      <c r="A37" s="119" t="s">
        <v>365</v>
      </c>
      <c r="B37" s="865" t="str">
        <f>VLOOKUP(A37,EQUIPOS!A7:D154,3,FALSE)</f>
        <v xml:space="preserve">Vibrocompatador, potencia 153 HP, peso 10 Ton. </v>
      </c>
      <c r="C37" s="866"/>
      <c r="D37" s="866"/>
      <c r="E37" s="866"/>
      <c r="F37" s="866"/>
      <c r="G37" s="866"/>
      <c r="H37" s="867"/>
      <c r="I37" s="430"/>
      <c r="J37" s="431"/>
      <c r="K37" s="278">
        <f>VLOOKUP(A37,EQUIPOS!A7:D164,4,FALSE)</f>
        <v>109579.51214166667</v>
      </c>
      <c r="L37" s="344"/>
      <c r="M37" s="345">
        <v>15</v>
      </c>
      <c r="N37" s="281">
        <f>K37/M37</f>
        <v>7305.300809444444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106.39001084604166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17749.781042512706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23477.772699331039</v>
      </c>
      <c r="N48" s="281">
        <f>K48*M48</f>
        <v>24651.661334297591</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38.199999999999996</v>
      </c>
      <c r="N49" s="281">
        <f>K49*M49</f>
        <v>1145.9999999999998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25797.661334297591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3">
        <f>VLOOKUP(A60,TRANSPORTE!A1:D117,4,FALSE)</f>
        <v>1306.3533333333332</v>
      </c>
      <c r="M60" s="904"/>
      <c r="N60" s="296">
        <f>K60*L60</f>
        <v>1371.671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1371.671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2127.800216920833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47046.913593731137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9409.3827187462284</v>
      </c>
      <c r="M84" s="852"/>
      <c r="N84" s="57"/>
    </row>
    <row r="85" spans="1:14">
      <c r="B85" s="95" t="s">
        <v>1057</v>
      </c>
      <c r="C85" s="96"/>
      <c r="D85" s="96"/>
      <c r="E85" s="96"/>
      <c r="F85" s="96"/>
      <c r="G85" s="96"/>
      <c r="H85" s="96"/>
      <c r="I85" s="93"/>
      <c r="J85" s="94"/>
      <c r="K85" s="313">
        <v>0.05</v>
      </c>
      <c r="L85" s="851">
        <f>N79*K85</f>
        <v>2352.3456796865571</v>
      </c>
      <c r="M85" s="852"/>
      <c r="N85" s="57"/>
    </row>
    <row r="86" spans="1:14" ht="15.75" thickBot="1">
      <c r="B86" s="97" t="s">
        <v>1058</v>
      </c>
      <c r="C86" s="98"/>
      <c r="D86" s="98"/>
      <c r="E86" s="98"/>
      <c r="F86" s="98"/>
      <c r="G86" s="98"/>
      <c r="H86" s="98"/>
      <c r="I86" s="99"/>
      <c r="J86" s="100"/>
      <c r="K86" s="314">
        <v>0.05</v>
      </c>
      <c r="L86" s="853">
        <f>N79*K86</f>
        <v>2352.3456796865571</v>
      </c>
      <c r="M86" s="854"/>
      <c r="N86" s="57"/>
    </row>
    <row r="87" spans="1:14" ht="15.75" thickBot="1">
      <c r="B87" s="816" t="s">
        <v>1037</v>
      </c>
      <c r="C87" s="817"/>
      <c r="D87" s="817"/>
      <c r="E87" s="817"/>
      <c r="F87" s="817"/>
      <c r="G87" s="817"/>
      <c r="H87" s="817"/>
      <c r="I87" s="817"/>
      <c r="J87" s="817"/>
      <c r="K87" s="817"/>
      <c r="L87" s="817"/>
      <c r="M87" s="818"/>
      <c r="N87" s="58">
        <f>L84+L85+L86</f>
        <v>14114.074078119344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61160.987671850482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2.25" customHeight="1" thickBot="1">
      <c r="A31" t="s">
        <v>1929</v>
      </c>
      <c r="B31" s="86" t="s">
        <v>1228</v>
      </c>
      <c r="C31" s="958" t="s">
        <v>2261</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3337</v>
      </c>
      <c r="N49" s="281">
        <f>K49*M49</f>
        <v>3837.5499999999997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4585.7373506666672</v>
      </c>
      <c r="N50" s="281">
        <f>K50*M50</f>
        <v>9171.4747013333345</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124547.12666666666</v>
      </c>
      <c r="N51" s="281">
        <f>K51*M51</f>
        <v>62273.563333333332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132779.47620133334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1334.52</v>
      </c>
      <c r="M60" s="904"/>
      <c r="N60" s="296">
        <f>K60*L60</f>
        <v>1467.9720000000002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1467.9720000000002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150333.61784125483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30066.723568250967</v>
      </c>
      <c r="M84" s="852"/>
      <c r="N84" s="57"/>
    </row>
    <row r="85" spans="1:14">
      <c r="B85" s="95" t="s">
        <v>1057</v>
      </c>
      <c r="C85" s="96"/>
      <c r="D85" s="96"/>
      <c r="E85" s="96"/>
      <c r="F85" s="96"/>
      <c r="G85" s="96"/>
      <c r="H85" s="96"/>
      <c r="I85" s="93"/>
      <c r="J85" s="94"/>
      <c r="K85" s="313">
        <v>0.05</v>
      </c>
      <c r="L85" s="851">
        <f>N79*K85</f>
        <v>7516.6808920627418</v>
      </c>
      <c r="M85" s="852"/>
      <c r="N85" s="57"/>
    </row>
    <row r="86" spans="1:14" ht="15.75" thickBot="1">
      <c r="B86" s="97" t="s">
        <v>1058</v>
      </c>
      <c r="C86" s="98"/>
      <c r="D86" s="98"/>
      <c r="E86" s="98"/>
      <c r="F86" s="98"/>
      <c r="G86" s="98"/>
      <c r="H86" s="98"/>
      <c r="I86" s="99"/>
      <c r="J86" s="100"/>
      <c r="K86" s="314">
        <v>0.05</v>
      </c>
      <c r="L86" s="853">
        <f>N79*K86</f>
        <v>7516.6808920627418</v>
      </c>
      <c r="M86" s="854"/>
      <c r="N86" s="57"/>
    </row>
    <row r="87" spans="1:14" ht="15.75" thickBot="1">
      <c r="B87" s="816" t="s">
        <v>1037</v>
      </c>
      <c r="C87" s="817"/>
      <c r="D87" s="817"/>
      <c r="E87" s="817"/>
      <c r="F87" s="817"/>
      <c r="G87" s="817"/>
      <c r="H87" s="817"/>
      <c r="I87" s="817"/>
      <c r="J87" s="817"/>
      <c r="K87" s="817"/>
      <c r="L87" s="817"/>
      <c r="M87" s="818"/>
      <c r="N87" s="58">
        <f>L84+L85+L86</f>
        <v>45100.085352376453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195433.70319363129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1.5" customHeight="1" thickBot="1">
      <c r="A31" t="s">
        <v>1929</v>
      </c>
      <c r="B31" s="86" t="s">
        <v>1776</v>
      </c>
      <c r="C31" s="958" t="s">
        <v>2262</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3337</v>
      </c>
      <c r="N49" s="281">
        <f>K49*M49</f>
        <v>3837.5499999999997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4585.7373506666672</v>
      </c>
      <c r="N50" s="281">
        <f>K50*M50</f>
        <v>9171.4747013333345</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118618.95333333332</v>
      </c>
      <c r="N51" s="281">
        <f>K51*M51</f>
        <v>59309.476666666662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129815.38953466667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1334.52</v>
      </c>
      <c r="M60" s="904"/>
      <c r="N60" s="296">
        <f>K60*L60</f>
        <v>1467.9720000000002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1467.9720000000002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147369.53117458816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29473.906234917635</v>
      </c>
      <c r="M84" s="852"/>
      <c r="N84" s="57"/>
    </row>
    <row r="85" spans="1:14">
      <c r="B85" s="95" t="s">
        <v>1057</v>
      </c>
      <c r="C85" s="96"/>
      <c r="D85" s="96"/>
      <c r="E85" s="96"/>
      <c r="F85" s="96"/>
      <c r="G85" s="96"/>
      <c r="H85" s="96"/>
      <c r="I85" s="93"/>
      <c r="J85" s="94"/>
      <c r="K85" s="313">
        <v>0.05</v>
      </c>
      <c r="L85" s="851">
        <f>N79*K85</f>
        <v>7368.4765587294087</v>
      </c>
      <c r="M85" s="852"/>
      <c r="N85" s="57"/>
    </row>
    <row r="86" spans="1:14" ht="15.75" thickBot="1">
      <c r="B86" s="97" t="s">
        <v>1058</v>
      </c>
      <c r="C86" s="98"/>
      <c r="D86" s="98"/>
      <c r="E86" s="98"/>
      <c r="F86" s="98"/>
      <c r="G86" s="98"/>
      <c r="H86" s="98"/>
      <c r="I86" s="99"/>
      <c r="J86" s="100"/>
      <c r="K86" s="314">
        <v>0.05</v>
      </c>
      <c r="L86" s="853">
        <f>N79*K86</f>
        <v>7368.4765587294087</v>
      </c>
      <c r="M86" s="854"/>
      <c r="N86" s="57"/>
    </row>
    <row r="87" spans="1:14" ht="15.75" thickBot="1">
      <c r="B87" s="816" t="s">
        <v>1037</v>
      </c>
      <c r="C87" s="817"/>
      <c r="D87" s="817"/>
      <c r="E87" s="817"/>
      <c r="F87" s="817"/>
      <c r="G87" s="817"/>
      <c r="H87" s="817"/>
      <c r="I87" s="817"/>
      <c r="J87" s="817"/>
      <c r="K87" s="817"/>
      <c r="L87" s="817"/>
      <c r="M87" s="818"/>
      <c r="N87" s="58">
        <f>L84+L85+L86</f>
        <v>44210.85935237645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191580.39052696462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1777</v>
      </c>
      <c r="C31" s="958" t="s">
        <v>2263</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3337</v>
      </c>
      <c r="N49" s="281">
        <f>K49*M49</f>
        <v>3837.5499999999997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4585.7373506666672</v>
      </c>
      <c r="N50" s="281">
        <f>K50*M50</f>
        <v>9171.4747013333345</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55060.319668920623</v>
      </c>
      <c r="N51" s="281">
        <f>K51*M51</f>
        <v>27530.159834460312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98036.072702460326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1334.52</v>
      </c>
      <c r="M60" s="904"/>
      <c r="N60" s="296">
        <f>K60*L60</f>
        <v>1467.9720000000002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1467.9720000000002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115590.21434238182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23118.042868476365</v>
      </c>
      <c r="M84" s="852"/>
      <c r="N84" s="57"/>
    </row>
    <row r="85" spans="1:14">
      <c r="B85" s="95" t="s">
        <v>1057</v>
      </c>
      <c r="C85" s="96"/>
      <c r="D85" s="96"/>
      <c r="E85" s="96"/>
      <c r="F85" s="96"/>
      <c r="G85" s="96"/>
      <c r="H85" s="96"/>
      <c r="I85" s="93"/>
      <c r="J85" s="94"/>
      <c r="K85" s="313">
        <v>0.05</v>
      </c>
      <c r="L85" s="851">
        <f>N79*K85</f>
        <v>5779.5107171190912</v>
      </c>
      <c r="M85" s="852"/>
      <c r="N85" s="57"/>
    </row>
    <row r="86" spans="1:14" ht="15.75" thickBot="1">
      <c r="B86" s="97" t="s">
        <v>1058</v>
      </c>
      <c r="C86" s="98"/>
      <c r="D86" s="98"/>
      <c r="E86" s="98"/>
      <c r="F86" s="98"/>
      <c r="G86" s="98"/>
      <c r="H86" s="98"/>
      <c r="I86" s="99"/>
      <c r="J86" s="100"/>
      <c r="K86" s="314">
        <v>0.05</v>
      </c>
      <c r="L86" s="853">
        <f>N79*K86</f>
        <v>5779.5107171190912</v>
      </c>
      <c r="M86" s="854"/>
      <c r="N86" s="57"/>
    </row>
    <row r="87" spans="1:14" ht="15.75" thickBot="1">
      <c r="B87" s="816" t="s">
        <v>1037</v>
      </c>
      <c r="C87" s="817"/>
      <c r="D87" s="817"/>
      <c r="E87" s="817"/>
      <c r="F87" s="817"/>
      <c r="G87" s="817"/>
      <c r="H87" s="817"/>
      <c r="I87" s="817"/>
      <c r="J87" s="817"/>
      <c r="K87" s="817"/>
      <c r="L87" s="817"/>
      <c r="M87" s="818"/>
      <c r="N87" s="58">
        <f>L84+L85+L86</f>
        <v>34677.064302714549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150267.27864509638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7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1778</v>
      </c>
      <c r="C31" s="958" t="s">
        <v>2264</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3337</v>
      </c>
      <c r="N49" s="281">
        <f>K49*M49</f>
        <v>3837.5499999999997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4585.7373506666672</v>
      </c>
      <c r="N50" s="281">
        <f>K50*M50</f>
        <v>9171.4747013333345</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154865.21333333335</v>
      </c>
      <c r="N51" s="281">
        <f>K51*M51</f>
        <v>77432.606666666674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147938.51953466667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1334.52</v>
      </c>
      <c r="M60" s="904"/>
      <c r="N60" s="296">
        <f>K60*L60</f>
        <v>1467.9720000000002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1467.9720000000002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165492.66117458817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33098.532234917635</v>
      </c>
      <c r="M84" s="852"/>
      <c r="N84" s="57"/>
    </row>
    <row r="85" spans="1:14">
      <c r="B85" s="95" t="s">
        <v>1057</v>
      </c>
      <c r="C85" s="96"/>
      <c r="D85" s="96"/>
      <c r="E85" s="96"/>
      <c r="F85" s="96"/>
      <c r="G85" s="96"/>
      <c r="H85" s="96"/>
      <c r="I85" s="93"/>
      <c r="J85" s="94"/>
      <c r="K85" s="313">
        <v>0.05</v>
      </c>
      <c r="L85" s="851">
        <f>N79*K85</f>
        <v>8274.6330587294087</v>
      </c>
      <c r="M85" s="852"/>
      <c r="N85" s="57"/>
    </row>
    <row r="86" spans="1:14" ht="15.75" thickBot="1">
      <c r="B86" s="97" t="s">
        <v>1058</v>
      </c>
      <c r="C86" s="98"/>
      <c r="D86" s="98"/>
      <c r="E86" s="98"/>
      <c r="F86" s="98"/>
      <c r="G86" s="98"/>
      <c r="H86" s="98"/>
      <c r="I86" s="99"/>
      <c r="J86" s="100"/>
      <c r="K86" s="314">
        <v>0.05</v>
      </c>
      <c r="L86" s="853">
        <f>N79*K86</f>
        <v>8274.6330587294087</v>
      </c>
      <c r="M86" s="854"/>
      <c r="N86" s="57"/>
    </row>
    <row r="87" spans="1:14" ht="15.75" thickBot="1">
      <c r="B87" s="816" t="s">
        <v>1037</v>
      </c>
      <c r="C87" s="817"/>
      <c r="D87" s="817"/>
      <c r="E87" s="817"/>
      <c r="F87" s="817"/>
      <c r="G87" s="817"/>
      <c r="H87" s="817"/>
      <c r="I87" s="817"/>
      <c r="J87" s="817"/>
      <c r="K87" s="817"/>
      <c r="L87" s="817"/>
      <c r="M87" s="818"/>
      <c r="N87" s="58">
        <f>L84+L85+L86</f>
        <v>49647.798352376449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215140.45952696461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1229</v>
      </c>
      <c r="C31" s="958" t="s">
        <v>1818</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3337</v>
      </c>
      <c r="N49" s="281">
        <f>K49*M49</f>
        <v>1668.5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4585.7373506666672</v>
      </c>
      <c r="N50" s="281">
        <f>K50*M50</f>
        <v>4585.7373506666672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164758.56516326664</v>
      </c>
      <c r="N51" s="281">
        <f>K51*M51</f>
        <v>164758.56516326664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228509.6906806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1334.52</v>
      </c>
      <c r="M60" s="904"/>
      <c r="N60" s="296">
        <f>K60*L60</f>
        <v>1467.9720000000002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1467.9720000000002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246063.8323205215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49212.766464104301</v>
      </c>
      <c r="M84" s="852"/>
      <c r="N84" s="57"/>
    </row>
    <row r="85" spans="1:14">
      <c r="B85" s="95" t="s">
        <v>1057</v>
      </c>
      <c r="C85" s="96"/>
      <c r="D85" s="96"/>
      <c r="E85" s="96"/>
      <c r="F85" s="96"/>
      <c r="G85" s="96"/>
      <c r="H85" s="96"/>
      <c r="I85" s="93"/>
      <c r="J85" s="94"/>
      <c r="K85" s="313">
        <v>0.05</v>
      </c>
      <c r="L85" s="851">
        <f>N79*K85</f>
        <v>12303.191616026075</v>
      </c>
      <c r="M85" s="852"/>
      <c r="N85" s="57"/>
    </row>
    <row r="86" spans="1:14" ht="15.75" thickBot="1">
      <c r="B86" s="97" t="s">
        <v>1058</v>
      </c>
      <c r="C86" s="98"/>
      <c r="D86" s="98"/>
      <c r="E86" s="98"/>
      <c r="F86" s="98"/>
      <c r="G86" s="98"/>
      <c r="H86" s="98"/>
      <c r="I86" s="99"/>
      <c r="J86" s="100"/>
      <c r="K86" s="314">
        <v>0.05</v>
      </c>
      <c r="L86" s="853">
        <f>N79*K86</f>
        <v>12303.191616026075</v>
      </c>
      <c r="M86" s="854"/>
      <c r="N86" s="57"/>
    </row>
    <row r="87" spans="1:14" ht="15.75" thickBot="1">
      <c r="B87" s="816" t="s">
        <v>1037</v>
      </c>
      <c r="C87" s="817"/>
      <c r="D87" s="817"/>
      <c r="E87" s="817"/>
      <c r="F87" s="817"/>
      <c r="G87" s="817"/>
      <c r="H87" s="817"/>
      <c r="I87" s="817"/>
      <c r="J87" s="817"/>
      <c r="K87" s="817"/>
      <c r="L87" s="817"/>
      <c r="M87" s="818"/>
      <c r="N87" s="58">
        <f>L84+L85+L86</f>
        <v>73819.149696156455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319882.98201667797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1779</v>
      </c>
      <c r="C31" s="958" t="s">
        <v>1780</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3337</v>
      </c>
      <c r="N49" s="281">
        <f>K49*M49</f>
        <v>1668.5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4585.7373506666672</v>
      </c>
      <c r="N50" s="281">
        <f>K50*M50</f>
        <v>4585.7373506666672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164758.56516326664</v>
      </c>
      <c r="N51" s="281">
        <f>K51*M51</f>
        <v>164758.56516326664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228509.6906806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1334.52</v>
      </c>
      <c r="M60" s="904"/>
      <c r="N60" s="296">
        <f>K60*L60</f>
        <v>1467.9720000000002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1467.9720000000002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246063.8323205215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49212.766464104301</v>
      </c>
      <c r="M84" s="852"/>
      <c r="N84" s="57"/>
    </row>
    <row r="85" spans="1:14">
      <c r="B85" s="95" t="s">
        <v>1057</v>
      </c>
      <c r="C85" s="96"/>
      <c r="D85" s="96"/>
      <c r="E85" s="96"/>
      <c r="F85" s="96"/>
      <c r="G85" s="96"/>
      <c r="H85" s="96"/>
      <c r="I85" s="93"/>
      <c r="J85" s="94"/>
      <c r="K85" s="313">
        <v>0.05</v>
      </c>
      <c r="L85" s="851">
        <f>N79*K85</f>
        <v>12303.191616026075</v>
      </c>
      <c r="M85" s="852"/>
      <c r="N85" s="57"/>
    </row>
    <row r="86" spans="1:14" ht="15.75" thickBot="1">
      <c r="B86" s="97" t="s">
        <v>1058</v>
      </c>
      <c r="C86" s="98"/>
      <c r="D86" s="98"/>
      <c r="E86" s="98"/>
      <c r="F86" s="98"/>
      <c r="G86" s="98"/>
      <c r="H86" s="98"/>
      <c r="I86" s="99"/>
      <c r="J86" s="100"/>
      <c r="K86" s="314">
        <v>0.05</v>
      </c>
      <c r="L86" s="853">
        <f>N79*K86</f>
        <v>12303.191616026075</v>
      </c>
      <c r="M86" s="854"/>
      <c r="N86" s="57"/>
    </row>
    <row r="87" spans="1:14" ht="15.75" thickBot="1">
      <c r="B87" s="816" t="s">
        <v>1037</v>
      </c>
      <c r="C87" s="817"/>
      <c r="D87" s="817"/>
      <c r="E87" s="817"/>
      <c r="F87" s="817"/>
      <c r="G87" s="817"/>
      <c r="H87" s="817"/>
      <c r="I87" s="817"/>
      <c r="J87" s="817"/>
      <c r="K87" s="817"/>
      <c r="L87" s="817"/>
      <c r="M87" s="818"/>
      <c r="N87" s="58">
        <f>L84+L85+L86</f>
        <v>73819.149696156455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319882.98201667797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1781</v>
      </c>
      <c r="C31" s="958" t="s">
        <v>1782</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3337</v>
      </c>
      <c r="N49" s="281">
        <f>K49*M49</f>
        <v>1668.5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4585.7373506666672</v>
      </c>
      <c r="N50" s="281">
        <f>K50*M50</f>
        <v>4585.7373506666672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164758.56516326664</v>
      </c>
      <c r="N51" s="281">
        <f>K51*M51</f>
        <v>164758.56516326664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228509.6906806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1334.52</v>
      </c>
      <c r="M60" s="904"/>
      <c r="N60" s="296">
        <f>K60*L60</f>
        <v>1467.9720000000002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1467.9720000000002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246063.8323205215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49212.766464104301</v>
      </c>
      <c r="M84" s="852"/>
      <c r="N84" s="57"/>
    </row>
    <row r="85" spans="1:14">
      <c r="B85" s="95" t="s">
        <v>1057</v>
      </c>
      <c r="C85" s="96"/>
      <c r="D85" s="96"/>
      <c r="E85" s="96"/>
      <c r="F85" s="96"/>
      <c r="G85" s="96"/>
      <c r="H85" s="96"/>
      <c r="I85" s="93"/>
      <c r="J85" s="94"/>
      <c r="K85" s="313">
        <v>0.05</v>
      </c>
      <c r="L85" s="851">
        <f>N79*K85</f>
        <v>12303.191616026075</v>
      </c>
      <c r="M85" s="852"/>
      <c r="N85" s="57"/>
    </row>
    <row r="86" spans="1:14" ht="15.75" thickBot="1">
      <c r="B86" s="97" t="s">
        <v>1058</v>
      </c>
      <c r="C86" s="98"/>
      <c r="D86" s="98"/>
      <c r="E86" s="98"/>
      <c r="F86" s="98"/>
      <c r="G86" s="98"/>
      <c r="H86" s="98"/>
      <c r="I86" s="99"/>
      <c r="J86" s="100"/>
      <c r="K86" s="314">
        <v>0.05</v>
      </c>
      <c r="L86" s="853">
        <f>N79*K86</f>
        <v>12303.191616026075</v>
      </c>
      <c r="M86" s="854"/>
      <c r="N86" s="57"/>
    </row>
    <row r="87" spans="1:14" ht="15.75" thickBot="1">
      <c r="B87" s="816" t="s">
        <v>1037</v>
      </c>
      <c r="C87" s="817"/>
      <c r="D87" s="817"/>
      <c r="E87" s="817"/>
      <c r="F87" s="817"/>
      <c r="G87" s="817"/>
      <c r="H87" s="817"/>
      <c r="I87" s="817"/>
      <c r="J87" s="817"/>
      <c r="K87" s="817"/>
      <c r="L87" s="817"/>
      <c r="M87" s="818"/>
      <c r="N87" s="58">
        <f>L84+L85+L86</f>
        <v>73819.149696156455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319882.98201667797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1783</v>
      </c>
      <c r="C31" s="958" t="s">
        <v>1784</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52269.898333333338</v>
      </c>
      <c r="N48" s="281">
        <f>K48*M48</f>
        <v>57496.888166666678</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3337</v>
      </c>
      <c r="N49" s="281">
        <f>K49*M49</f>
        <v>1668.5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4585.7373506666672</v>
      </c>
      <c r="N50" s="281">
        <f>K50*M50</f>
        <v>4585.7373506666672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164758.56516326664</v>
      </c>
      <c r="N51" s="281">
        <f>K51*M51</f>
        <v>164758.56516326664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228509.6906806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1334.52</v>
      </c>
      <c r="M60" s="904"/>
      <c r="N60" s="296">
        <f>K60*L60</f>
        <v>1467.9720000000002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f>N60+N61+N62+N63+N64</f>
        <v>1467.9720000000002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246063.8323205215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49212.766464104301</v>
      </c>
      <c r="M84" s="852"/>
      <c r="N84" s="57"/>
    </row>
    <row r="85" spans="1:14">
      <c r="B85" s="95" t="s">
        <v>1057</v>
      </c>
      <c r="C85" s="96"/>
      <c r="D85" s="96"/>
      <c r="E85" s="96"/>
      <c r="F85" s="96"/>
      <c r="G85" s="96"/>
      <c r="H85" s="96"/>
      <c r="I85" s="93"/>
      <c r="J85" s="94"/>
      <c r="K85" s="313">
        <v>0.05</v>
      </c>
      <c r="L85" s="851">
        <f>N79*K85</f>
        <v>12303.191616026075</v>
      </c>
      <c r="M85" s="852"/>
      <c r="N85" s="57"/>
    </row>
    <row r="86" spans="1:14" ht="15.75" thickBot="1">
      <c r="B86" s="97" t="s">
        <v>1058</v>
      </c>
      <c r="C86" s="98"/>
      <c r="D86" s="98"/>
      <c r="E86" s="98"/>
      <c r="F86" s="98"/>
      <c r="G86" s="98"/>
      <c r="H86" s="98"/>
      <c r="I86" s="99"/>
      <c r="J86" s="100"/>
      <c r="K86" s="314">
        <v>0.05</v>
      </c>
      <c r="L86" s="853">
        <f>N79*K86</f>
        <v>12303.191616026075</v>
      </c>
      <c r="M86" s="854"/>
      <c r="N86" s="57"/>
    </row>
    <row r="87" spans="1:14" ht="15.75" thickBot="1">
      <c r="B87" s="816" t="s">
        <v>1037</v>
      </c>
      <c r="C87" s="817"/>
      <c r="D87" s="817"/>
      <c r="E87" s="817"/>
      <c r="F87" s="817"/>
      <c r="G87" s="817"/>
      <c r="H87" s="817"/>
      <c r="I87" s="817"/>
      <c r="J87" s="817"/>
      <c r="K87" s="817"/>
      <c r="L87" s="817"/>
      <c r="M87" s="818"/>
      <c r="N87" s="58">
        <f>L84+L85+L86</f>
        <v>73819.149696156455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319882.98201667797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86" t="s">
        <v>1785</v>
      </c>
      <c r="C31" s="958" t="s">
        <v>1786</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4301.9222300000001</v>
      </c>
      <c r="N48" s="281">
        <f>K48*M48</f>
        <v>5592.4988990000002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5592.4988990000002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7124.5150551830002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1424.9030110366002</v>
      </c>
      <c r="M84" s="852"/>
      <c r="N84" s="57"/>
    </row>
    <row r="85" spans="1:14">
      <c r="B85" s="95" t="s">
        <v>1057</v>
      </c>
      <c r="C85" s="96"/>
      <c r="D85" s="96"/>
      <c r="E85" s="96"/>
      <c r="F85" s="96"/>
      <c r="G85" s="96"/>
      <c r="H85" s="96"/>
      <c r="I85" s="93"/>
      <c r="J85" s="94"/>
      <c r="K85" s="313">
        <v>0.05</v>
      </c>
      <c r="L85" s="851">
        <f>N79*K85</f>
        <v>356.22575275915005</v>
      </c>
      <c r="M85" s="852"/>
      <c r="N85" s="57"/>
    </row>
    <row r="86" spans="1:14" ht="15.75" thickBot="1">
      <c r="B86" s="97" t="s">
        <v>1058</v>
      </c>
      <c r="C86" s="98"/>
      <c r="D86" s="98"/>
      <c r="E86" s="98"/>
      <c r="F86" s="98"/>
      <c r="G86" s="98"/>
      <c r="H86" s="98"/>
      <c r="I86" s="99"/>
      <c r="J86" s="100"/>
      <c r="K86" s="314">
        <v>0.05</v>
      </c>
      <c r="L86" s="853">
        <f>N79*K86</f>
        <v>356.22575275915005</v>
      </c>
      <c r="M86" s="854"/>
      <c r="N86" s="57"/>
    </row>
    <row r="87" spans="1:14" ht="15.75" thickBot="1">
      <c r="B87" s="816" t="s">
        <v>1037</v>
      </c>
      <c r="C87" s="817"/>
      <c r="D87" s="817"/>
      <c r="E87" s="817"/>
      <c r="F87" s="817"/>
      <c r="G87" s="817"/>
      <c r="H87" s="817"/>
      <c r="I87" s="817"/>
      <c r="J87" s="817"/>
      <c r="K87" s="817"/>
      <c r="L87" s="817"/>
      <c r="M87" s="818"/>
      <c r="N87" s="58">
        <f>L84+L85+L86</f>
        <v>2137.3545165549003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9261.8695717379014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 customHeight="1" thickBot="1">
      <c r="A31" t="s">
        <v>1929</v>
      </c>
      <c r="B31" s="86" t="s">
        <v>1787</v>
      </c>
      <c r="C31" s="958" t="s">
        <v>1788</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8646.4976533333338</v>
      </c>
      <c r="N48" s="281">
        <f>K48*M48</f>
        <v>11240.446949333334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11240.446949333334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12772.463105516334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2554.4926211032671</v>
      </c>
      <c r="M84" s="852"/>
      <c r="N84" s="57"/>
    </row>
    <row r="85" spans="1:14">
      <c r="B85" s="95" t="s">
        <v>1057</v>
      </c>
      <c r="C85" s="96"/>
      <c r="D85" s="96"/>
      <c r="E85" s="96"/>
      <c r="F85" s="96"/>
      <c r="G85" s="96"/>
      <c r="H85" s="96"/>
      <c r="I85" s="93"/>
      <c r="J85" s="94"/>
      <c r="K85" s="313">
        <v>0.05</v>
      </c>
      <c r="L85" s="851">
        <f>N79*K85</f>
        <v>638.62315527581677</v>
      </c>
      <c r="M85" s="852"/>
      <c r="N85" s="57"/>
    </row>
    <row r="86" spans="1:14" ht="15.75" thickBot="1">
      <c r="B86" s="97" t="s">
        <v>1058</v>
      </c>
      <c r="C86" s="98"/>
      <c r="D86" s="98"/>
      <c r="E86" s="98"/>
      <c r="F86" s="98"/>
      <c r="G86" s="98"/>
      <c r="H86" s="98"/>
      <c r="I86" s="99"/>
      <c r="J86" s="100"/>
      <c r="K86" s="314">
        <v>0.05</v>
      </c>
      <c r="L86" s="853">
        <f>N79*K86</f>
        <v>638.62315527581677</v>
      </c>
      <c r="M86" s="854"/>
      <c r="N86" s="57"/>
    </row>
    <row r="87" spans="1:14" ht="15.75" thickBot="1">
      <c r="B87" s="816" t="s">
        <v>1037</v>
      </c>
      <c r="C87" s="817"/>
      <c r="D87" s="817"/>
      <c r="E87" s="817"/>
      <c r="F87" s="817"/>
      <c r="G87" s="817"/>
      <c r="H87" s="817"/>
      <c r="I87" s="817"/>
      <c r="J87" s="817"/>
      <c r="K87" s="817"/>
      <c r="L87" s="817"/>
      <c r="M87" s="818"/>
      <c r="N87" s="58">
        <f>L84+L85+L86</f>
        <v>3831.7389316549006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16604.202037171235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1789</v>
      </c>
      <c r="C31" s="958" t="s">
        <v>2265</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4301.9222300000001</v>
      </c>
      <c r="N48" s="281">
        <f>K48*M48</f>
        <v>5592.4988990000002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5592.4988990000002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7124.5150551830002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1424.9030110366002</v>
      </c>
      <c r="M84" s="852"/>
      <c r="N84" s="57"/>
    </row>
    <row r="85" spans="1:14">
      <c r="B85" s="95" t="s">
        <v>1057</v>
      </c>
      <c r="C85" s="96"/>
      <c r="D85" s="96"/>
      <c r="E85" s="96"/>
      <c r="F85" s="96"/>
      <c r="G85" s="96"/>
      <c r="H85" s="96"/>
      <c r="I85" s="93"/>
      <c r="J85" s="94"/>
      <c r="K85" s="313">
        <v>0.05</v>
      </c>
      <c r="L85" s="851">
        <f>N79*K85</f>
        <v>356.22575275915005</v>
      </c>
      <c r="M85" s="852"/>
      <c r="N85" s="57"/>
    </row>
    <row r="86" spans="1:14" ht="15.75" thickBot="1">
      <c r="B86" s="97" t="s">
        <v>1058</v>
      </c>
      <c r="C86" s="98"/>
      <c r="D86" s="98"/>
      <c r="E86" s="98"/>
      <c r="F86" s="98"/>
      <c r="G86" s="98"/>
      <c r="H86" s="98"/>
      <c r="I86" s="99"/>
      <c r="J86" s="100"/>
      <c r="K86" s="314">
        <v>0.05</v>
      </c>
      <c r="L86" s="853">
        <f>N79*K86</f>
        <v>356.22575275915005</v>
      </c>
      <c r="M86" s="854"/>
      <c r="N86" s="57"/>
    </row>
    <row r="87" spans="1:14" ht="15.75" thickBot="1">
      <c r="B87" s="816" t="s">
        <v>1037</v>
      </c>
      <c r="C87" s="817"/>
      <c r="D87" s="817"/>
      <c r="E87" s="817"/>
      <c r="F87" s="817"/>
      <c r="G87" s="817"/>
      <c r="H87" s="817"/>
      <c r="I87" s="817"/>
      <c r="J87" s="817"/>
      <c r="K87" s="817"/>
      <c r="L87" s="817"/>
      <c r="M87" s="818"/>
      <c r="N87" s="58">
        <f>L84+L85+L86</f>
        <v>2137.3545165549003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9261.8695717379014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 customHeight="1" thickBot="1">
      <c r="A31" t="s">
        <v>1929</v>
      </c>
      <c r="B31" s="86" t="s">
        <v>1790</v>
      </c>
      <c r="C31" s="958" t="s">
        <v>2266</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8646.4976533333338</v>
      </c>
      <c r="N48" s="281">
        <f>K48*M48</f>
        <v>11240.446949333334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11240.446949333334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1532.016156183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12772.463105516334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2554.4926211032671</v>
      </c>
      <c r="M84" s="852"/>
      <c r="N84" s="57"/>
    </row>
    <row r="85" spans="1:14">
      <c r="B85" s="95" t="s">
        <v>1057</v>
      </c>
      <c r="C85" s="96"/>
      <c r="D85" s="96"/>
      <c r="E85" s="96"/>
      <c r="F85" s="96"/>
      <c r="G85" s="96"/>
      <c r="H85" s="96"/>
      <c r="I85" s="93"/>
      <c r="J85" s="94"/>
      <c r="K85" s="313">
        <v>0.05</v>
      </c>
      <c r="L85" s="851">
        <f>N79*K85</f>
        <v>638.62315527581677</v>
      </c>
      <c r="M85" s="852"/>
      <c r="N85" s="57"/>
    </row>
    <row r="86" spans="1:14" ht="15.75" thickBot="1">
      <c r="B86" s="97" t="s">
        <v>1058</v>
      </c>
      <c r="C86" s="98"/>
      <c r="D86" s="98"/>
      <c r="E86" s="98"/>
      <c r="F86" s="98"/>
      <c r="G86" s="98"/>
      <c r="H86" s="98"/>
      <c r="I86" s="99"/>
      <c r="J86" s="100"/>
      <c r="K86" s="314">
        <v>0.05</v>
      </c>
      <c r="L86" s="853">
        <f>N79*K86</f>
        <v>638.62315527581677</v>
      </c>
      <c r="M86" s="854"/>
      <c r="N86" s="57"/>
    </row>
    <row r="87" spans="1:14" ht="15.75" thickBot="1">
      <c r="B87" s="816" t="s">
        <v>1037</v>
      </c>
      <c r="C87" s="817"/>
      <c r="D87" s="817"/>
      <c r="E87" s="817"/>
      <c r="F87" s="817"/>
      <c r="G87" s="817"/>
      <c r="H87" s="817"/>
      <c r="I87" s="817"/>
      <c r="J87" s="817"/>
      <c r="K87" s="817"/>
      <c r="L87" s="817"/>
      <c r="M87" s="818"/>
      <c r="N87" s="58">
        <f>L84+L85+L86</f>
        <v>3831.7389316549006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16604.202037171235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118108.16491060027</v>
      </c>
      <c r="L36" s="279"/>
      <c r="M36" s="345">
        <v>15</v>
      </c>
      <c r="N36" s="281">
        <f>K36/M36</f>
        <v>7873.8776607066848</v>
      </c>
    </row>
    <row r="37" spans="1:14">
      <c r="A37" s="119" t="s">
        <v>174</v>
      </c>
      <c r="B37" s="865" t="str">
        <f>VLOOKUP(A37,EQUIPOS!A7:D154,3,FALSE)</f>
        <v>Compactador vibratorio tipo DD-20</v>
      </c>
      <c r="C37" s="866"/>
      <c r="D37" s="866"/>
      <c r="E37" s="866"/>
      <c r="F37" s="866"/>
      <c r="G37" s="866"/>
      <c r="H37" s="867"/>
      <c r="I37" s="430"/>
      <c r="J37" s="431"/>
      <c r="K37" s="278">
        <f>VLOOKUP(A37,EQUIPOS!A7:D164,4,FALSE)</f>
        <v>90872.172199999986</v>
      </c>
      <c r="L37" s="344"/>
      <c r="M37" s="345">
        <v>15</v>
      </c>
      <c r="N37" s="281">
        <f>K37/M37</f>
        <v>6058.1448133333324</v>
      </c>
    </row>
    <row r="38" spans="1:14">
      <c r="A38" s="119" t="s">
        <v>269</v>
      </c>
      <c r="B38" s="865" t="str">
        <f>VLOOKUP(A38,EQUIPOS!A8:D154,3,FALSE)</f>
        <v>Motoniveladora  potencia 215 HP, ancho de cuchilla 4,27 m, peso 18 ton.</v>
      </c>
      <c r="C38" s="866"/>
      <c r="D38" s="866"/>
      <c r="E38" s="866"/>
      <c r="F38" s="866"/>
      <c r="G38" s="866"/>
      <c r="H38" s="867"/>
      <c r="I38" s="337"/>
      <c r="J38" s="339"/>
      <c r="K38" s="278">
        <f>VLOOKUP(A38,EQUIPOS!A8:D165,4,FALSE)</f>
        <v>155071.35333333333</v>
      </c>
      <c r="L38" s="432"/>
      <c r="M38" s="433">
        <v>15</v>
      </c>
      <c r="N38" s="281">
        <f>K38/M38</f>
        <v>10338.090222222223</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N75*M41</f>
        <v>42.556004338416663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SUM(N36:N41)</f>
        <v>24312.668700600658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23477.772699331039</v>
      </c>
      <c r="N48" s="281">
        <f>K48*M48</f>
        <v>30521.104509130353</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38.199999999999996</v>
      </c>
      <c r="N49" s="281">
        <f>K49*M49</f>
        <v>1145.9999999999998</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905" t="s">
        <v>1037</v>
      </c>
      <c r="C53" s="859"/>
      <c r="D53" s="859"/>
      <c r="E53" s="859"/>
      <c r="F53" s="859"/>
      <c r="G53" s="859"/>
      <c r="H53" s="859"/>
      <c r="I53" s="859"/>
      <c r="J53" s="859"/>
      <c r="K53" s="859"/>
      <c r="L53" s="859"/>
      <c r="M53" s="860"/>
      <c r="N53" s="110">
        <f>SUM(N48:N52)</f>
        <v>31667.104509130353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2" t="s">
        <v>1045</v>
      </c>
      <c r="M57" s="881"/>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3">
        <f>VLOOKUP(A58,TRANSPORTE!A1:D117,4,FALSE)</f>
        <v>1306.3533333333332</v>
      </c>
      <c r="M58" s="904"/>
      <c r="N58" s="296">
        <f>K58*L58</f>
        <v>1698.2593333333332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4"/>
      <c r="M63" s="895"/>
      <c r="N63" s="133"/>
    </row>
    <row r="64" spans="1:14" ht="15.75" thickBot="1">
      <c r="B64" s="905" t="s">
        <v>1037</v>
      </c>
      <c r="C64" s="859"/>
      <c r="D64" s="859"/>
      <c r="E64" s="859"/>
      <c r="F64" s="859"/>
      <c r="G64" s="859"/>
      <c r="H64" s="859"/>
      <c r="I64" s="859"/>
      <c r="J64" s="859"/>
      <c r="K64" s="859"/>
      <c r="L64" s="859"/>
      <c r="M64" s="860"/>
      <c r="N64" s="110">
        <f>N58+N59+N60+N61+N62</f>
        <v>1698.2593333333332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5" t="s">
        <v>1047</v>
      </c>
      <c r="C68" s="856"/>
      <c r="D68" s="856"/>
      <c r="E68" s="856"/>
      <c r="F68" s="856"/>
      <c r="G68" s="856"/>
      <c r="H68" s="856"/>
      <c r="I68" s="79" t="s">
        <v>1048</v>
      </c>
      <c r="J68" s="81" t="s">
        <v>1494</v>
      </c>
      <c r="K68" s="80" t="s">
        <v>1050</v>
      </c>
      <c r="L68" s="857" t="s">
        <v>1034</v>
      </c>
      <c r="M68" s="970"/>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2"/>
      <c r="C74" s="893"/>
      <c r="D74" s="893"/>
      <c r="E74" s="893"/>
      <c r="F74" s="893"/>
      <c r="G74" s="893"/>
      <c r="H74" s="893"/>
      <c r="I74" s="132"/>
      <c r="J74" s="132"/>
      <c r="K74" s="132"/>
      <c r="L74" s="906"/>
      <c r="M74" s="906"/>
      <c r="N74" s="51"/>
    </row>
    <row r="75" spans="1:15" ht="15.75" thickBot="1">
      <c r="B75" s="905" t="s">
        <v>1037</v>
      </c>
      <c r="C75" s="859"/>
      <c r="D75" s="859"/>
      <c r="E75" s="859"/>
      <c r="F75" s="859"/>
      <c r="G75" s="859"/>
      <c r="H75" s="859"/>
      <c r="I75" s="859"/>
      <c r="J75" s="859"/>
      <c r="K75" s="859"/>
      <c r="L75" s="859"/>
      <c r="M75" s="860"/>
      <c r="N75" s="310">
        <f>SUM(N69:N74)</f>
        <v>2127.800216920833</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59805.832759985176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11961.166551997036</v>
      </c>
      <c r="M82" s="852"/>
      <c r="N82" s="57"/>
    </row>
    <row r="83" spans="1:14">
      <c r="B83" s="95" t="s">
        <v>1057</v>
      </c>
      <c r="C83" s="96"/>
      <c r="D83" s="96"/>
      <c r="E83" s="96"/>
      <c r="F83" s="96"/>
      <c r="G83" s="96"/>
      <c r="H83" s="96"/>
      <c r="I83" s="93"/>
      <c r="J83" s="94"/>
      <c r="K83" s="313">
        <v>0.05</v>
      </c>
      <c r="L83" s="851">
        <f>N77*K83</f>
        <v>2990.2916379992589</v>
      </c>
      <c r="M83" s="852"/>
      <c r="N83" s="57"/>
    </row>
    <row r="84" spans="1:14" ht="15.75" thickBot="1">
      <c r="B84" s="97" t="s">
        <v>1058</v>
      </c>
      <c r="C84" s="98"/>
      <c r="D84" s="98"/>
      <c r="E84" s="98"/>
      <c r="F84" s="98"/>
      <c r="G84" s="98"/>
      <c r="H84" s="98"/>
      <c r="I84" s="99"/>
      <c r="J84" s="100"/>
      <c r="K84" s="314">
        <v>0.05</v>
      </c>
      <c r="L84" s="853">
        <f>N77*K84</f>
        <v>2990.2916379992589</v>
      </c>
      <c r="M84" s="854"/>
      <c r="N84" s="57"/>
    </row>
    <row r="85" spans="1:14" ht="15.75" thickBot="1">
      <c r="B85" s="816" t="s">
        <v>1037</v>
      </c>
      <c r="C85" s="817"/>
      <c r="D85" s="817"/>
      <c r="E85" s="817"/>
      <c r="F85" s="817"/>
      <c r="G85" s="817"/>
      <c r="H85" s="817"/>
      <c r="I85" s="817"/>
      <c r="J85" s="817"/>
      <c r="K85" s="817"/>
      <c r="L85" s="817"/>
      <c r="M85" s="818"/>
      <c r="N85" s="58">
        <f>L82+L83+L84</f>
        <v>17941.749827995554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77747.582587980723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75" thickBot="1">
      <c r="B118" s="428" t="s">
        <v>2327</v>
      </c>
      <c r="C118" s="429"/>
      <c r="D118" s="429"/>
      <c r="E118" s="268"/>
      <c r="F118" s="268"/>
      <c r="G118" s="268"/>
      <c r="H118" s="268"/>
      <c r="I118" s="268"/>
      <c r="J118" s="968"/>
      <c r="K118" s="968"/>
      <c r="L118" s="968"/>
      <c r="M118" s="968"/>
      <c r="N118" s="96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102.1344104122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11831.302173205568</v>
      </c>
      <c r="N48" s="281">
        <f>K48*M48</f>
        <v>8281.9115212438974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8281.9115212438974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51"/>
    </row>
    <row r="77" spans="1:15" ht="15.75" thickBot="1">
      <c r="B77" s="905" t="s">
        <v>1037</v>
      </c>
      <c r="C77" s="859"/>
      <c r="D77" s="859"/>
      <c r="E77" s="859"/>
      <c r="F77" s="859"/>
      <c r="G77" s="859"/>
      <c r="H77" s="859"/>
      <c r="I77" s="859"/>
      <c r="J77" s="859"/>
      <c r="K77" s="859"/>
      <c r="L77" s="859"/>
      <c r="M77" s="860"/>
      <c r="N77" s="310">
        <f>SUM(N71:N76)</f>
        <v>2042.688208244</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10426.734139900098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2085.3468279800195</v>
      </c>
      <c r="M84" s="852"/>
      <c r="N84" s="57"/>
    </row>
    <row r="85" spans="1:14">
      <c r="B85" s="95" t="s">
        <v>1057</v>
      </c>
      <c r="C85" s="96"/>
      <c r="D85" s="96"/>
      <c r="E85" s="96"/>
      <c r="F85" s="96"/>
      <c r="G85" s="96"/>
      <c r="H85" s="96"/>
      <c r="I85" s="93"/>
      <c r="J85" s="94"/>
      <c r="K85" s="313">
        <v>0.05</v>
      </c>
      <c r="L85" s="851">
        <f>N79*K85</f>
        <v>521.33670699500487</v>
      </c>
      <c r="M85" s="852"/>
      <c r="N85" s="57"/>
    </row>
    <row r="86" spans="1:14" ht="15.75" thickBot="1">
      <c r="B86" s="97" t="s">
        <v>1058</v>
      </c>
      <c r="C86" s="98"/>
      <c r="D86" s="98"/>
      <c r="E86" s="98"/>
      <c r="F86" s="98"/>
      <c r="G86" s="98"/>
      <c r="H86" s="98"/>
      <c r="I86" s="99"/>
      <c r="J86" s="100"/>
      <c r="K86" s="314">
        <v>0.05</v>
      </c>
      <c r="L86" s="853">
        <f>N79*K86</f>
        <v>521.33670699500487</v>
      </c>
      <c r="M86" s="854"/>
      <c r="N86" s="57"/>
    </row>
    <row r="87" spans="1:14" ht="15.75" thickBot="1">
      <c r="B87" s="816" t="s">
        <v>1037</v>
      </c>
      <c r="C87" s="817"/>
      <c r="D87" s="817"/>
      <c r="E87" s="817"/>
      <c r="F87" s="817"/>
      <c r="G87" s="817"/>
      <c r="H87" s="817"/>
      <c r="I87" s="817"/>
      <c r="J87" s="817"/>
      <c r="K87" s="817"/>
      <c r="L87" s="817"/>
      <c r="M87" s="818"/>
      <c r="N87" s="58">
        <f>L84+L85+L86</f>
        <v>3128.0202419700295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58">
        <f>N79+N87</f>
        <v>13554.754381870127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510.67205206099999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29604.01</v>
      </c>
      <c r="N48" s="281">
        <f>K48*M48</f>
        <v>5920.8019999999997</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1709.0965066666668</v>
      </c>
      <c r="N49" s="281">
        <f>K49*M49</f>
        <v>1794.5513320000002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5" t="s">
        <v>1037</v>
      </c>
      <c r="C55" s="859"/>
      <c r="D55" s="859"/>
      <c r="E55" s="859"/>
      <c r="F55" s="859"/>
      <c r="G55" s="859"/>
      <c r="H55" s="859"/>
      <c r="I55" s="859"/>
      <c r="J55" s="859"/>
      <c r="K55" s="859"/>
      <c r="L55" s="859"/>
      <c r="M55" s="860"/>
      <c r="N55" s="110">
        <f>SUM(N48:N54)</f>
        <v>7715.3533319999997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4"/>
      <c r="M65" s="895"/>
      <c r="N65" s="133"/>
    </row>
    <row r="66" spans="1:15" ht="15.7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2"/>
      <c r="C76" s="893"/>
      <c r="D76" s="893"/>
      <c r="E76" s="893"/>
      <c r="F76" s="893"/>
      <c r="G76" s="893"/>
      <c r="H76" s="893"/>
      <c r="I76" s="132"/>
      <c r="J76" s="132"/>
      <c r="K76" s="132"/>
      <c r="L76" s="906"/>
      <c r="M76" s="906"/>
      <c r="N76" s="133"/>
    </row>
    <row r="77" spans="1:15" ht="15.75" thickBot="1">
      <c r="B77" s="905" t="s">
        <v>1037</v>
      </c>
      <c r="C77" s="859"/>
      <c r="D77" s="859"/>
      <c r="E77" s="859"/>
      <c r="F77" s="859"/>
      <c r="G77" s="859"/>
      <c r="H77" s="859"/>
      <c r="I77" s="859"/>
      <c r="J77" s="859"/>
      <c r="K77" s="859"/>
      <c r="L77" s="859"/>
      <c r="M77" s="860"/>
      <c r="N77" s="469">
        <f>SUM(N71:N76)</f>
        <v>10213.44104122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18439.466425281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3687.8932850562001</v>
      </c>
      <c r="M84" s="852"/>
      <c r="N84" s="57"/>
    </row>
    <row r="85" spans="1:14">
      <c r="B85" s="95" t="s">
        <v>1057</v>
      </c>
      <c r="C85" s="96"/>
      <c r="D85" s="96"/>
      <c r="E85" s="96"/>
      <c r="F85" s="96"/>
      <c r="G85" s="96"/>
      <c r="H85" s="96"/>
      <c r="I85" s="93"/>
      <c r="J85" s="94"/>
      <c r="K85" s="313">
        <v>0.05</v>
      </c>
      <c r="L85" s="851">
        <f>N79*K85</f>
        <v>921.97332126405001</v>
      </c>
      <c r="M85" s="852"/>
      <c r="N85" s="57"/>
    </row>
    <row r="86" spans="1:14" ht="15.75" thickBot="1">
      <c r="B86" s="97" t="s">
        <v>1058</v>
      </c>
      <c r="C86" s="98"/>
      <c r="D86" s="98"/>
      <c r="E86" s="98"/>
      <c r="F86" s="98"/>
      <c r="G86" s="98"/>
      <c r="H86" s="98"/>
      <c r="I86" s="99"/>
      <c r="J86" s="100"/>
      <c r="K86" s="314">
        <v>0.05</v>
      </c>
      <c r="L86" s="853">
        <f>N79*K86</f>
        <v>921.97332126405001</v>
      </c>
      <c r="M86" s="854"/>
      <c r="N86" s="57"/>
    </row>
    <row r="87" spans="1:14" ht="15.75" thickBot="1">
      <c r="B87" s="816" t="s">
        <v>1037</v>
      </c>
      <c r="C87" s="817"/>
      <c r="D87" s="817"/>
      <c r="E87" s="817"/>
      <c r="F87" s="817"/>
      <c r="G87" s="817"/>
      <c r="H87" s="817"/>
      <c r="I87" s="817"/>
      <c r="J87" s="817"/>
      <c r="K87" s="817"/>
      <c r="L87" s="817"/>
      <c r="M87" s="818"/>
      <c r="N87" s="58">
        <f>L84+L85+L86</f>
        <v>5531.8399275843003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23971.3063528653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8.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1500</v>
      </c>
      <c r="N36" s="281">
        <f>K36/M36</f>
        <v>25.481021023111108</v>
      </c>
    </row>
    <row r="37" spans="1:14">
      <c r="A37" s="119" t="s">
        <v>361</v>
      </c>
      <c r="B37" s="865" t="str">
        <f>VLOOKUP(A37,EQUIPOS!A7:D154,3,FALSE)</f>
        <v>Vehículo delineador</v>
      </c>
      <c r="C37" s="866"/>
      <c r="D37" s="866"/>
      <c r="E37" s="866"/>
      <c r="F37" s="866"/>
      <c r="G37" s="866"/>
      <c r="H37" s="867"/>
      <c r="I37" s="430"/>
      <c r="J37" s="431"/>
      <c r="K37" s="278">
        <f>VLOOKUP(A37,EQUIPOS!A7:D164,4,FALSE)</f>
        <v>23328.462100894005</v>
      </c>
      <c r="L37" s="344"/>
      <c r="M37" s="345">
        <v>1500</v>
      </c>
      <c r="N37" s="281">
        <f>K37/M37</f>
        <v>15.55230806726267</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0.21278002169208332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41.246109112065859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4185.7099403362854</v>
      </c>
      <c r="N48" s="281">
        <f>K48*M48</f>
        <v>192.54265725546912</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76009.418911589208</v>
      </c>
      <c r="N49" s="281">
        <f>K49*M49</f>
        <v>1064.1318647622488</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32419.938152102091</v>
      </c>
      <c r="N50" s="281">
        <f>K50*M50</f>
        <v>13.940573405403899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1270.6150954231218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21.278002169208332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1333.139206704396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266.62784134087923</v>
      </c>
      <c r="M84" s="852"/>
      <c r="N84" s="57"/>
    </row>
    <row r="85" spans="1:14">
      <c r="B85" s="95" t="s">
        <v>1057</v>
      </c>
      <c r="C85" s="96"/>
      <c r="D85" s="96"/>
      <c r="E85" s="96"/>
      <c r="F85" s="96"/>
      <c r="G85" s="96"/>
      <c r="H85" s="96"/>
      <c r="I85" s="93"/>
      <c r="J85" s="94"/>
      <c r="K85" s="313">
        <v>0.05</v>
      </c>
      <c r="L85" s="851">
        <f>N79*K85</f>
        <v>66.656960335219807</v>
      </c>
      <c r="M85" s="852"/>
      <c r="N85" s="57"/>
    </row>
    <row r="86" spans="1:14" ht="15.75" thickBot="1">
      <c r="B86" s="97" t="s">
        <v>1058</v>
      </c>
      <c r="C86" s="98"/>
      <c r="D86" s="98"/>
      <c r="E86" s="98"/>
      <c r="F86" s="98"/>
      <c r="G86" s="98"/>
      <c r="H86" s="98"/>
      <c r="I86" s="99"/>
      <c r="J86" s="100"/>
      <c r="K86" s="314">
        <v>0.05</v>
      </c>
      <c r="L86" s="853">
        <f>N79*K86</f>
        <v>66.656960335219807</v>
      </c>
      <c r="M86" s="854"/>
      <c r="N86" s="57"/>
    </row>
    <row r="87" spans="1:14" ht="15.75" thickBot="1">
      <c r="B87" s="816" t="s">
        <v>1037</v>
      </c>
      <c r="C87" s="817"/>
      <c r="D87" s="817"/>
      <c r="E87" s="817"/>
      <c r="F87" s="817"/>
      <c r="G87" s="817"/>
      <c r="H87" s="817"/>
      <c r="I87" s="817"/>
      <c r="J87" s="817"/>
      <c r="K87" s="817"/>
      <c r="L87" s="817"/>
      <c r="M87" s="818"/>
      <c r="N87" s="58">
        <f>L84+L85+L86</f>
        <v>399.94176201131887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1733.0809687157148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1200</v>
      </c>
      <c r="N36" s="281">
        <f>K36/M36</f>
        <v>31.851276278888886</v>
      </c>
    </row>
    <row r="37" spans="1:14">
      <c r="A37" s="119" t="s">
        <v>201</v>
      </c>
      <c r="B37" s="865" t="str">
        <f>VLOOKUP(A37,EQUIPOS!A7:D154,3,FALSE)</f>
        <v>Equipo autopropulsado para pintura termoplástica</v>
      </c>
      <c r="C37" s="866"/>
      <c r="D37" s="866"/>
      <c r="E37" s="866"/>
      <c r="F37" s="866"/>
      <c r="G37" s="866"/>
      <c r="H37" s="867"/>
      <c r="I37" s="430"/>
      <c r="J37" s="431"/>
      <c r="K37" s="278">
        <f>VLOOKUP(A37,EQUIPOS!A7:D164,4,FALSE)</f>
        <v>71746.618546526821</v>
      </c>
      <c r="L37" s="344"/>
      <c r="M37" s="345">
        <v>1200</v>
      </c>
      <c r="N37" s="281">
        <f>K37/M37</f>
        <v>59.788848788772349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0.37236503796114584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92.012490105622376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4185.7099403362854</v>
      </c>
      <c r="N48" s="281">
        <f>K48*M48</f>
        <v>452.0566735563188</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6351.7351421310932</v>
      </c>
      <c r="N49" s="281">
        <f>K49*M49</f>
        <v>495.43534108622526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947.49201464254406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37.236503796114583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1076.7410085442812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215.34820170885624</v>
      </c>
      <c r="M84" s="852"/>
      <c r="N84" s="57"/>
    </row>
    <row r="85" spans="1:14">
      <c r="B85" s="95" t="s">
        <v>1057</v>
      </c>
      <c r="C85" s="96"/>
      <c r="D85" s="96"/>
      <c r="E85" s="96"/>
      <c r="F85" s="96"/>
      <c r="G85" s="96"/>
      <c r="H85" s="96"/>
      <c r="I85" s="93"/>
      <c r="J85" s="94"/>
      <c r="K85" s="313">
        <v>0.05</v>
      </c>
      <c r="L85" s="851">
        <f>N79*K85</f>
        <v>53.837050427214059</v>
      </c>
      <c r="M85" s="852"/>
      <c r="N85" s="57"/>
    </row>
    <row r="86" spans="1:14" ht="15.75" thickBot="1">
      <c r="B86" s="97" t="s">
        <v>1058</v>
      </c>
      <c r="C86" s="98"/>
      <c r="D86" s="98"/>
      <c r="E86" s="98"/>
      <c r="F86" s="98"/>
      <c r="G86" s="98"/>
      <c r="H86" s="98"/>
      <c r="I86" s="99"/>
      <c r="J86" s="100"/>
      <c r="K86" s="314">
        <v>0.05</v>
      </c>
      <c r="L86" s="853">
        <f>N79*K86</f>
        <v>53.837050427214059</v>
      </c>
      <c r="M86" s="854"/>
      <c r="N86" s="57"/>
    </row>
    <row r="87" spans="1:14" ht="15.75" thickBot="1">
      <c r="B87" s="816" t="s">
        <v>1037</v>
      </c>
      <c r="C87" s="817"/>
      <c r="D87" s="817"/>
      <c r="E87" s="817"/>
      <c r="F87" s="817"/>
      <c r="G87" s="817"/>
      <c r="H87" s="817"/>
      <c r="I87" s="817"/>
      <c r="J87" s="817"/>
      <c r="K87" s="817"/>
      <c r="L87" s="817"/>
      <c r="M87" s="818"/>
      <c r="N87" s="58">
        <f>L84+L85+L86</f>
        <v>323.02230256328437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1399.7633111075656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199</v>
      </c>
      <c r="B36" s="865" t="str">
        <f>VLOOKUP(A36,EQUIPOS!A6:D154,3,FALSE)</f>
        <v xml:space="preserve">Equipo de pintura (Compresor), Presión máxima de trabajo 3300 psi.
</v>
      </c>
      <c r="C36" s="866"/>
      <c r="D36" s="866"/>
      <c r="E36" s="866"/>
      <c r="F36" s="866"/>
      <c r="G36" s="866"/>
      <c r="H36" s="867"/>
      <c r="I36" s="276"/>
      <c r="J36" s="277"/>
      <c r="K36" s="278">
        <f>VLOOKUP(A36,EQUIPOS!A6:D163,4,FALSE)</f>
        <v>9274.4668430786478</v>
      </c>
      <c r="L36" s="279"/>
      <c r="M36" s="345">
        <v>6.1</v>
      </c>
      <c r="N36" s="281">
        <f>K36/M36</f>
        <v>1520.4044005046965</v>
      </c>
    </row>
    <row r="37" spans="1:14">
      <c r="A37" s="119" t="s">
        <v>138</v>
      </c>
      <c r="B37" s="865" t="str">
        <f>VLOOKUP(A37,EQUIPOS!A7:D154,3,FALSE)</f>
        <v>Camioneta D-300</v>
      </c>
      <c r="C37" s="866"/>
      <c r="D37" s="866"/>
      <c r="E37" s="866"/>
      <c r="F37" s="866"/>
      <c r="G37" s="866"/>
      <c r="H37" s="867"/>
      <c r="I37" s="430"/>
      <c r="J37" s="431"/>
      <c r="K37" s="278">
        <f>VLOOKUP(A37,EQUIPOS!A7:D164,4,FALSE)</f>
        <v>38221.531534666661</v>
      </c>
      <c r="L37" s="344"/>
      <c r="M37" s="345">
        <v>6.1</v>
      </c>
      <c r="N37" s="281">
        <f>K37/M37</f>
        <v>6265.8248417486329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73.252138615307373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7859.4813808686367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4185.7099403362854</v>
      </c>
      <c r="N48" s="281">
        <f>K48*M48</f>
        <v>1598.9411972084611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32419.938152102091</v>
      </c>
      <c r="N49" s="281">
        <f>K49*M49</f>
        <v>1620.9969076051048</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76009.418911589208</v>
      </c>
      <c r="N50" s="281">
        <f>K50*M50</f>
        <v>9121.1302693907037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12341.068374204269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858"/>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7325.2138615307376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27525.763616603643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5505.1527233207289</v>
      </c>
      <c r="M84" s="852"/>
      <c r="N84" s="57"/>
    </row>
    <row r="85" spans="1:14">
      <c r="B85" s="95" t="s">
        <v>1057</v>
      </c>
      <c r="C85" s="96"/>
      <c r="D85" s="96"/>
      <c r="E85" s="96"/>
      <c r="F85" s="96"/>
      <c r="G85" s="96"/>
      <c r="H85" s="96"/>
      <c r="I85" s="93"/>
      <c r="J85" s="94"/>
      <c r="K85" s="313">
        <v>0.05</v>
      </c>
      <c r="L85" s="851">
        <f>N79*K85</f>
        <v>1376.2881808301822</v>
      </c>
      <c r="M85" s="852"/>
      <c r="N85" s="57"/>
    </row>
    <row r="86" spans="1:14" ht="15.75" thickBot="1">
      <c r="B86" s="97" t="s">
        <v>1058</v>
      </c>
      <c r="C86" s="98"/>
      <c r="D86" s="98"/>
      <c r="E86" s="98"/>
      <c r="F86" s="98"/>
      <c r="G86" s="98"/>
      <c r="H86" s="98"/>
      <c r="I86" s="99"/>
      <c r="J86" s="100"/>
      <c r="K86" s="314">
        <v>0.05</v>
      </c>
      <c r="L86" s="853">
        <f>N79*K86</f>
        <v>1376.2881808301822</v>
      </c>
      <c r="M86" s="854"/>
      <c r="N86" s="57"/>
    </row>
    <row r="87" spans="1:14" ht="15.75" thickBot="1">
      <c r="B87" s="816" t="s">
        <v>1037</v>
      </c>
      <c r="C87" s="817"/>
      <c r="D87" s="817"/>
      <c r="E87" s="817"/>
      <c r="F87" s="817"/>
      <c r="G87" s="817"/>
      <c r="H87" s="817"/>
      <c r="I87" s="817"/>
      <c r="J87" s="817"/>
      <c r="K87" s="817"/>
      <c r="L87" s="817"/>
      <c r="M87" s="818"/>
      <c r="N87" s="58">
        <f>L84+L85+L86</f>
        <v>8257.7290849810943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35783.492701584735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6</v>
      </c>
      <c r="N36" s="281">
        <f>K36/M36</f>
        <v>6370.2552557777772</v>
      </c>
    </row>
    <row r="37" spans="1:14">
      <c r="A37" s="119" t="s">
        <v>1795</v>
      </c>
      <c r="B37" s="865" t="str">
        <f>VLOOKUP(A37,EQUIPOS!A7:D154,3,FALSE)</f>
        <v>Caldera para pintura termoplástica</v>
      </c>
      <c r="C37" s="866"/>
      <c r="D37" s="866"/>
      <c r="E37" s="866"/>
      <c r="F37" s="866"/>
      <c r="G37" s="866"/>
      <c r="H37" s="867"/>
      <c r="I37" s="430"/>
      <c r="J37" s="431"/>
      <c r="K37" s="278">
        <f>VLOOKUP(A37,EQUIPOS!A7:D164,4,FALSE)</f>
        <v>31811.076521924228</v>
      </c>
      <c r="L37" s="344"/>
      <c r="M37" s="345">
        <v>6</v>
      </c>
      <c r="N37" s="281">
        <f>K37/M37</f>
        <v>5301.8460869873716</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11757.213351441982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4185.7099403362854</v>
      </c>
      <c r="N48" s="281">
        <f>K48*M48</f>
        <v>3767.1389463026571</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6351.7351421310932</v>
      </c>
      <c r="N49" s="281">
        <f>K49*M49</f>
        <v>4128.6278423852109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7895.766788687868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8511.200867683332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28164.181007813182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5632.8362015626371</v>
      </c>
      <c r="M84" s="852"/>
      <c r="N84" s="57"/>
    </row>
    <row r="85" spans="1:14">
      <c r="B85" s="95" t="s">
        <v>1057</v>
      </c>
      <c r="C85" s="96"/>
      <c r="D85" s="96"/>
      <c r="E85" s="96"/>
      <c r="F85" s="96"/>
      <c r="G85" s="96"/>
      <c r="H85" s="96"/>
      <c r="I85" s="93"/>
      <c r="J85" s="94"/>
      <c r="K85" s="313">
        <v>0.05</v>
      </c>
      <c r="L85" s="851">
        <f>N79*K85</f>
        <v>1408.2090503906593</v>
      </c>
      <c r="M85" s="852"/>
      <c r="N85" s="57"/>
    </row>
    <row r="86" spans="1:14" ht="15.75" thickBot="1">
      <c r="B86" s="97" t="s">
        <v>1058</v>
      </c>
      <c r="C86" s="98"/>
      <c r="D86" s="98"/>
      <c r="E86" s="98"/>
      <c r="F86" s="98"/>
      <c r="G86" s="98"/>
      <c r="H86" s="98"/>
      <c r="I86" s="99"/>
      <c r="J86" s="100"/>
      <c r="K86" s="314">
        <v>0.05</v>
      </c>
      <c r="L86" s="853">
        <f>N79*K86</f>
        <v>1408.2090503906593</v>
      </c>
      <c r="M86" s="854"/>
      <c r="N86" s="57"/>
    </row>
    <row r="87" spans="1:14" ht="15.75" thickBot="1">
      <c r="B87" s="816" t="s">
        <v>1037</v>
      </c>
      <c r="C87" s="817"/>
      <c r="D87" s="817"/>
      <c r="E87" s="817"/>
      <c r="F87" s="817"/>
      <c r="G87" s="817"/>
      <c r="H87" s="817"/>
      <c r="I87" s="817"/>
      <c r="J87" s="817"/>
      <c r="K87" s="817"/>
      <c r="L87" s="817"/>
      <c r="M87" s="818"/>
      <c r="N87" s="58">
        <f>L84+L85+L86</f>
        <v>8449.2543023439557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36613.43531015714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250</v>
      </c>
      <c r="N36" s="281">
        <f>K36/M36</f>
        <v>152.88612613866664</v>
      </c>
    </row>
    <row r="37" spans="1:14">
      <c r="A37" s="119" t="s">
        <v>251</v>
      </c>
      <c r="B37" s="865" t="str">
        <f>VLOOKUP(A37,EQUIPOS!A7:D154,3,FALSE)</f>
        <v>Maquina térmica pegatachas</v>
      </c>
      <c r="C37" s="866"/>
      <c r="D37" s="866"/>
      <c r="E37" s="866"/>
      <c r="F37" s="866"/>
      <c r="G37" s="866"/>
      <c r="H37" s="867"/>
      <c r="I37" s="430"/>
      <c r="J37" s="431"/>
      <c r="K37" s="278">
        <f>VLOOKUP(A37,EQUIPOS!A7:D164,4,FALSE)</f>
        <v>9517.8740953597298</v>
      </c>
      <c r="L37" s="344"/>
      <c r="M37" s="345">
        <v>250</v>
      </c>
      <c r="N37" s="281">
        <f>K37/M37</f>
        <v>38.071496381438919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1.0213441041219999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191.97896662422755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6351.7351421310932</v>
      </c>
      <c r="N48" s="281">
        <f>K48*M48</f>
        <v>508.13881137048747</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4955.8555555555549</v>
      </c>
      <c r="N49" s="281">
        <f>K49*M49</f>
        <v>4955.8555555555549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5463.9943669260429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102.1344104122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5758.1077439624705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1151.6215487924942</v>
      </c>
      <c r="M84" s="852"/>
      <c r="N84" s="57"/>
    </row>
    <row r="85" spans="1:14">
      <c r="B85" s="95" t="s">
        <v>1057</v>
      </c>
      <c r="C85" s="96"/>
      <c r="D85" s="96"/>
      <c r="E85" s="96"/>
      <c r="F85" s="96"/>
      <c r="G85" s="96"/>
      <c r="H85" s="96"/>
      <c r="I85" s="93"/>
      <c r="J85" s="94"/>
      <c r="K85" s="313">
        <v>0.05</v>
      </c>
      <c r="L85" s="851">
        <f>N79*K85</f>
        <v>287.90538719812355</v>
      </c>
      <c r="M85" s="852"/>
      <c r="N85" s="57"/>
    </row>
    <row r="86" spans="1:14" ht="15.75" thickBot="1">
      <c r="B86" s="97" t="s">
        <v>1058</v>
      </c>
      <c r="C86" s="98"/>
      <c r="D86" s="98"/>
      <c r="E86" s="98"/>
      <c r="F86" s="98"/>
      <c r="G86" s="98"/>
      <c r="H86" s="98"/>
      <c r="I86" s="99"/>
      <c r="J86" s="100"/>
      <c r="K86" s="314">
        <v>0.05</v>
      </c>
      <c r="L86" s="853">
        <f>N79*K86</f>
        <v>287.90538719812355</v>
      </c>
      <c r="M86" s="854"/>
      <c r="N86" s="57"/>
    </row>
    <row r="87" spans="1:14" ht="15.75" thickBot="1">
      <c r="B87" s="816" t="s">
        <v>1037</v>
      </c>
      <c r="C87" s="817"/>
      <c r="D87" s="817"/>
      <c r="E87" s="817"/>
      <c r="F87" s="817"/>
      <c r="G87" s="817"/>
      <c r="H87" s="817"/>
      <c r="I87" s="817"/>
      <c r="J87" s="817"/>
      <c r="K87" s="817"/>
      <c r="L87" s="817"/>
      <c r="M87" s="818"/>
      <c r="N87" s="58">
        <f>L84+L85+L86</f>
        <v>1727.4323231887415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7485.5400671512125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3.75</v>
      </c>
      <c r="N36" s="281">
        <f>K36/M36</f>
        <v>10192.408409244443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10277.520417921276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97739.090000000011</v>
      </c>
      <c r="N48" s="281">
        <f>K48*M48</f>
        <v>97739.090000000011</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267943.82222355553</v>
      </c>
      <c r="N49" s="281">
        <f>K49*M49</f>
        <v>267943.82222355553</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392264.09606666659</v>
      </c>
      <c r="N50" s="281">
        <f>K50*M50</f>
        <v>11767.922881999997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377450.83510555554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8511.200867683332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396239.55639116018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79247.911278232044</v>
      </c>
      <c r="M84" s="852"/>
      <c r="N84" s="57"/>
    </row>
    <row r="85" spans="1:14">
      <c r="B85" s="95" t="s">
        <v>1057</v>
      </c>
      <c r="C85" s="96"/>
      <c r="D85" s="96"/>
      <c r="E85" s="96"/>
      <c r="F85" s="96"/>
      <c r="G85" s="96"/>
      <c r="H85" s="96"/>
      <c r="I85" s="93"/>
      <c r="J85" s="94"/>
      <c r="K85" s="313">
        <v>0.05</v>
      </c>
      <c r="L85" s="851">
        <f>N79*K85</f>
        <v>19811.977819558011</v>
      </c>
      <c r="M85" s="852"/>
      <c r="N85" s="57"/>
    </row>
    <row r="86" spans="1:14" ht="15.75" thickBot="1">
      <c r="B86" s="97" t="s">
        <v>1058</v>
      </c>
      <c r="C86" s="98"/>
      <c r="D86" s="98"/>
      <c r="E86" s="98"/>
      <c r="F86" s="98"/>
      <c r="G86" s="98"/>
      <c r="H86" s="98"/>
      <c r="I86" s="99"/>
      <c r="J86" s="100"/>
      <c r="K86" s="314">
        <v>0.05</v>
      </c>
      <c r="L86" s="853">
        <f>N79*K86</f>
        <v>19811.977819558011</v>
      </c>
      <c r="M86" s="854"/>
      <c r="N86" s="57"/>
    </row>
    <row r="87" spans="1:14" ht="15.75" thickBot="1">
      <c r="B87" s="816" t="s">
        <v>1037</v>
      </c>
      <c r="C87" s="817"/>
      <c r="D87" s="817"/>
      <c r="E87" s="817"/>
      <c r="F87" s="817"/>
      <c r="G87" s="817"/>
      <c r="H87" s="817"/>
      <c r="I87" s="817"/>
      <c r="J87" s="817"/>
      <c r="K87" s="817"/>
      <c r="L87" s="817"/>
      <c r="M87" s="818"/>
      <c r="N87" s="58">
        <f>L84+L85+L86</f>
        <v>118871.86691734807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515111.42330850824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8.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3.75</v>
      </c>
      <c r="N36" s="281">
        <f>K36/M36</f>
        <v>10192.408409244443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10277.520417921276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97739.090000000011</v>
      </c>
      <c r="N48" s="281">
        <f>K48*M48</f>
        <v>97739.090000000011</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237626.28814666663</v>
      </c>
      <c r="N49" s="281">
        <f>K49*M49</f>
        <v>237626.28814666663</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392264.09606666659</v>
      </c>
      <c r="N50" s="281">
        <f>K50*M50</f>
        <v>11767.922881999997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347133.30102866661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8511.200867683332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365922.02231427125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73184.404462854247</v>
      </c>
      <c r="M84" s="852"/>
      <c r="N84" s="57"/>
    </row>
    <row r="85" spans="1:14">
      <c r="B85" s="95" t="s">
        <v>1057</v>
      </c>
      <c r="C85" s="96"/>
      <c r="D85" s="96"/>
      <c r="E85" s="96"/>
      <c r="F85" s="96"/>
      <c r="G85" s="96"/>
      <c r="H85" s="96"/>
      <c r="I85" s="93"/>
      <c r="J85" s="94"/>
      <c r="K85" s="313">
        <v>0.05</v>
      </c>
      <c r="L85" s="851">
        <f>N79*K85</f>
        <v>18296.101115713562</v>
      </c>
      <c r="M85" s="852"/>
      <c r="N85" s="57"/>
    </row>
    <row r="86" spans="1:14" ht="15.75" thickBot="1">
      <c r="B86" s="97" t="s">
        <v>1058</v>
      </c>
      <c r="C86" s="98"/>
      <c r="D86" s="98"/>
      <c r="E86" s="98"/>
      <c r="F86" s="98"/>
      <c r="G86" s="98"/>
      <c r="H86" s="98"/>
      <c r="I86" s="99"/>
      <c r="J86" s="100"/>
      <c r="K86" s="314">
        <v>0.05</v>
      </c>
      <c r="L86" s="853">
        <f>N79*K86</f>
        <v>18296.101115713562</v>
      </c>
      <c r="M86" s="854"/>
      <c r="N86" s="57"/>
    </row>
    <row r="87" spans="1:14" ht="15.75" thickBot="1">
      <c r="B87" s="816" t="s">
        <v>1037</v>
      </c>
      <c r="C87" s="817"/>
      <c r="D87" s="817"/>
      <c r="E87" s="817"/>
      <c r="F87" s="817"/>
      <c r="G87" s="817"/>
      <c r="H87" s="817"/>
      <c r="I87" s="817"/>
      <c r="J87" s="817"/>
      <c r="K87" s="817"/>
      <c r="L87" s="817"/>
      <c r="M87" s="818"/>
      <c r="N87" s="58">
        <f>L84+L85+L86</f>
        <v>109776.60669428138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475698.62900855264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3</v>
      </c>
      <c r="N36" s="281">
        <f>K36/M36</f>
        <v>12740.510511555554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42.55600433841667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12783.066515893972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76937.875843267771</v>
      </c>
      <c r="N48" s="281">
        <f>K48*M48</f>
        <v>76937.875843267771</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392264.09606666659</v>
      </c>
      <c r="N49" s="281">
        <f>K49*M49</f>
        <v>23535.845763999994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100473.72160726777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4255.6004338416669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117512.3885570034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23502.477711400683</v>
      </c>
      <c r="M84" s="852"/>
      <c r="N84" s="57"/>
    </row>
    <row r="85" spans="1:14">
      <c r="B85" s="95" t="s">
        <v>1057</v>
      </c>
      <c r="C85" s="96"/>
      <c r="D85" s="96"/>
      <c r="E85" s="96"/>
      <c r="F85" s="96"/>
      <c r="G85" s="96"/>
      <c r="H85" s="96"/>
      <c r="I85" s="93"/>
      <c r="J85" s="94"/>
      <c r="K85" s="313">
        <v>0.05</v>
      </c>
      <c r="L85" s="851">
        <f>N79*K85</f>
        <v>5875.6194278501707</v>
      </c>
      <c r="M85" s="852"/>
      <c r="N85" s="57"/>
    </row>
    <row r="86" spans="1:14" ht="15.75" thickBot="1">
      <c r="B86" s="97" t="s">
        <v>1058</v>
      </c>
      <c r="C86" s="98"/>
      <c r="D86" s="98"/>
      <c r="E86" s="98"/>
      <c r="F86" s="98"/>
      <c r="G86" s="98"/>
      <c r="H86" s="98"/>
      <c r="I86" s="99"/>
      <c r="J86" s="100"/>
      <c r="K86" s="314">
        <v>0.05</v>
      </c>
      <c r="L86" s="853">
        <f>N79*K86</f>
        <v>5875.6194278501707</v>
      </c>
      <c r="M86" s="854"/>
      <c r="N86" s="57"/>
    </row>
    <row r="87" spans="1:14" ht="15.75" thickBot="1">
      <c r="B87" s="816" t="s">
        <v>1037</v>
      </c>
      <c r="C87" s="817"/>
      <c r="D87" s="817"/>
      <c r="E87" s="817"/>
      <c r="F87" s="817"/>
      <c r="G87" s="817"/>
      <c r="H87" s="817"/>
      <c r="I87" s="817"/>
      <c r="J87" s="817"/>
      <c r="K87" s="817"/>
      <c r="L87" s="817"/>
      <c r="M87" s="818"/>
      <c r="N87" s="58">
        <f>L84+L85+L86</f>
        <v>35253.716567101023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152766.10512410442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135</v>
      </c>
      <c r="B36" s="865" t="str">
        <f>VLOOKUP(A36,EQUIPOS!A6:D154,3,FALSE)</f>
        <v>Camión 350</v>
      </c>
      <c r="C36" s="866"/>
      <c r="D36" s="866"/>
      <c r="E36" s="866"/>
      <c r="F36" s="866"/>
      <c r="G36" s="866"/>
      <c r="H36" s="867"/>
      <c r="I36" s="276"/>
      <c r="J36" s="277"/>
      <c r="K36" s="278">
        <f>VLOOKUP(A36,EQUIPOS!A6:D163,4,FALSE)</f>
        <v>45426.217273307797</v>
      </c>
      <c r="L36" s="279"/>
      <c r="M36" s="345">
        <v>6.25</v>
      </c>
      <c r="N36" s="281">
        <f>K36/M36</f>
        <v>7268.1947637292478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306.40323123659999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7574.5979949658476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138564.55673333333</v>
      </c>
      <c r="N48" s="281">
        <f>K48*M48</f>
        <v>34641.139183333333</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230831.88284216233</v>
      </c>
      <c r="N49" s="281">
        <f>K49*M49</f>
        <v>55891.497056213637</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90532.636239546962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6128.0646247320001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104235.29885924481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20847.059771848963</v>
      </c>
      <c r="M84" s="852"/>
      <c r="N84" s="57"/>
    </row>
    <row r="85" spans="1:14">
      <c r="B85" s="95" t="s">
        <v>1057</v>
      </c>
      <c r="C85" s="96"/>
      <c r="D85" s="96"/>
      <c r="E85" s="96"/>
      <c r="F85" s="96"/>
      <c r="G85" s="96"/>
      <c r="H85" s="96"/>
      <c r="I85" s="93"/>
      <c r="J85" s="94"/>
      <c r="K85" s="313">
        <v>0.05</v>
      </c>
      <c r="L85" s="851">
        <f>N79*K85</f>
        <v>5211.7649429622406</v>
      </c>
      <c r="M85" s="852"/>
      <c r="N85" s="57"/>
    </row>
    <row r="86" spans="1:14" ht="15.75" thickBot="1">
      <c r="B86" s="97" t="s">
        <v>1058</v>
      </c>
      <c r="C86" s="98"/>
      <c r="D86" s="98"/>
      <c r="E86" s="98"/>
      <c r="F86" s="98"/>
      <c r="G86" s="98"/>
      <c r="H86" s="98"/>
      <c r="I86" s="99"/>
      <c r="J86" s="100"/>
      <c r="K86" s="314">
        <v>0.05</v>
      </c>
      <c r="L86" s="853">
        <f>N79*K86</f>
        <v>5211.7649429622406</v>
      </c>
      <c r="M86" s="854"/>
      <c r="N86" s="57"/>
    </row>
    <row r="87" spans="1:14" ht="15.75" thickBot="1">
      <c r="B87" s="816" t="s">
        <v>1037</v>
      </c>
      <c r="C87" s="817"/>
      <c r="D87" s="817"/>
      <c r="E87" s="817"/>
      <c r="F87" s="817"/>
      <c r="G87" s="817"/>
      <c r="H87" s="817"/>
      <c r="I87" s="817"/>
      <c r="J87" s="817"/>
      <c r="K87" s="817"/>
      <c r="L87" s="817"/>
      <c r="M87" s="818"/>
      <c r="N87" s="58">
        <f>L84+L85+L86</f>
        <v>31270.589657773442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135505.88851701826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34.044803470733335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40964.092569155662</v>
      </c>
      <c r="N48" s="281">
        <f>K48*M48</f>
        <v>40964.092569155662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40964.092569155662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3404.4803470733332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44402.617719699731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8880.5235439399457</v>
      </c>
      <c r="M84" s="852"/>
      <c r="N84" s="57"/>
    </row>
    <row r="85" spans="1:14">
      <c r="B85" s="95" t="s">
        <v>1057</v>
      </c>
      <c r="C85" s="96"/>
      <c r="D85" s="96"/>
      <c r="E85" s="96"/>
      <c r="F85" s="96"/>
      <c r="G85" s="96"/>
      <c r="H85" s="96"/>
      <c r="I85" s="93"/>
      <c r="J85" s="94"/>
      <c r="K85" s="313">
        <v>0.05</v>
      </c>
      <c r="L85" s="851">
        <f>N79*K85</f>
        <v>2220.1308859849864</v>
      </c>
      <c r="M85" s="852"/>
      <c r="N85" s="57"/>
    </row>
    <row r="86" spans="1:14" ht="15.75" thickBot="1">
      <c r="B86" s="97" t="s">
        <v>1058</v>
      </c>
      <c r="C86" s="98"/>
      <c r="D86" s="98"/>
      <c r="E86" s="98"/>
      <c r="F86" s="98"/>
      <c r="G86" s="98"/>
      <c r="H86" s="98"/>
      <c r="I86" s="99"/>
      <c r="J86" s="100"/>
      <c r="K86" s="314">
        <v>0.05</v>
      </c>
      <c r="L86" s="853">
        <f>N79*K86</f>
        <v>2220.1308859849864</v>
      </c>
      <c r="M86" s="854"/>
      <c r="N86" s="57"/>
    </row>
    <row r="87" spans="1:14" ht="15.75" thickBot="1">
      <c r="B87" s="816" t="s">
        <v>1037</v>
      </c>
      <c r="C87" s="817"/>
      <c r="D87" s="817"/>
      <c r="E87" s="817"/>
      <c r="F87" s="817"/>
      <c r="G87" s="817"/>
      <c r="H87" s="817"/>
      <c r="I87" s="817"/>
      <c r="J87" s="817"/>
      <c r="K87" s="817"/>
      <c r="L87" s="817"/>
      <c r="M87" s="818"/>
      <c r="N87" s="58">
        <f>L84+L85+L86</f>
        <v>13320.78531590992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57723.403035609648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35.218762211103453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48863.681667086428</v>
      </c>
      <c r="N48" s="281">
        <f>K48*M48</f>
        <v>48863.681667086428</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48863.681667086428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3521.8762211103449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52420.776650407875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10484.155330081576</v>
      </c>
      <c r="M84" s="852"/>
      <c r="N84" s="57"/>
    </row>
    <row r="85" spans="1:14">
      <c r="B85" s="95" t="s">
        <v>1057</v>
      </c>
      <c r="C85" s="96"/>
      <c r="D85" s="96"/>
      <c r="E85" s="96"/>
      <c r="F85" s="96"/>
      <c r="G85" s="96"/>
      <c r="H85" s="96"/>
      <c r="I85" s="93"/>
      <c r="J85" s="94"/>
      <c r="K85" s="313">
        <v>0.05</v>
      </c>
      <c r="L85" s="851">
        <f>N79*K85</f>
        <v>2621.038832520394</v>
      </c>
      <c r="M85" s="852"/>
      <c r="N85" s="57"/>
    </row>
    <row r="86" spans="1:14" ht="15.75" thickBot="1">
      <c r="B86" s="97" t="s">
        <v>1058</v>
      </c>
      <c r="C86" s="98"/>
      <c r="D86" s="98"/>
      <c r="E86" s="98"/>
      <c r="F86" s="98"/>
      <c r="G86" s="98"/>
      <c r="H86" s="98"/>
      <c r="I86" s="99"/>
      <c r="J86" s="100"/>
      <c r="K86" s="314">
        <v>0.05</v>
      </c>
      <c r="L86" s="853">
        <f>N79*K86</f>
        <v>2621.038832520394</v>
      </c>
      <c r="M86" s="854"/>
      <c r="N86" s="57"/>
    </row>
    <row r="87" spans="1:14" ht="15.75" thickBot="1">
      <c r="B87" s="816" t="s">
        <v>1037</v>
      </c>
      <c r="C87" s="817"/>
      <c r="D87" s="817"/>
      <c r="E87" s="817"/>
      <c r="F87" s="817"/>
      <c r="G87" s="817"/>
      <c r="H87" s="817"/>
      <c r="I87" s="817"/>
      <c r="J87" s="817"/>
      <c r="K87" s="817"/>
      <c r="L87" s="817"/>
      <c r="M87" s="818"/>
      <c r="N87" s="58">
        <f>L84+L85+L86</f>
        <v>15726.232995122362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68147.009645530241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35.218762211103453</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53036.526666666672</v>
      </c>
      <c r="N48" s="281">
        <f>K48*M48</f>
        <v>53036.526666666672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53036.526666666672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3521.8762211103449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56593.621649988119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11318.724329997625</v>
      </c>
      <c r="M84" s="852"/>
      <c r="N84" s="57"/>
    </row>
    <row r="85" spans="1:14">
      <c r="B85" s="95" t="s">
        <v>1057</v>
      </c>
      <c r="C85" s="96"/>
      <c r="D85" s="96"/>
      <c r="E85" s="96"/>
      <c r="F85" s="96"/>
      <c r="G85" s="96"/>
      <c r="H85" s="96"/>
      <c r="I85" s="93"/>
      <c r="J85" s="94"/>
      <c r="K85" s="313">
        <v>0.05</v>
      </c>
      <c r="L85" s="851">
        <f>N79*K85</f>
        <v>2829.6810824994063</v>
      </c>
      <c r="M85" s="852"/>
      <c r="N85" s="57"/>
    </row>
    <row r="86" spans="1:14" ht="15.75" thickBot="1">
      <c r="B86" s="97" t="s">
        <v>1058</v>
      </c>
      <c r="C86" s="98"/>
      <c r="D86" s="98"/>
      <c r="E86" s="98"/>
      <c r="F86" s="98"/>
      <c r="G86" s="98"/>
      <c r="H86" s="98"/>
      <c r="I86" s="99"/>
      <c r="J86" s="100"/>
      <c r="K86" s="314">
        <v>0.05</v>
      </c>
      <c r="L86" s="853">
        <f>N79*K86</f>
        <v>2829.6810824994063</v>
      </c>
      <c r="M86" s="854"/>
      <c r="N86" s="57"/>
    </row>
    <row r="87" spans="1:14" ht="15.75" thickBot="1">
      <c r="B87" s="816" t="s">
        <v>1037</v>
      </c>
      <c r="C87" s="817"/>
      <c r="D87" s="817"/>
      <c r="E87" s="817"/>
      <c r="F87" s="817"/>
      <c r="G87" s="817"/>
      <c r="H87" s="817"/>
      <c r="I87" s="817"/>
      <c r="J87" s="817"/>
      <c r="K87" s="817"/>
      <c r="L87" s="817"/>
      <c r="M87" s="818"/>
      <c r="N87" s="58">
        <f>L84+L85+L86</f>
        <v>16978.086494996438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73571.708144984557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5693.4192315879109</v>
      </c>
      <c r="L36" s="279"/>
      <c r="M36" s="345">
        <v>1.25</v>
      </c>
      <c r="N36" s="281">
        <f>K36/M36</f>
        <v>4554.7353852703291</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N77*M41</f>
        <v>510.67205206099999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5065.4074373313288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3415.3266666666664</v>
      </c>
      <c r="N48" s="281">
        <f>K48*M48</f>
        <v>32787.135999999999</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416244.97735111113</v>
      </c>
      <c r="N49" s="281">
        <f>K49*M49</f>
        <v>49949.39728213333</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18097.791002858638</v>
      </c>
      <c r="N50" s="281">
        <f>K50*M50</f>
        <v>9048.8955014293188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91785.428783562646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122384.43882394399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24476.8877647888</v>
      </c>
      <c r="M84" s="852"/>
      <c r="N84" s="57"/>
    </row>
    <row r="85" spans="1:14">
      <c r="B85" s="95" t="s">
        <v>1057</v>
      </c>
      <c r="C85" s="96"/>
      <c r="D85" s="96"/>
      <c r="E85" s="96"/>
      <c r="F85" s="96"/>
      <c r="G85" s="96"/>
      <c r="H85" s="96"/>
      <c r="I85" s="93"/>
      <c r="J85" s="94"/>
      <c r="K85" s="313">
        <v>0.05</v>
      </c>
      <c r="L85" s="851">
        <f>N79*K85</f>
        <v>6119.2219411972001</v>
      </c>
      <c r="M85" s="852"/>
      <c r="N85" s="57"/>
    </row>
    <row r="86" spans="1:14" ht="15.75" thickBot="1">
      <c r="B86" s="97" t="s">
        <v>1058</v>
      </c>
      <c r="C86" s="98"/>
      <c r="D86" s="98"/>
      <c r="E86" s="98"/>
      <c r="F86" s="98"/>
      <c r="G86" s="98"/>
      <c r="H86" s="98"/>
      <c r="I86" s="99"/>
      <c r="J86" s="100"/>
      <c r="K86" s="314">
        <v>0.05</v>
      </c>
      <c r="L86" s="853">
        <f>N79*K86</f>
        <v>6119.2219411972001</v>
      </c>
      <c r="M86" s="854"/>
      <c r="N86" s="57"/>
    </row>
    <row r="87" spans="1:14" ht="15.75" thickBot="1">
      <c r="B87" s="816" t="s">
        <v>1037</v>
      </c>
      <c r="C87" s="817"/>
      <c r="D87" s="817"/>
      <c r="E87" s="817"/>
      <c r="F87" s="817"/>
      <c r="G87" s="817"/>
      <c r="H87" s="817"/>
      <c r="I87" s="817"/>
      <c r="J87" s="817"/>
      <c r="K87" s="817"/>
      <c r="L87" s="817"/>
      <c r="M87" s="818"/>
      <c r="N87" s="58">
        <f>L84+L85+L86</f>
        <v>36715.3316471832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159099.77047112718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7.2953150294428575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7022.746666666666</v>
      </c>
      <c r="N48" s="281">
        <f>K48*M48</f>
        <v>7022.746666666666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7022.746666666666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729.53150294428576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7759.5734846403939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1551.9146969280789</v>
      </c>
      <c r="M84" s="852"/>
      <c r="N84" s="57"/>
    </row>
    <row r="85" spans="1:14">
      <c r="B85" s="95" t="s">
        <v>1057</v>
      </c>
      <c r="C85" s="96"/>
      <c r="D85" s="96"/>
      <c r="E85" s="96"/>
      <c r="F85" s="96"/>
      <c r="G85" s="96"/>
      <c r="H85" s="96"/>
      <c r="I85" s="93"/>
      <c r="J85" s="94"/>
      <c r="K85" s="313">
        <v>0.05</v>
      </c>
      <c r="L85" s="851">
        <f>N79*K85</f>
        <v>387.97867423201973</v>
      </c>
      <c r="M85" s="852"/>
      <c r="N85" s="57"/>
    </row>
    <row r="86" spans="1:14" ht="15.75" thickBot="1">
      <c r="B86" s="97" t="s">
        <v>1058</v>
      </c>
      <c r="C86" s="98"/>
      <c r="D86" s="98"/>
      <c r="E86" s="98"/>
      <c r="F86" s="98"/>
      <c r="G86" s="98"/>
      <c r="H86" s="98"/>
      <c r="I86" s="99"/>
      <c r="J86" s="100"/>
      <c r="K86" s="314">
        <v>0.05</v>
      </c>
      <c r="L86" s="853">
        <f>N79*K86</f>
        <v>387.97867423201973</v>
      </c>
      <c r="M86" s="854"/>
      <c r="N86" s="57"/>
    </row>
    <row r="87" spans="1:14" ht="15.75" thickBot="1">
      <c r="B87" s="816" t="s">
        <v>1037</v>
      </c>
      <c r="C87" s="817"/>
      <c r="D87" s="817"/>
      <c r="E87" s="817"/>
      <c r="F87" s="817"/>
      <c r="G87" s="817"/>
      <c r="H87" s="817"/>
      <c r="I87" s="817"/>
      <c r="J87" s="817"/>
      <c r="K87" s="817"/>
      <c r="L87" s="817"/>
      <c r="M87" s="818"/>
      <c r="N87" s="58">
        <f>L84+L85+L86</f>
        <v>2327.8720453921183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10087.445530032512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0"/>
      <c r="C1" s="922"/>
      <c r="D1" s="923"/>
      <c r="E1" s="923"/>
      <c r="F1" s="923"/>
      <c r="G1" s="923"/>
      <c r="H1" s="923"/>
      <c r="I1" s="923"/>
      <c r="J1" s="924"/>
      <c r="K1" s="925" t="s">
        <v>1017</v>
      </c>
      <c r="L1" s="927" t="s">
        <v>2304</v>
      </c>
      <c r="M1" s="928"/>
      <c r="N1" s="929"/>
    </row>
    <row r="2" spans="2:14" ht="24.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160</v>
      </c>
      <c r="N36" s="281">
        <f>K36/M36</f>
        <v>238.88457209166663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19.1502019522875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258.03477404395414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230279.80998666669</v>
      </c>
      <c r="N48" s="281">
        <f>K48*M48</f>
        <v>230279.80998666669</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392264.09606666659</v>
      </c>
      <c r="N49" s="281">
        <f>K49*M49</f>
        <v>11767.922881999997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242047.73286866667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1915.0201952287498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244220.78783793937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48844.157567587878</v>
      </c>
      <c r="M84" s="852"/>
      <c r="N84" s="57"/>
    </row>
    <row r="85" spans="1:14">
      <c r="B85" s="95" t="s">
        <v>1057</v>
      </c>
      <c r="C85" s="96"/>
      <c r="D85" s="96"/>
      <c r="E85" s="96"/>
      <c r="F85" s="96"/>
      <c r="G85" s="96"/>
      <c r="H85" s="96"/>
      <c r="I85" s="93"/>
      <c r="J85" s="94"/>
      <c r="K85" s="313">
        <v>0.05</v>
      </c>
      <c r="L85" s="851">
        <f>N79*K85</f>
        <v>12211.039391896969</v>
      </c>
      <c r="M85" s="852"/>
      <c r="N85" s="57"/>
    </row>
    <row r="86" spans="1:14" ht="15.75" thickBot="1">
      <c r="B86" s="97" t="s">
        <v>1058</v>
      </c>
      <c r="C86" s="98"/>
      <c r="D86" s="98"/>
      <c r="E86" s="98"/>
      <c r="F86" s="98"/>
      <c r="G86" s="98"/>
      <c r="H86" s="98"/>
      <c r="I86" s="99"/>
      <c r="J86" s="100"/>
      <c r="K86" s="314">
        <v>0.05</v>
      </c>
      <c r="L86" s="853">
        <f>N79*K86</f>
        <v>12211.039391896969</v>
      </c>
      <c r="M86" s="854"/>
      <c r="N86" s="57"/>
    </row>
    <row r="87" spans="1:14" ht="15.75" thickBot="1">
      <c r="B87" s="816" t="s">
        <v>1037</v>
      </c>
      <c r="C87" s="817"/>
      <c r="D87" s="817"/>
      <c r="E87" s="817"/>
      <c r="F87" s="817"/>
      <c r="G87" s="817"/>
      <c r="H87" s="817"/>
      <c r="I87" s="817"/>
      <c r="J87" s="817"/>
      <c r="K87" s="817"/>
      <c r="L87" s="817"/>
      <c r="M87" s="818"/>
      <c r="N87" s="58">
        <f>L84+L85+L86</f>
        <v>73266.236351381813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317487.02418932121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68.08960694146667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6306.4262666666664</v>
      </c>
      <c r="N48" s="281">
        <f>K48*M48</f>
        <v>252.25705066666666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10902.990417645993</v>
      </c>
      <c r="N49" s="281">
        <f>K49*M49</f>
        <v>4361.1961670583978</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519.19001988790444</v>
      </c>
      <c r="N50" s="281">
        <f>K50*M50</f>
        <v>1557.5700596637134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6171.0232773887783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680.89606941466661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6920.0089537449112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1384.0017907489823</v>
      </c>
      <c r="M84" s="852"/>
      <c r="N84" s="57"/>
    </row>
    <row r="85" spans="1:14">
      <c r="B85" s="95" t="s">
        <v>1057</v>
      </c>
      <c r="C85" s="96"/>
      <c r="D85" s="96"/>
      <c r="E85" s="96"/>
      <c r="F85" s="96"/>
      <c r="G85" s="96"/>
      <c r="H85" s="96"/>
      <c r="I85" s="93"/>
      <c r="J85" s="94"/>
      <c r="K85" s="313">
        <v>0.05</v>
      </c>
      <c r="L85" s="851">
        <f>N79*K85</f>
        <v>346.00044768724558</v>
      </c>
      <c r="M85" s="852"/>
      <c r="N85" s="57"/>
    </row>
    <row r="86" spans="1:14" ht="15.75" thickBot="1">
      <c r="B86" s="97" t="s">
        <v>1058</v>
      </c>
      <c r="C86" s="98"/>
      <c r="D86" s="98"/>
      <c r="E86" s="98"/>
      <c r="F86" s="98"/>
      <c r="G86" s="98"/>
      <c r="H86" s="98"/>
      <c r="I86" s="99"/>
      <c r="J86" s="100"/>
      <c r="K86" s="314">
        <v>0.05</v>
      </c>
      <c r="L86" s="853">
        <f>N79*K86</f>
        <v>346.00044768724558</v>
      </c>
      <c r="M86" s="854"/>
      <c r="N86" s="57"/>
    </row>
    <row r="87" spans="1:14" ht="15.75" thickBot="1">
      <c r="B87" s="816" t="s">
        <v>1037</v>
      </c>
      <c r="C87" s="817"/>
      <c r="D87" s="817"/>
      <c r="E87" s="817"/>
      <c r="F87" s="817"/>
      <c r="G87" s="817"/>
      <c r="H87" s="817"/>
      <c r="I87" s="817"/>
      <c r="J87" s="817"/>
      <c r="K87" s="817"/>
      <c r="L87" s="817"/>
      <c r="M87" s="818"/>
      <c r="N87" s="58">
        <f>L84+L85+L86</f>
        <v>2076.0026861234733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8996.011639868384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68.08960694146667</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21348.186612205358</v>
      </c>
      <c r="N48" s="281">
        <f>K48*M48</f>
        <v>8539.2746448821435</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519.19001988790444</v>
      </c>
      <c r="N49" s="281">
        <f>K49*M49</f>
        <v>1557.5700596637134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10096.844704545856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680.89606941466661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10845.830380901989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2169.1660761803978</v>
      </c>
      <c r="M84" s="852"/>
      <c r="N84" s="57"/>
    </row>
    <row r="85" spans="1:14">
      <c r="B85" s="95" t="s">
        <v>1057</v>
      </c>
      <c r="C85" s="96"/>
      <c r="D85" s="96"/>
      <c r="E85" s="96"/>
      <c r="F85" s="96"/>
      <c r="G85" s="96"/>
      <c r="H85" s="96"/>
      <c r="I85" s="93"/>
      <c r="J85" s="94"/>
      <c r="K85" s="313">
        <v>0.05</v>
      </c>
      <c r="L85" s="851">
        <f>N79*K85</f>
        <v>542.29151904509945</v>
      </c>
      <c r="M85" s="852"/>
      <c r="N85" s="57"/>
    </row>
    <row r="86" spans="1:14" ht="15.75" thickBot="1">
      <c r="B86" s="97" t="s">
        <v>1058</v>
      </c>
      <c r="C86" s="98"/>
      <c r="D86" s="98"/>
      <c r="E86" s="98"/>
      <c r="F86" s="98"/>
      <c r="G86" s="98"/>
      <c r="H86" s="98"/>
      <c r="I86" s="99"/>
      <c r="J86" s="100"/>
      <c r="K86" s="314">
        <v>0.05</v>
      </c>
      <c r="L86" s="853">
        <f>N79*K86</f>
        <v>542.29151904509945</v>
      </c>
      <c r="M86" s="854"/>
      <c r="N86" s="57"/>
    </row>
    <row r="87" spans="1:14" ht="15.75" thickBot="1">
      <c r="B87" s="816" t="s">
        <v>1037</v>
      </c>
      <c r="C87" s="817"/>
      <c r="D87" s="817"/>
      <c r="E87" s="817"/>
      <c r="F87" s="817"/>
      <c r="G87" s="817"/>
      <c r="H87" s="817"/>
      <c r="I87" s="817"/>
      <c r="J87" s="817"/>
      <c r="K87" s="817"/>
      <c r="L87" s="817"/>
      <c r="M87" s="818"/>
      <c r="N87" s="58">
        <f>L84+L85+L86</f>
        <v>3253.7491142705967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14099.579495172586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272.35842776586668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6306.4262666666664</v>
      </c>
      <c r="N48" s="281">
        <f>K48*M48</f>
        <v>504.51410133333331</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10902.990417645993</v>
      </c>
      <c r="N49" s="281">
        <f>K49*M49</f>
        <v>4361.1961670583978</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519.19001988790444</v>
      </c>
      <c r="N50" s="281">
        <f>K50*M50</f>
        <v>1557.5700596637134</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18133.450369900002</v>
      </c>
      <c r="N51" s="281">
        <f>K51*M51</f>
        <v>27200.17555485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33623.455882905444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51"/>
    </row>
    <row r="77" spans="1:15" ht="15.75" thickBot="1">
      <c r="B77" s="816" t="s">
        <v>1037</v>
      </c>
      <c r="C77" s="817"/>
      <c r="D77" s="817"/>
      <c r="E77" s="817"/>
      <c r="F77" s="817"/>
      <c r="G77" s="817"/>
      <c r="H77" s="817"/>
      <c r="I77" s="817"/>
      <c r="J77" s="817"/>
      <c r="K77" s="817"/>
      <c r="L77" s="817"/>
      <c r="M77" s="818"/>
      <c r="N77" s="310">
        <f>SUM(N71:N76)</f>
        <v>2723.5842776586665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36619.398588329976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7323.8797176659955</v>
      </c>
      <c r="M84" s="852"/>
      <c r="N84" s="57"/>
    </row>
    <row r="85" spans="1:14">
      <c r="B85" s="95" t="s">
        <v>1057</v>
      </c>
      <c r="C85" s="96"/>
      <c r="D85" s="96"/>
      <c r="E85" s="96"/>
      <c r="F85" s="96"/>
      <c r="G85" s="96"/>
      <c r="H85" s="96"/>
      <c r="I85" s="93"/>
      <c r="J85" s="94"/>
      <c r="K85" s="313">
        <v>0.05</v>
      </c>
      <c r="L85" s="851">
        <f>N79*K85</f>
        <v>1830.9699294164989</v>
      </c>
      <c r="M85" s="852"/>
      <c r="N85" s="57"/>
    </row>
    <row r="86" spans="1:14" ht="15.75" thickBot="1">
      <c r="B86" s="97" t="s">
        <v>1058</v>
      </c>
      <c r="C86" s="98"/>
      <c r="D86" s="98"/>
      <c r="E86" s="98"/>
      <c r="F86" s="98"/>
      <c r="G86" s="98"/>
      <c r="H86" s="98"/>
      <c r="I86" s="99"/>
      <c r="J86" s="100"/>
      <c r="K86" s="314">
        <v>0.05</v>
      </c>
      <c r="L86" s="853">
        <f>N79*K86</f>
        <v>1830.9699294164989</v>
      </c>
      <c r="M86" s="854"/>
      <c r="N86" s="57"/>
    </row>
    <row r="87" spans="1:14" ht="15.75" thickBot="1">
      <c r="B87" s="816" t="s">
        <v>1037</v>
      </c>
      <c r="C87" s="817"/>
      <c r="D87" s="817"/>
      <c r="E87" s="817"/>
      <c r="F87" s="817"/>
      <c r="G87" s="817"/>
      <c r="H87" s="817"/>
      <c r="I87" s="817"/>
      <c r="J87" s="817"/>
      <c r="K87" s="817"/>
      <c r="L87" s="817"/>
      <c r="M87" s="818"/>
      <c r="N87" s="58">
        <f>L84+L85+L86</f>
        <v>10985.819576498992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47605.21816482897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272.35842776586668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21348.186612205358</v>
      </c>
      <c r="N48" s="281">
        <f>K48*M48</f>
        <v>8539.2746448821435</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519.19001988790444</v>
      </c>
      <c r="N49" s="281">
        <f>K49*M49</f>
        <v>1557.5700596637134</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18133.450369900002</v>
      </c>
      <c r="N50" s="281">
        <f>K50*M50</f>
        <v>27200.17555485</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37297.020259395853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2723.5842776586665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40292.962964820385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8058.5925929640771</v>
      </c>
      <c r="M84" s="852"/>
      <c r="N84" s="57"/>
    </row>
    <row r="85" spans="1:14">
      <c r="B85" s="95" t="s">
        <v>1057</v>
      </c>
      <c r="C85" s="96"/>
      <c r="D85" s="96"/>
      <c r="E85" s="96"/>
      <c r="F85" s="96"/>
      <c r="G85" s="96"/>
      <c r="H85" s="96"/>
      <c r="I85" s="93"/>
      <c r="J85" s="94"/>
      <c r="K85" s="313">
        <v>0.05</v>
      </c>
      <c r="L85" s="851">
        <f>N79*K85</f>
        <v>2014.6481482410193</v>
      </c>
      <c r="M85" s="852"/>
      <c r="N85" s="57"/>
    </row>
    <row r="86" spans="1:14" ht="15.75" thickBot="1">
      <c r="B86" s="97" t="s">
        <v>1058</v>
      </c>
      <c r="C86" s="98"/>
      <c r="D86" s="98"/>
      <c r="E86" s="98"/>
      <c r="F86" s="98"/>
      <c r="G86" s="98"/>
      <c r="H86" s="98"/>
      <c r="I86" s="99"/>
      <c r="J86" s="100"/>
      <c r="K86" s="314">
        <v>0.05</v>
      </c>
      <c r="L86" s="853">
        <f>N79*K86</f>
        <v>2014.6481482410193</v>
      </c>
      <c r="M86" s="854"/>
      <c r="N86" s="57"/>
    </row>
    <row r="87" spans="1:14" ht="15.75" thickBot="1">
      <c r="B87" s="816" t="s">
        <v>1037</v>
      </c>
      <c r="C87" s="817"/>
      <c r="D87" s="817"/>
      <c r="E87" s="817"/>
      <c r="F87" s="817"/>
      <c r="G87" s="817"/>
      <c r="H87" s="817"/>
      <c r="I87" s="817"/>
      <c r="J87" s="817"/>
      <c r="K87" s="817"/>
      <c r="L87" s="817"/>
      <c r="M87" s="818"/>
      <c r="N87" s="58">
        <f>L84+L85+L86</f>
        <v>12087.888889446116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52380.851854266497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241</v>
      </c>
      <c r="B36" s="865" t="str">
        <f>VLOOKUP(A36,EQUIPOS!A6:D154,3,FALSE)</f>
        <v>Grúa (capacidad 15 ton)</v>
      </c>
      <c r="C36" s="866"/>
      <c r="D36" s="866"/>
      <c r="E36" s="866"/>
      <c r="F36" s="866"/>
      <c r="G36" s="866"/>
      <c r="H36" s="867"/>
      <c r="I36" s="276"/>
      <c r="J36" s="277"/>
      <c r="K36" s="278">
        <f>VLOOKUP(A36,EQUIPOS!A6:D163,4,FALSE)</f>
        <v>147732.76393460101</v>
      </c>
      <c r="L36" s="279"/>
      <c r="M36" s="345">
        <v>0.75</v>
      </c>
      <c r="N36" s="281">
        <f>K36/M36</f>
        <v>196977.01857946801</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0.2</v>
      </c>
      <c r="N41" s="353">
        <f>N77*M41</f>
        <v>8511.2008676833339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205488.21944715135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4984.2241909238828</v>
      </c>
      <c r="N48" s="281">
        <f>K48*M48</f>
        <v>4984.2241909238828</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4984.2241909238828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42556.004338416664</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253028.44797649188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50605.689595298376</v>
      </c>
      <c r="M84" s="852"/>
      <c r="N84" s="57"/>
    </row>
    <row r="85" spans="1:14">
      <c r="B85" s="95" t="s">
        <v>1057</v>
      </c>
      <c r="C85" s="96"/>
      <c r="D85" s="96"/>
      <c r="E85" s="96"/>
      <c r="F85" s="96"/>
      <c r="G85" s="96"/>
      <c r="H85" s="96"/>
      <c r="I85" s="93"/>
      <c r="J85" s="94"/>
      <c r="K85" s="313">
        <v>0.05</v>
      </c>
      <c r="L85" s="851">
        <f>N79*K85</f>
        <v>12651.422398824594</v>
      </c>
      <c r="M85" s="852"/>
      <c r="N85" s="57"/>
    </row>
    <row r="86" spans="1:14" ht="15.75" thickBot="1">
      <c r="B86" s="97" t="s">
        <v>1058</v>
      </c>
      <c r="C86" s="98"/>
      <c r="D86" s="98"/>
      <c r="E86" s="98"/>
      <c r="F86" s="98"/>
      <c r="G86" s="98"/>
      <c r="H86" s="98"/>
      <c r="I86" s="99"/>
      <c r="J86" s="100"/>
      <c r="K86" s="314">
        <v>0.05</v>
      </c>
      <c r="L86" s="853">
        <f>N79*K86</f>
        <v>12651.422398824594</v>
      </c>
      <c r="M86" s="854"/>
      <c r="N86" s="57"/>
    </row>
    <row r="87" spans="1:14" ht="15.75" thickBot="1">
      <c r="B87" s="816" t="s">
        <v>1037</v>
      </c>
      <c r="C87" s="817"/>
      <c r="D87" s="817"/>
      <c r="E87" s="817"/>
      <c r="F87" s="817"/>
      <c r="G87" s="817"/>
      <c r="H87" s="817"/>
      <c r="I87" s="817"/>
      <c r="J87" s="817"/>
      <c r="K87" s="817"/>
      <c r="L87" s="817"/>
      <c r="M87" s="818"/>
      <c r="N87" s="58">
        <f>L84+L85+L86</f>
        <v>75908.534392947564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328936.98236943944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0.2</v>
      </c>
      <c r="N41" s="353">
        <f>N77*M41</f>
        <v>6383.4006507624999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4984.2241909238828</v>
      </c>
      <c r="N48" s="281">
        <f>K48*M48</f>
        <v>4984.2241909238828</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4984.2241909238828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51"/>
    </row>
    <row r="77" spans="1:15" ht="15.75" thickBot="1">
      <c r="B77" s="816" t="s">
        <v>1037</v>
      </c>
      <c r="C77" s="817"/>
      <c r="D77" s="817"/>
      <c r="E77" s="817"/>
      <c r="F77" s="817"/>
      <c r="G77" s="817"/>
      <c r="H77" s="817"/>
      <c r="I77" s="817"/>
      <c r="J77" s="817"/>
      <c r="K77" s="817"/>
      <c r="L77" s="817"/>
      <c r="M77" s="818"/>
      <c r="N77" s="310">
        <f>SUM(N71:N76)</f>
        <v>31917.003253812498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43284.628095498876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8656.9256190997748</v>
      </c>
      <c r="M84" s="852"/>
      <c r="N84" s="57"/>
    </row>
    <row r="85" spans="1:14">
      <c r="B85" s="95" t="s">
        <v>1057</v>
      </c>
      <c r="C85" s="96"/>
      <c r="D85" s="96"/>
      <c r="E85" s="96"/>
      <c r="F85" s="96"/>
      <c r="G85" s="96"/>
      <c r="H85" s="96"/>
      <c r="I85" s="93"/>
      <c r="J85" s="94"/>
      <c r="K85" s="313">
        <v>0.05</v>
      </c>
      <c r="L85" s="851">
        <f>N79*K85</f>
        <v>2164.2314047749437</v>
      </c>
      <c r="M85" s="852"/>
      <c r="N85" s="57"/>
    </row>
    <row r="86" spans="1:14" ht="15.75" thickBot="1">
      <c r="B86" s="97" t="s">
        <v>1058</v>
      </c>
      <c r="C86" s="98"/>
      <c r="D86" s="98"/>
      <c r="E86" s="98"/>
      <c r="F86" s="98"/>
      <c r="G86" s="98"/>
      <c r="H86" s="98"/>
      <c r="I86" s="99"/>
      <c r="J86" s="100"/>
      <c r="K86" s="314">
        <v>0.05</v>
      </c>
      <c r="L86" s="853">
        <f>N79*K86</f>
        <v>2164.2314047749437</v>
      </c>
      <c r="M86" s="854"/>
      <c r="N86" s="57"/>
    </row>
    <row r="87" spans="1:14" ht="15.75" thickBot="1">
      <c r="B87" s="816" t="s">
        <v>1037</v>
      </c>
      <c r="C87" s="817"/>
      <c r="D87" s="817"/>
      <c r="E87" s="817"/>
      <c r="F87" s="817"/>
      <c r="G87" s="817"/>
      <c r="H87" s="817"/>
      <c r="I87" s="817"/>
      <c r="J87" s="817"/>
      <c r="K87" s="817"/>
      <c r="L87" s="817"/>
      <c r="M87" s="818"/>
      <c r="N87" s="58">
        <f>L84+L85+L86</f>
        <v>12985.388428649663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56270.016524148537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2553.3602603049999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4984.2241909238828</v>
      </c>
      <c r="N48" s="281">
        <f>K48*M48</f>
        <v>4984.2241909238828</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4984.2241909238828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51"/>
    </row>
    <row r="77" spans="1:15" ht="15.75" thickBot="1">
      <c r="B77" s="816" t="s">
        <v>1037</v>
      </c>
      <c r="C77" s="817"/>
      <c r="D77" s="817"/>
      <c r="E77" s="817"/>
      <c r="F77" s="817"/>
      <c r="G77" s="817"/>
      <c r="H77" s="817"/>
      <c r="I77" s="817"/>
      <c r="J77" s="817"/>
      <c r="K77" s="817"/>
      <c r="L77" s="817"/>
      <c r="M77" s="818"/>
      <c r="N77" s="310">
        <f>SUM(N71:N76)</f>
        <v>17022.401735366668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24559.98618659555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4911.9972373191104</v>
      </c>
      <c r="M84" s="852"/>
      <c r="N84" s="57"/>
    </row>
    <row r="85" spans="1:14">
      <c r="B85" s="95" t="s">
        <v>1057</v>
      </c>
      <c r="C85" s="96"/>
      <c r="D85" s="96"/>
      <c r="E85" s="96"/>
      <c r="F85" s="96"/>
      <c r="G85" s="96"/>
      <c r="H85" s="96"/>
      <c r="I85" s="93"/>
      <c r="J85" s="94"/>
      <c r="K85" s="313">
        <v>0.05</v>
      </c>
      <c r="L85" s="851">
        <f>N79*K85</f>
        <v>1227.9993093297776</v>
      </c>
      <c r="M85" s="852"/>
      <c r="N85" s="57"/>
    </row>
    <row r="86" spans="1:14" ht="15.75" thickBot="1">
      <c r="B86" s="97" t="s">
        <v>1058</v>
      </c>
      <c r="C86" s="98"/>
      <c r="D86" s="98"/>
      <c r="E86" s="98"/>
      <c r="F86" s="98"/>
      <c r="G86" s="98"/>
      <c r="H86" s="98"/>
      <c r="I86" s="99"/>
      <c r="J86" s="100"/>
      <c r="K86" s="314">
        <v>0.05</v>
      </c>
      <c r="L86" s="853">
        <f>N79*K86</f>
        <v>1227.9993093297776</v>
      </c>
      <c r="M86" s="854"/>
      <c r="N86" s="57"/>
    </row>
    <row r="87" spans="1:14" ht="15.75" thickBot="1">
      <c r="B87" s="816" t="s">
        <v>1037</v>
      </c>
      <c r="C87" s="817"/>
      <c r="D87" s="817"/>
      <c r="E87" s="817"/>
      <c r="F87" s="817"/>
      <c r="G87" s="817"/>
      <c r="H87" s="817"/>
      <c r="I87" s="817"/>
      <c r="J87" s="817"/>
      <c r="K87" s="817"/>
      <c r="L87" s="817"/>
      <c r="M87" s="818"/>
      <c r="N87" s="58">
        <f>L84+L85+L86</f>
        <v>7367.9958559786664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31927.982042574215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1915.0201952287498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4984.2241909238828</v>
      </c>
      <c r="N48" s="281">
        <f>K48*M48</f>
        <v>4984.2241909238828</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4984.2241909238828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12766.801301525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19666.045687677633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3933.2091375355267</v>
      </c>
      <c r="M84" s="852"/>
      <c r="N84" s="57"/>
    </row>
    <row r="85" spans="1:14">
      <c r="B85" s="95" t="s">
        <v>1057</v>
      </c>
      <c r="C85" s="96"/>
      <c r="D85" s="96"/>
      <c r="E85" s="96"/>
      <c r="F85" s="96"/>
      <c r="G85" s="96"/>
      <c r="H85" s="96"/>
      <c r="I85" s="93"/>
      <c r="J85" s="94"/>
      <c r="K85" s="313">
        <v>0.05</v>
      </c>
      <c r="L85" s="851">
        <f>N79*K85</f>
        <v>983.30228438388167</v>
      </c>
      <c r="M85" s="852"/>
      <c r="N85" s="57"/>
    </row>
    <row r="86" spans="1:14" ht="15.75" thickBot="1">
      <c r="B86" s="97" t="s">
        <v>1058</v>
      </c>
      <c r="C86" s="98"/>
      <c r="D86" s="98"/>
      <c r="E86" s="98"/>
      <c r="F86" s="98"/>
      <c r="G86" s="98"/>
      <c r="H86" s="98"/>
      <c r="I86" s="99"/>
      <c r="J86" s="100"/>
      <c r="K86" s="314">
        <v>0.05</v>
      </c>
      <c r="L86" s="853">
        <f>N79*K86</f>
        <v>983.30228438388167</v>
      </c>
      <c r="M86" s="854"/>
      <c r="N86" s="57"/>
    </row>
    <row r="87" spans="1:14" ht="15.75" thickBot="1">
      <c r="B87" s="816" t="s">
        <v>1037</v>
      </c>
      <c r="C87" s="817"/>
      <c r="D87" s="817"/>
      <c r="E87" s="817"/>
      <c r="F87" s="817"/>
      <c r="G87" s="817"/>
      <c r="H87" s="817"/>
      <c r="I87" s="817"/>
      <c r="J87" s="817"/>
      <c r="K87" s="817"/>
      <c r="L87" s="817"/>
      <c r="M87" s="818"/>
      <c r="N87" s="58">
        <f>L84+L85+L86</f>
        <v>5899.81370630329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25565.859393980922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10728.404455063024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87942.037511333343</v>
      </c>
      <c r="N48" s="281">
        <f>K48*M48</f>
        <v>184678.27877380003</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4984.2241909238828</v>
      </c>
      <c r="N49" s="281">
        <f>K49*M49</f>
        <v>4984.2241909238828</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189662.50296472391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71522.696367086828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271913.60378687375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54382.720757374751</v>
      </c>
      <c r="M84" s="852"/>
      <c r="N84" s="57"/>
    </row>
    <row r="85" spans="1:14">
      <c r="B85" s="95" t="s">
        <v>1057</v>
      </c>
      <c r="C85" s="96"/>
      <c r="D85" s="96"/>
      <c r="E85" s="96"/>
      <c r="F85" s="96"/>
      <c r="G85" s="96"/>
      <c r="H85" s="96"/>
      <c r="I85" s="93"/>
      <c r="J85" s="94"/>
      <c r="K85" s="313">
        <v>0.05</v>
      </c>
      <c r="L85" s="851">
        <f>N79*K85</f>
        <v>13595.680189343688</v>
      </c>
      <c r="M85" s="852"/>
      <c r="N85" s="57"/>
    </row>
    <row r="86" spans="1:14" ht="15.75" thickBot="1">
      <c r="B86" s="97" t="s">
        <v>1058</v>
      </c>
      <c r="C86" s="98"/>
      <c r="D86" s="98"/>
      <c r="E86" s="98"/>
      <c r="F86" s="98"/>
      <c r="G86" s="98"/>
      <c r="H86" s="98"/>
      <c r="I86" s="99"/>
      <c r="J86" s="100"/>
      <c r="K86" s="314">
        <v>0.05</v>
      </c>
      <c r="L86" s="853">
        <f>N79*K86</f>
        <v>13595.680189343688</v>
      </c>
      <c r="M86" s="854"/>
      <c r="N86" s="57"/>
    </row>
    <row r="87" spans="1:14" ht="15.75" thickBot="1">
      <c r="B87" s="816" t="s">
        <v>1037</v>
      </c>
      <c r="C87" s="817"/>
      <c r="D87" s="817"/>
      <c r="E87" s="817"/>
      <c r="F87" s="817"/>
      <c r="G87" s="817"/>
      <c r="H87" s="817"/>
      <c r="I87" s="817"/>
      <c r="J87" s="817"/>
      <c r="K87" s="817"/>
      <c r="L87" s="817"/>
      <c r="M87" s="818"/>
      <c r="N87" s="58">
        <f>L84+L85+L86</f>
        <v>81574.08113606213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353487.68492293591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10728.404455063024</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87942.037511333343</v>
      </c>
      <c r="N48" s="281">
        <f>K48*M48</f>
        <v>175884.07502266669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4984.2241909238828</v>
      </c>
      <c r="N49" s="281">
        <f>K49*M49</f>
        <v>4984.2241909238828</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180868.29921359057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71522.696367086828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263119.4000357404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52623.88000714808</v>
      </c>
      <c r="M84" s="852"/>
      <c r="N84" s="57"/>
    </row>
    <row r="85" spans="1:14">
      <c r="B85" s="95" t="s">
        <v>1057</v>
      </c>
      <c r="C85" s="96"/>
      <c r="D85" s="96"/>
      <c r="E85" s="96"/>
      <c r="F85" s="96"/>
      <c r="G85" s="96"/>
      <c r="H85" s="96"/>
      <c r="I85" s="93"/>
      <c r="J85" s="94"/>
      <c r="K85" s="313">
        <v>0.05</v>
      </c>
      <c r="L85" s="851">
        <f>N79*K85</f>
        <v>13155.97000178702</v>
      </c>
      <c r="M85" s="852"/>
      <c r="N85" s="57"/>
    </row>
    <row r="86" spans="1:14" ht="15.75" thickBot="1">
      <c r="B86" s="97" t="s">
        <v>1058</v>
      </c>
      <c r="C86" s="98"/>
      <c r="D86" s="98"/>
      <c r="E86" s="98"/>
      <c r="F86" s="98"/>
      <c r="G86" s="98"/>
      <c r="H86" s="98"/>
      <c r="I86" s="99"/>
      <c r="J86" s="100"/>
      <c r="K86" s="314">
        <v>0.05</v>
      </c>
      <c r="L86" s="853">
        <f>N79*K86</f>
        <v>13155.97000178702</v>
      </c>
      <c r="M86" s="854"/>
      <c r="N86" s="57"/>
    </row>
    <row r="87" spans="1:14" ht="15.75" thickBot="1">
      <c r="B87" s="816" t="s">
        <v>1037</v>
      </c>
      <c r="C87" s="817"/>
      <c r="D87" s="817"/>
      <c r="E87" s="817"/>
      <c r="F87" s="817"/>
      <c r="G87" s="817"/>
      <c r="H87" s="817"/>
      <c r="I87" s="817"/>
      <c r="J87" s="817"/>
      <c r="K87" s="817"/>
      <c r="L87" s="817"/>
      <c r="M87" s="818"/>
      <c r="N87" s="58">
        <f>L84+L85+L86</f>
        <v>78935.82001072212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342055.22004646249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4479.5794040438586</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87942.037511333343</v>
      </c>
      <c r="N48" s="281">
        <f>K48*M48</f>
        <v>115204.06913984669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4984.2241909238828</v>
      </c>
      <c r="N49" s="281">
        <f>K49*M49</f>
        <v>4984.2241909238828</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120188.29333077057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44795.794040438588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169463.66677525302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33892.733355050608</v>
      </c>
      <c r="M84" s="852"/>
      <c r="N84" s="57"/>
    </row>
    <row r="85" spans="1:14">
      <c r="B85" s="95" t="s">
        <v>1057</v>
      </c>
      <c r="C85" s="96"/>
      <c r="D85" s="96"/>
      <c r="E85" s="96"/>
      <c r="F85" s="96"/>
      <c r="G85" s="96"/>
      <c r="H85" s="96"/>
      <c r="I85" s="93"/>
      <c r="J85" s="94"/>
      <c r="K85" s="313">
        <v>0.05</v>
      </c>
      <c r="L85" s="851">
        <f>N79*K85</f>
        <v>8473.1833387626521</v>
      </c>
      <c r="M85" s="852"/>
      <c r="N85" s="57"/>
    </row>
    <row r="86" spans="1:14" ht="15.75" thickBot="1">
      <c r="B86" s="97" t="s">
        <v>1058</v>
      </c>
      <c r="C86" s="98"/>
      <c r="D86" s="98"/>
      <c r="E86" s="98"/>
      <c r="F86" s="98"/>
      <c r="G86" s="98"/>
      <c r="H86" s="98"/>
      <c r="I86" s="99"/>
      <c r="J86" s="100"/>
      <c r="K86" s="314">
        <v>0.05</v>
      </c>
      <c r="L86" s="853">
        <f>N79*K86</f>
        <v>8473.1833387626521</v>
      </c>
      <c r="M86" s="854"/>
      <c r="N86" s="57"/>
    </row>
    <row r="87" spans="1:14" ht="15.75" thickBot="1">
      <c r="B87" s="816" t="s">
        <v>1037</v>
      </c>
      <c r="C87" s="817"/>
      <c r="D87" s="817"/>
      <c r="E87" s="817"/>
      <c r="F87" s="817"/>
      <c r="G87" s="817"/>
      <c r="H87" s="817"/>
      <c r="I87" s="817"/>
      <c r="J87" s="817"/>
      <c r="K87" s="817"/>
      <c r="L87" s="817"/>
      <c r="M87" s="818"/>
      <c r="N87" s="58">
        <f>L84+L85+L86</f>
        <v>50839.100032575916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220302.76680782894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3754.9415592720588</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87942.037511333343</v>
      </c>
      <c r="N48" s="281">
        <f>K48*M48</f>
        <v>96736.24126246669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4984.2241909238828</v>
      </c>
      <c r="N49" s="281">
        <f>K49*M49</f>
        <v>4984.2241909238828</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101720.46545339057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37549.415592720587</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143024.82260538323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28604.964521076647</v>
      </c>
      <c r="M84" s="852"/>
      <c r="N84" s="57"/>
    </row>
    <row r="85" spans="1:14">
      <c r="B85" s="95" t="s">
        <v>1057</v>
      </c>
      <c r="C85" s="96"/>
      <c r="D85" s="96"/>
      <c r="E85" s="96"/>
      <c r="F85" s="96"/>
      <c r="G85" s="96"/>
      <c r="H85" s="96"/>
      <c r="I85" s="93"/>
      <c r="J85" s="94"/>
      <c r="K85" s="313">
        <v>0.05</v>
      </c>
      <c r="L85" s="851">
        <f>N79*K85</f>
        <v>7151.2411302691617</v>
      </c>
      <c r="M85" s="852"/>
      <c r="N85" s="57"/>
    </row>
    <row r="86" spans="1:14" ht="15.75" thickBot="1">
      <c r="B86" s="97" t="s">
        <v>1058</v>
      </c>
      <c r="C86" s="98"/>
      <c r="D86" s="98"/>
      <c r="E86" s="98"/>
      <c r="F86" s="98"/>
      <c r="G86" s="98"/>
      <c r="H86" s="98"/>
      <c r="I86" s="99"/>
      <c r="J86" s="100"/>
      <c r="K86" s="314">
        <v>0.05</v>
      </c>
      <c r="L86" s="853">
        <f>N79*K86</f>
        <v>7151.2411302691617</v>
      </c>
      <c r="M86" s="854"/>
      <c r="N86" s="57"/>
    </row>
    <row r="87" spans="1:14" ht="15.75" thickBot="1">
      <c r="B87" s="816" t="s">
        <v>1037</v>
      </c>
      <c r="C87" s="817"/>
      <c r="D87" s="817"/>
      <c r="E87" s="817"/>
      <c r="F87" s="817"/>
      <c r="G87" s="817"/>
      <c r="H87" s="817"/>
      <c r="I87" s="817"/>
      <c r="J87" s="817"/>
      <c r="K87" s="817"/>
      <c r="L87" s="817"/>
      <c r="M87" s="818"/>
      <c r="N87" s="58">
        <f>L84+L85+L86</f>
        <v>42907.44678161497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185932.2693869982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255.33602603049999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87942.037511333343</v>
      </c>
      <c r="N48" s="281">
        <f>K48*M48</f>
        <v>4397.1018755666673</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38.199999999999996</v>
      </c>
      <c r="N49" s="281">
        <f>K49*M49</f>
        <v>190.99999999999997</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5471.7633333333333</v>
      </c>
      <c r="N50" s="281">
        <f>K50*M50</f>
        <v>5471.7633333333333</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10059.865208900001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2553.3602603049999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12868.561495235501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2573.7122990471003</v>
      </c>
      <c r="M84" s="852"/>
      <c r="N84" s="57"/>
    </row>
    <row r="85" spans="1:14">
      <c r="B85" s="95" t="s">
        <v>1057</v>
      </c>
      <c r="C85" s="96"/>
      <c r="D85" s="96"/>
      <c r="E85" s="96"/>
      <c r="F85" s="96"/>
      <c r="G85" s="96"/>
      <c r="H85" s="96"/>
      <c r="I85" s="93"/>
      <c r="J85" s="94"/>
      <c r="K85" s="313">
        <v>0.05</v>
      </c>
      <c r="L85" s="851">
        <f>N79*K85</f>
        <v>643.42807476177506</v>
      </c>
      <c r="M85" s="852"/>
      <c r="N85" s="57"/>
    </row>
    <row r="86" spans="1:14" ht="15.75" thickBot="1">
      <c r="B86" s="97" t="s">
        <v>1058</v>
      </c>
      <c r="C86" s="98"/>
      <c r="D86" s="98"/>
      <c r="E86" s="98"/>
      <c r="F86" s="98"/>
      <c r="G86" s="98"/>
      <c r="H86" s="98"/>
      <c r="I86" s="99"/>
      <c r="J86" s="100"/>
      <c r="K86" s="314">
        <v>0.05</v>
      </c>
      <c r="L86" s="853">
        <f>N79*K86</f>
        <v>643.42807476177506</v>
      </c>
      <c r="M86" s="854"/>
      <c r="N86" s="57"/>
    </row>
    <row r="87" spans="1:14" ht="15.75" thickBot="1">
      <c r="B87" s="816" t="s">
        <v>1037</v>
      </c>
      <c r="C87" s="817"/>
      <c r="D87" s="817"/>
      <c r="E87" s="817"/>
      <c r="F87" s="817"/>
      <c r="G87" s="817"/>
      <c r="H87" s="817"/>
      <c r="I87" s="817"/>
      <c r="J87" s="817"/>
      <c r="K87" s="817"/>
      <c r="L87" s="817"/>
      <c r="M87" s="818"/>
      <c r="N87" s="58">
        <f>L84+L85+L86</f>
        <v>3860.5684485706502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16729.129943806151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102.1344104122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757.42091021515239</v>
      </c>
      <c r="N48" s="281">
        <f>K48*M48</f>
        <v>757.42091021515239</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41528.556723333335</v>
      </c>
      <c r="N49" s="281">
        <f>K49*M49</f>
        <v>2076.427836166667</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87942.037511333343</v>
      </c>
      <c r="N50" s="281">
        <f>K50*M50</f>
        <v>6595.6528133500005</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38.199999999999996</v>
      </c>
      <c r="N51" s="281">
        <f>K51*M51</f>
        <v>190.99999999999997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9620.5015597318197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1021.344104122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10743.980074266019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2148.7960148532038</v>
      </c>
      <c r="M84" s="852"/>
      <c r="N84" s="57"/>
    </row>
    <row r="85" spans="1:14">
      <c r="B85" s="95" t="s">
        <v>1057</v>
      </c>
      <c r="C85" s="96"/>
      <c r="D85" s="96"/>
      <c r="E85" s="96"/>
      <c r="F85" s="96"/>
      <c r="G85" s="96"/>
      <c r="H85" s="96"/>
      <c r="I85" s="93"/>
      <c r="J85" s="94"/>
      <c r="K85" s="313">
        <v>0.05</v>
      </c>
      <c r="L85" s="851">
        <f>N79*K85</f>
        <v>537.19900371330095</v>
      </c>
      <c r="M85" s="852"/>
      <c r="N85" s="57"/>
    </row>
    <row r="86" spans="1:14" ht="15.75" thickBot="1">
      <c r="B86" s="97" t="s">
        <v>1058</v>
      </c>
      <c r="C86" s="98"/>
      <c r="D86" s="98"/>
      <c r="E86" s="98"/>
      <c r="F86" s="98"/>
      <c r="G86" s="98"/>
      <c r="H86" s="98"/>
      <c r="I86" s="99"/>
      <c r="J86" s="100"/>
      <c r="K86" s="314">
        <v>0.05</v>
      </c>
      <c r="L86" s="853">
        <f>N79*K86</f>
        <v>537.19900371330095</v>
      </c>
      <c r="M86" s="854"/>
      <c r="N86" s="57"/>
    </row>
    <row r="87" spans="1:14" ht="15.75" thickBot="1">
      <c r="B87" s="816" t="s">
        <v>1037</v>
      </c>
      <c r="C87" s="817"/>
      <c r="D87" s="817"/>
      <c r="E87" s="817"/>
      <c r="F87" s="817"/>
      <c r="G87" s="817"/>
      <c r="H87" s="817"/>
      <c r="I87" s="817"/>
      <c r="J87" s="817"/>
      <c r="K87" s="817"/>
      <c r="L87" s="817"/>
      <c r="M87" s="818"/>
      <c r="N87" s="58">
        <f>L84+L85+L86</f>
        <v>3223.1940222798057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13967.174096545825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253</v>
      </c>
      <c r="B36" s="865" t="str">
        <f>VLOOKUP(A36,EQUIPOS!A6:D154,3,FALSE)</f>
        <v>Máquina hidrosembradora</v>
      </c>
      <c r="C36" s="866"/>
      <c r="D36" s="866"/>
      <c r="E36" s="866"/>
      <c r="F36" s="866"/>
      <c r="G36" s="866"/>
      <c r="H36" s="867"/>
      <c r="I36" s="276"/>
      <c r="J36" s="277"/>
      <c r="K36" s="278">
        <f>VLOOKUP(A36,EQUIPOS!A6:D163,4,FALSE)</f>
        <v>19010.456937468785</v>
      </c>
      <c r="L36" s="279"/>
      <c r="M36" s="345">
        <v>350</v>
      </c>
      <c r="N36" s="281">
        <f>K36/M36</f>
        <v>54.315591249910817</v>
      </c>
    </row>
    <row r="37" spans="1:14">
      <c r="A37" s="119" t="s">
        <v>138</v>
      </c>
      <c r="B37" s="865" t="str">
        <f>VLOOKUP(A37,EQUIPOS!A7:D154,3,FALSE)</f>
        <v>Camioneta D-300</v>
      </c>
      <c r="C37" s="866"/>
      <c r="D37" s="866"/>
      <c r="E37" s="866"/>
      <c r="F37" s="866"/>
      <c r="G37" s="866"/>
      <c r="H37" s="867"/>
      <c r="I37" s="430"/>
      <c r="J37" s="431"/>
      <c r="K37" s="278">
        <f>VLOOKUP(A37,EQUIPOS!A7:D164,4,FALSE)</f>
        <v>38221.531534666661</v>
      </c>
      <c r="L37" s="344"/>
      <c r="M37" s="345">
        <v>350</v>
      </c>
      <c r="N37" s="281">
        <f>K37/M37</f>
        <v>109.20437581333331</v>
      </c>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4.5595718934017855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168.07953895664593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757.42091021515239</v>
      </c>
      <c r="N48" s="281">
        <f>K48*M48</f>
        <v>757.42091021515239</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1633.3718025673475</v>
      </c>
      <c r="N49" s="281">
        <f>K49*M49</f>
        <v>653.34872102693907</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38.199999999999996</v>
      </c>
      <c r="N50" s="281">
        <f>K50*M50</f>
        <v>190.99999999999997</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41528.556723333335</v>
      </c>
      <c r="N51" s="281">
        <f>K51*M51</f>
        <v>2076.427836166667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3678.1974674087587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91.191437868035706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3937.4684442334406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787.4936888466882</v>
      </c>
      <c r="M84" s="852"/>
      <c r="N84" s="57"/>
    </row>
    <row r="85" spans="1:14">
      <c r="B85" s="95" t="s">
        <v>1057</v>
      </c>
      <c r="C85" s="96"/>
      <c r="D85" s="96"/>
      <c r="E85" s="96"/>
      <c r="F85" s="96"/>
      <c r="G85" s="96"/>
      <c r="H85" s="96"/>
      <c r="I85" s="93"/>
      <c r="J85" s="94"/>
      <c r="K85" s="313">
        <v>0.05</v>
      </c>
      <c r="L85" s="851">
        <f>N79*K85</f>
        <v>196.87342221167205</v>
      </c>
      <c r="M85" s="852"/>
      <c r="N85" s="57"/>
    </row>
    <row r="86" spans="1:14" ht="15.75" thickBot="1">
      <c r="B86" s="97" t="s">
        <v>1058</v>
      </c>
      <c r="C86" s="98"/>
      <c r="D86" s="98"/>
      <c r="E86" s="98"/>
      <c r="F86" s="98"/>
      <c r="G86" s="98"/>
      <c r="H86" s="98"/>
      <c r="I86" s="99"/>
      <c r="J86" s="100"/>
      <c r="K86" s="314">
        <v>0.05</v>
      </c>
      <c r="L86" s="853">
        <f>N79*K86</f>
        <v>196.87342221167205</v>
      </c>
      <c r="M86" s="854"/>
      <c r="N86" s="57"/>
    </row>
    <row r="87" spans="1:14" ht="15.75" thickBot="1">
      <c r="B87" s="816" t="s">
        <v>1037</v>
      </c>
      <c r="C87" s="817"/>
      <c r="D87" s="817"/>
      <c r="E87" s="817"/>
      <c r="F87" s="817"/>
      <c r="G87" s="817"/>
      <c r="H87" s="817"/>
      <c r="I87" s="817"/>
      <c r="J87" s="817"/>
      <c r="K87" s="817"/>
      <c r="L87" s="817"/>
      <c r="M87" s="818"/>
      <c r="N87" s="58">
        <f>L84+L85+L86</f>
        <v>1181.2405332700323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5118.7089775034729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1810</v>
      </c>
      <c r="C31" s="958" t="s">
        <v>2155</v>
      </c>
      <c r="D31" s="959"/>
      <c r="E31" s="959"/>
      <c r="F31" s="959"/>
      <c r="G31" s="959"/>
      <c r="H31" s="959"/>
      <c r="I31" s="959"/>
      <c r="J31" s="959"/>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8000</v>
      </c>
      <c r="N36" s="281">
        <f>K36/M36</f>
        <v>4.7776914418333325</v>
      </c>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25.533602603049999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30.311294044883333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5485.7425420856207</v>
      </c>
      <c r="N48" s="281">
        <f>K48*M48</f>
        <v>5760.0296691899021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14687.67045</v>
      </c>
      <c r="N49" s="281">
        <f>K49*M49</f>
        <v>14687.67045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733.2166666666667</v>
      </c>
      <c r="N50" s="281">
        <f>K50*M50</f>
        <v>1466.4333333333334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21914.133452523238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2553.3602603049999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24497.805006873121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4899.5610013746245</v>
      </c>
      <c r="M84" s="852"/>
      <c r="N84" s="57"/>
    </row>
    <row r="85" spans="1:14">
      <c r="B85" s="95" t="s">
        <v>1057</v>
      </c>
      <c r="C85" s="96"/>
      <c r="D85" s="96"/>
      <c r="E85" s="96"/>
      <c r="F85" s="96"/>
      <c r="G85" s="96"/>
      <c r="H85" s="96"/>
      <c r="I85" s="93"/>
      <c r="J85" s="94"/>
      <c r="K85" s="313">
        <v>0.05</v>
      </c>
      <c r="L85" s="851">
        <f>N79*K85</f>
        <v>1224.8902503436561</v>
      </c>
      <c r="M85" s="852"/>
      <c r="N85" s="57"/>
    </row>
    <row r="86" spans="1:14" ht="15.75" thickBot="1">
      <c r="B86" s="97" t="s">
        <v>1058</v>
      </c>
      <c r="C86" s="98"/>
      <c r="D86" s="98"/>
      <c r="E86" s="98"/>
      <c r="F86" s="98"/>
      <c r="G86" s="98"/>
      <c r="H86" s="98"/>
      <c r="I86" s="99"/>
      <c r="J86" s="100"/>
      <c r="K86" s="314">
        <v>0.05</v>
      </c>
      <c r="L86" s="853">
        <f>N79*K86</f>
        <v>1224.8902503436561</v>
      </c>
      <c r="M86" s="854"/>
      <c r="N86" s="57"/>
    </row>
    <row r="87" spans="1:14" ht="15.75" thickBot="1">
      <c r="B87" s="816" t="s">
        <v>1037</v>
      </c>
      <c r="C87" s="817"/>
      <c r="D87" s="817"/>
      <c r="E87" s="817"/>
      <c r="F87" s="817"/>
      <c r="G87" s="817"/>
      <c r="H87" s="817"/>
      <c r="I87" s="817"/>
      <c r="J87" s="817"/>
      <c r="K87" s="817"/>
      <c r="L87" s="817"/>
      <c r="M87" s="818"/>
      <c r="N87" s="58">
        <f>L84+L85+L86</f>
        <v>7349.3415020619377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31847.14650893506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86" t="s">
        <v>1811</v>
      </c>
      <c r="C31" s="958" t="s">
        <v>2158</v>
      </c>
      <c r="D31" s="959"/>
      <c r="E31" s="959"/>
      <c r="F31" s="959"/>
      <c r="G31" s="959"/>
      <c r="H31" s="959"/>
      <c r="I31" s="959"/>
      <c r="J31" s="959"/>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38221.531534666661</v>
      </c>
      <c r="L36" s="279"/>
      <c r="M36" s="345">
        <v>8000</v>
      </c>
      <c r="N36" s="281">
        <f>K36/M36</f>
        <v>4.7776914418333325</v>
      </c>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25.533602603049999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30.311294044883333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7420.4527449766319</v>
      </c>
      <c r="N48" s="281">
        <f>K48*M48</f>
        <v>7791.4753822254643</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14687.67045</v>
      </c>
      <c r="N49" s="281">
        <f>K49*M49</f>
        <v>14687.67045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733.2166666666667</v>
      </c>
      <c r="N50" s="281">
        <f>K50*M50</f>
        <v>1466.4333333333334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23945.579165558796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2553.3602603049999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26529.250719908679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5305.8501439817364</v>
      </c>
      <c r="M84" s="852"/>
      <c r="N84" s="57"/>
    </row>
    <row r="85" spans="1:14">
      <c r="B85" s="95" t="s">
        <v>1057</v>
      </c>
      <c r="C85" s="96"/>
      <c r="D85" s="96"/>
      <c r="E85" s="96"/>
      <c r="F85" s="96"/>
      <c r="G85" s="96"/>
      <c r="H85" s="96"/>
      <c r="I85" s="93"/>
      <c r="J85" s="94"/>
      <c r="K85" s="313">
        <v>0.05</v>
      </c>
      <c r="L85" s="851">
        <f>N79*K85</f>
        <v>1326.4625359954341</v>
      </c>
      <c r="M85" s="852"/>
      <c r="N85" s="57"/>
    </row>
    <row r="86" spans="1:14" ht="15.75" thickBot="1">
      <c r="B86" s="97" t="s">
        <v>1058</v>
      </c>
      <c r="C86" s="98"/>
      <c r="D86" s="98"/>
      <c r="E86" s="98"/>
      <c r="F86" s="98"/>
      <c r="G86" s="98"/>
      <c r="H86" s="98"/>
      <c r="I86" s="99"/>
      <c r="J86" s="100"/>
      <c r="K86" s="314">
        <v>0.05</v>
      </c>
      <c r="L86" s="853">
        <f>N79*K86</f>
        <v>1326.4625359954341</v>
      </c>
      <c r="M86" s="854"/>
      <c r="N86" s="57"/>
    </row>
    <row r="87" spans="1:14" ht="15.75" thickBot="1">
      <c r="B87" s="816" t="s">
        <v>1037</v>
      </c>
      <c r="C87" s="817"/>
      <c r="D87" s="817"/>
      <c r="E87" s="817"/>
      <c r="F87" s="817"/>
      <c r="G87" s="817"/>
      <c r="H87" s="817"/>
      <c r="I87" s="817"/>
      <c r="J87" s="817"/>
      <c r="K87" s="817"/>
      <c r="L87" s="817"/>
      <c r="M87" s="818"/>
      <c r="N87" s="58">
        <f>L84+L85+L86</f>
        <v>7958.7752159726051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34488.025935881284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119</v>
      </c>
      <c r="B36" s="865" t="str">
        <f>VLOOKUP(A36,EQUIPOS!A6:D154,3,FALSE)</f>
        <v xml:space="preserve">Bomba de concreto, Producción: 30 m3/h, POTENCIA: 67 HP, MAX PRESION DE CONCRETO: 1150 PSI
</v>
      </c>
      <c r="C36" s="866"/>
      <c r="D36" s="866"/>
      <c r="E36" s="866"/>
      <c r="F36" s="866"/>
      <c r="G36" s="866"/>
      <c r="H36" s="867"/>
      <c r="I36" s="276"/>
      <c r="J36" s="277"/>
      <c r="K36" s="278">
        <f>VLOOKUP(A36,EQUIPOS!A6:D163,4,FALSE)</f>
        <v>47932.675074999999</v>
      </c>
      <c r="L36" s="279"/>
      <c r="M36" s="345">
        <v>100</v>
      </c>
      <c r="N36" s="281">
        <f>K36/M36</f>
        <v>479.32675074999997</v>
      </c>
    </row>
    <row r="37" spans="1:14">
      <c r="A37" s="119" t="s">
        <v>138</v>
      </c>
      <c r="B37" s="865" t="str">
        <f>VLOOKUP(A37,EQUIPOS!A7:D154,3,FALSE)</f>
        <v>Camioneta D-300</v>
      </c>
      <c r="C37" s="866"/>
      <c r="D37" s="866"/>
      <c r="E37" s="866"/>
      <c r="F37" s="866"/>
      <c r="G37" s="866"/>
      <c r="H37" s="867"/>
      <c r="I37" s="430"/>
      <c r="J37" s="431"/>
      <c r="K37" s="278">
        <f>VLOOKUP(A37,EQUIPOS!A7:D164,4,FALSE)</f>
        <v>38221.531534666661</v>
      </c>
      <c r="L37" s="344"/>
      <c r="M37" s="345">
        <v>1000</v>
      </c>
      <c r="N37" s="281">
        <f>K37/M37</f>
        <v>38.22153153466666</v>
      </c>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3.8300403904575</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521.37832267512408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297266.7218</v>
      </c>
      <c r="N48" s="281">
        <f>K48*M48</f>
        <v>29726.672180000001</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4663.3647586331572</v>
      </c>
      <c r="N49" s="281">
        <f>K49*M49</f>
        <v>5129.7012344964733</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13952.8837917</v>
      </c>
      <c r="N50" s="281">
        <f>K50*M50</f>
        <v>13952.8837917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48809.257206196475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383.00403904575001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49713.639567917351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9942.7279135834706</v>
      </c>
      <c r="M84" s="852"/>
      <c r="N84" s="57"/>
    </row>
    <row r="85" spans="1:14">
      <c r="B85" s="95" t="s">
        <v>1057</v>
      </c>
      <c r="C85" s="96"/>
      <c r="D85" s="96"/>
      <c r="E85" s="96"/>
      <c r="F85" s="96"/>
      <c r="G85" s="96"/>
      <c r="H85" s="96"/>
      <c r="I85" s="93"/>
      <c r="J85" s="94"/>
      <c r="K85" s="313">
        <v>0.05</v>
      </c>
      <c r="L85" s="851">
        <f>N79*K85</f>
        <v>2485.6819783958676</v>
      </c>
      <c r="M85" s="852"/>
      <c r="N85" s="57"/>
    </row>
    <row r="86" spans="1:14" ht="15.75" thickBot="1">
      <c r="B86" s="97" t="s">
        <v>1058</v>
      </c>
      <c r="C86" s="98"/>
      <c r="D86" s="98"/>
      <c r="E86" s="98"/>
      <c r="F86" s="98"/>
      <c r="G86" s="98"/>
      <c r="H86" s="98"/>
      <c r="I86" s="99"/>
      <c r="J86" s="100"/>
      <c r="K86" s="314">
        <v>0.05</v>
      </c>
      <c r="L86" s="853">
        <f>N79*K86</f>
        <v>2485.6819783958676</v>
      </c>
      <c r="M86" s="854"/>
      <c r="N86" s="57"/>
    </row>
    <row r="87" spans="1:14" ht="15.75" thickBot="1">
      <c r="B87" s="816" t="s">
        <v>1037</v>
      </c>
      <c r="C87" s="817"/>
      <c r="D87" s="817"/>
      <c r="E87" s="817"/>
      <c r="F87" s="817"/>
      <c r="G87" s="817"/>
      <c r="H87" s="817"/>
      <c r="I87" s="817"/>
      <c r="J87" s="817"/>
      <c r="K87" s="817"/>
      <c r="L87" s="817"/>
      <c r="M87" s="818"/>
      <c r="N87" s="58">
        <f>L84+L85+L86</f>
        <v>14914.091870375205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64627.731438292554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255.33602603049999</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87942.037511333343</v>
      </c>
      <c r="N48" s="281">
        <f>K48*M48</f>
        <v>43971.018755666671</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60063</v>
      </c>
      <c r="N49" s="281">
        <f>K49*M49</f>
        <v>60063</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104034.01875566668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6"/>
      <c r="M65" s="987"/>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5" t="s">
        <v>1047</v>
      </c>
      <c r="C70" s="856"/>
      <c r="D70" s="856"/>
      <c r="E70" s="856"/>
      <c r="F70" s="856"/>
      <c r="G70" s="856"/>
      <c r="H70" s="856"/>
      <c r="I70" s="79" t="s">
        <v>1048</v>
      </c>
      <c r="J70" s="81" t="s">
        <v>1494</v>
      </c>
      <c r="K70" s="80" t="s">
        <v>1050</v>
      </c>
      <c r="L70" s="857" t="s">
        <v>1034</v>
      </c>
      <c r="M70" s="970"/>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8"/>
      <c r="C76" s="989"/>
      <c r="D76" s="989"/>
      <c r="E76" s="989"/>
      <c r="F76" s="989"/>
      <c r="G76" s="989"/>
      <c r="H76" s="989"/>
      <c r="I76" s="175"/>
      <c r="J76" s="175"/>
      <c r="K76" s="175"/>
      <c r="L76" s="990"/>
      <c r="M76" s="991"/>
      <c r="N76" s="494"/>
    </row>
    <row r="77" spans="1:15" ht="15.75" thickBot="1">
      <c r="B77" s="816" t="s">
        <v>1037</v>
      </c>
      <c r="C77" s="817"/>
      <c r="D77" s="817"/>
      <c r="E77" s="817"/>
      <c r="F77" s="817"/>
      <c r="G77" s="817"/>
      <c r="H77" s="817"/>
      <c r="I77" s="817"/>
      <c r="J77" s="817"/>
      <c r="K77" s="817"/>
      <c r="L77" s="817"/>
      <c r="M77" s="818"/>
      <c r="N77" s="310">
        <f>SUM(N71:N76)</f>
        <v>5106.7205206099998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109396.07530230719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21879.21506046144</v>
      </c>
      <c r="M84" s="852"/>
      <c r="N84" s="57"/>
    </row>
    <row r="85" spans="1:14">
      <c r="B85" s="95" t="s">
        <v>1057</v>
      </c>
      <c r="C85" s="96"/>
      <c r="D85" s="96"/>
      <c r="E85" s="96"/>
      <c r="F85" s="96"/>
      <c r="G85" s="96"/>
      <c r="H85" s="96"/>
      <c r="I85" s="93"/>
      <c r="J85" s="94"/>
      <c r="K85" s="313">
        <v>0.05</v>
      </c>
      <c r="L85" s="851">
        <f>N79*K85</f>
        <v>5469.80376511536</v>
      </c>
      <c r="M85" s="852"/>
      <c r="N85" s="57"/>
    </row>
    <row r="86" spans="1:14" ht="15.75" thickBot="1">
      <c r="B86" s="97" t="s">
        <v>1058</v>
      </c>
      <c r="C86" s="98"/>
      <c r="D86" s="98"/>
      <c r="E86" s="98"/>
      <c r="F86" s="98"/>
      <c r="G86" s="98"/>
      <c r="H86" s="98"/>
      <c r="I86" s="99"/>
      <c r="J86" s="100"/>
      <c r="K86" s="314">
        <v>0.05</v>
      </c>
      <c r="L86" s="853">
        <f>N79*K86</f>
        <v>5469.80376511536</v>
      </c>
      <c r="M86" s="854"/>
      <c r="N86" s="57"/>
    </row>
    <row r="87" spans="1:14" ht="15.75" thickBot="1">
      <c r="B87" s="816" t="s">
        <v>1037</v>
      </c>
      <c r="C87" s="817"/>
      <c r="D87" s="817"/>
      <c r="E87" s="817"/>
      <c r="F87" s="817"/>
      <c r="G87" s="817"/>
      <c r="H87" s="817"/>
      <c r="I87" s="817"/>
      <c r="J87" s="817"/>
      <c r="K87" s="817"/>
      <c r="L87" s="817"/>
      <c r="M87" s="818"/>
      <c r="N87" s="58">
        <f>L84+L85+L86</f>
        <v>32818.822590692158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142214.89789299935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7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N76*M41</f>
        <v>85112.008676833342</v>
      </c>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44462.426666666666</v>
      </c>
      <c r="N48" s="281">
        <f>K48*M48</f>
        <v>48908669.333333336</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6" t="s">
        <v>1037</v>
      </c>
      <c r="C54" s="817"/>
      <c r="D54" s="817"/>
      <c r="E54" s="817"/>
      <c r="F54" s="817"/>
      <c r="G54" s="817"/>
      <c r="H54" s="817"/>
      <c r="I54" s="817"/>
      <c r="J54" s="817"/>
      <c r="K54" s="817"/>
      <c r="L54" s="817"/>
      <c r="M54" s="818"/>
      <c r="N54" s="403">
        <f>SUM(N48:N53)</f>
        <v>48908669.333333336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6"/>
      <c r="M64" s="987"/>
      <c r="N64" s="494"/>
    </row>
    <row r="65" spans="1:15" ht="15.75" thickBot="1">
      <c r="B65" s="816" t="s">
        <v>1037</v>
      </c>
      <c r="C65" s="817"/>
      <c r="D65" s="817"/>
      <c r="E65" s="817"/>
      <c r="F65" s="817"/>
      <c r="G65" s="817"/>
      <c r="H65" s="817"/>
      <c r="I65" s="817"/>
      <c r="J65" s="817"/>
      <c r="K65" s="817"/>
      <c r="L65" s="817"/>
      <c r="M65" s="818"/>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5" t="s">
        <v>1047</v>
      </c>
      <c r="C69" s="856"/>
      <c r="D69" s="856"/>
      <c r="E69" s="856"/>
      <c r="F69" s="856"/>
      <c r="G69" s="856"/>
      <c r="H69" s="856"/>
      <c r="I69" s="79" t="s">
        <v>1048</v>
      </c>
      <c r="J69" s="81" t="s">
        <v>1494</v>
      </c>
      <c r="K69" s="80" t="s">
        <v>1050</v>
      </c>
      <c r="L69" s="857" t="s">
        <v>1034</v>
      </c>
      <c r="M69" s="970"/>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8"/>
      <c r="C75" s="989"/>
      <c r="D75" s="989"/>
      <c r="E75" s="989"/>
      <c r="F75" s="989"/>
      <c r="G75" s="989"/>
      <c r="H75" s="989"/>
      <c r="I75" s="175"/>
      <c r="J75" s="175"/>
      <c r="K75" s="175"/>
      <c r="L75" s="990"/>
      <c r="M75" s="991"/>
      <c r="N75" s="51"/>
    </row>
    <row r="76" spans="1:15" ht="15.75" thickBot="1">
      <c r="B76" s="816" t="s">
        <v>1037</v>
      </c>
      <c r="C76" s="817"/>
      <c r="D76" s="817"/>
      <c r="E76" s="817"/>
      <c r="F76" s="817"/>
      <c r="G76" s="817"/>
      <c r="H76" s="817"/>
      <c r="I76" s="817"/>
      <c r="J76" s="817"/>
      <c r="K76" s="817"/>
      <c r="L76" s="817"/>
      <c r="M76" s="818"/>
      <c r="N76" s="310">
        <f>SUM(N70:N75)</f>
        <v>1702240.1735366667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50696021.515546836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10139204.303109368</v>
      </c>
      <c r="M83" s="852"/>
      <c r="N83" s="57"/>
    </row>
    <row r="84" spans="1:14">
      <c r="B84" s="95" t="s">
        <v>1057</v>
      </c>
      <c r="C84" s="96"/>
      <c r="D84" s="96"/>
      <c r="E84" s="96"/>
      <c r="F84" s="96"/>
      <c r="G84" s="96"/>
      <c r="H84" s="96"/>
      <c r="I84" s="93"/>
      <c r="J84" s="94"/>
      <c r="K84" s="313">
        <v>0.05</v>
      </c>
      <c r="L84" s="851">
        <f>N78*K84</f>
        <v>2534801.0757773421</v>
      </c>
      <c r="M84" s="852"/>
      <c r="N84" s="57"/>
    </row>
    <row r="85" spans="1:14" ht="15.75" thickBot="1">
      <c r="B85" s="97" t="s">
        <v>1058</v>
      </c>
      <c r="C85" s="98"/>
      <c r="D85" s="98"/>
      <c r="E85" s="98"/>
      <c r="F85" s="98"/>
      <c r="G85" s="98"/>
      <c r="H85" s="98"/>
      <c r="I85" s="99"/>
      <c r="J85" s="100"/>
      <c r="K85" s="314">
        <v>0.05</v>
      </c>
      <c r="L85" s="853">
        <f>N78*K85</f>
        <v>2534801.0757773421</v>
      </c>
      <c r="M85" s="854"/>
      <c r="N85" s="57"/>
    </row>
    <row r="86" spans="1:14" ht="15.75" thickBot="1">
      <c r="B86" s="816" t="s">
        <v>1037</v>
      </c>
      <c r="C86" s="817"/>
      <c r="D86" s="817"/>
      <c r="E86" s="817"/>
      <c r="F86" s="817"/>
      <c r="G86" s="817"/>
      <c r="H86" s="817"/>
      <c r="I86" s="817"/>
      <c r="J86" s="817"/>
      <c r="K86" s="817"/>
      <c r="L86" s="817"/>
      <c r="M86" s="818"/>
      <c r="N86" s="58">
        <f>L83+L84+L85</f>
        <v>15208806.454664053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65904827.970210887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113" t="s">
        <v>1250</v>
      </c>
      <c r="C31" s="992" t="s">
        <v>2299</v>
      </c>
      <c r="D31" s="993"/>
      <c r="E31" s="993"/>
      <c r="F31" s="993"/>
      <c r="G31" s="993"/>
      <c r="H31" s="993"/>
      <c r="I31" s="993"/>
      <c r="J31" s="993"/>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77" t="s">
        <v>373</v>
      </c>
      <c r="B36" s="865" t="str">
        <f>VLOOKUP(A36,EQUIPOS!A6:D154,3,FALSE)</f>
        <v>Volqueta 6 m3</v>
      </c>
      <c r="C36" s="866"/>
      <c r="D36" s="866"/>
      <c r="E36" s="866"/>
      <c r="F36" s="866"/>
      <c r="G36" s="866"/>
      <c r="H36" s="867"/>
      <c r="I36" s="276"/>
      <c r="J36" s="277"/>
      <c r="K36" s="278">
        <f>VLOOKUP(A36,EQUIPOS!A6:D161,4,FALSE)</f>
        <v>81398.657892999996</v>
      </c>
      <c r="L36" s="279"/>
      <c r="M36" s="464">
        <v>81</v>
      </c>
      <c r="N36" s="281">
        <f>K36/M36</f>
        <v>1004.921702382716</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105">
        <f>SUM(N36:N42)</f>
        <v>1004.921702382716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98"/>
      <c r="C53" s="899"/>
      <c r="D53" s="899"/>
      <c r="E53" s="899"/>
      <c r="F53" s="899"/>
      <c r="G53" s="899"/>
      <c r="H53" s="899"/>
      <c r="I53" s="869"/>
      <c r="J53" s="48"/>
      <c r="K53" s="50"/>
      <c r="L53" s="900"/>
      <c r="M53" s="901"/>
      <c r="N53" s="51"/>
    </row>
    <row r="54" spans="2:14" ht="15.7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6"/>
      <c r="M64" s="987"/>
      <c r="N64" s="494"/>
    </row>
    <row r="65" spans="2:15" ht="15.7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8"/>
      <c r="C75" s="989"/>
      <c r="D75" s="989"/>
      <c r="E75" s="989"/>
      <c r="F75" s="989"/>
      <c r="G75" s="989"/>
      <c r="H75" s="989"/>
      <c r="I75" s="175"/>
      <c r="J75" s="175"/>
      <c r="K75" s="175"/>
      <c r="L75" s="990"/>
      <c r="M75" s="991"/>
      <c r="N75" s="51"/>
    </row>
    <row r="76" spans="2:15" ht="15.75" thickBot="1">
      <c r="B76" s="816" t="s">
        <v>1037</v>
      </c>
      <c r="C76" s="817"/>
      <c r="D76" s="817"/>
      <c r="E76" s="817"/>
      <c r="F76" s="817"/>
      <c r="G76" s="817"/>
      <c r="H76" s="817"/>
      <c r="I76" s="817"/>
      <c r="J76" s="817"/>
      <c r="K76" s="817"/>
      <c r="L76" s="817"/>
      <c r="M76" s="818"/>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1004.921702382716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200.98434047654322</v>
      </c>
      <c r="M83" s="852"/>
      <c r="N83" s="57"/>
    </row>
    <row r="84" spans="1:14">
      <c r="B84" s="95" t="s">
        <v>1057</v>
      </c>
      <c r="C84" s="96"/>
      <c r="D84" s="96"/>
      <c r="E84" s="96"/>
      <c r="F84" s="96"/>
      <c r="G84" s="96"/>
      <c r="H84" s="96"/>
      <c r="I84" s="93"/>
      <c r="J84" s="94"/>
      <c r="K84" s="313">
        <v>0.05</v>
      </c>
      <c r="L84" s="851">
        <f>N78*K84</f>
        <v>50.246085119135806</v>
      </c>
      <c r="M84" s="852"/>
      <c r="N84" s="57"/>
    </row>
    <row r="85" spans="1:14" ht="15.75" thickBot="1">
      <c r="B85" s="97" t="s">
        <v>1058</v>
      </c>
      <c r="C85" s="98"/>
      <c r="D85" s="98"/>
      <c r="E85" s="98"/>
      <c r="F85" s="98"/>
      <c r="G85" s="98"/>
      <c r="H85" s="98"/>
      <c r="I85" s="99"/>
      <c r="J85" s="100"/>
      <c r="K85" s="314">
        <v>0.05</v>
      </c>
      <c r="L85" s="853">
        <f>N78*K85</f>
        <v>50.246085119135806</v>
      </c>
      <c r="M85" s="854"/>
      <c r="N85" s="57"/>
    </row>
    <row r="86" spans="1:14" ht="15.75" thickBot="1">
      <c r="B86" s="816" t="s">
        <v>1037</v>
      </c>
      <c r="C86" s="817"/>
      <c r="D86" s="817"/>
      <c r="E86" s="817"/>
      <c r="F86" s="817"/>
      <c r="G86" s="817"/>
      <c r="H86" s="817"/>
      <c r="I86" s="817"/>
      <c r="J86" s="817"/>
      <c r="K86" s="817"/>
      <c r="L86" s="817"/>
      <c r="M86" s="818"/>
      <c r="N86" s="58">
        <f>L83+L84+L85</f>
        <v>301.47651071481482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1306.398213097531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75" thickBot="1">
      <c r="B28" s="39"/>
      <c r="C28" s="40"/>
      <c r="D28" s="40"/>
      <c r="E28" s="40"/>
      <c r="F28" s="40"/>
      <c r="G28" s="40"/>
      <c r="H28" s="40"/>
      <c r="I28" s="40"/>
      <c r="J28" s="40"/>
      <c r="K28" s="40"/>
      <c r="L28" s="40"/>
      <c r="M28" s="40"/>
      <c r="N28" s="41"/>
    </row>
    <row r="29" spans="1:14" ht="26.25"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41.25" customHeight="1" thickBot="1">
      <c r="A31" t="s">
        <v>1929</v>
      </c>
      <c r="B31" s="113" t="s">
        <v>1251</v>
      </c>
      <c r="C31" s="992" t="s">
        <v>2302</v>
      </c>
      <c r="D31" s="993"/>
      <c r="E31" s="993"/>
      <c r="F31" s="993"/>
      <c r="G31" s="993"/>
      <c r="H31" s="993"/>
      <c r="I31" s="993"/>
      <c r="J31" s="993"/>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373</v>
      </c>
      <c r="B36" s="865" t="str">
        <f>VLOOKUP(A36,EQUIPOS!A6:D154,3,FALSE)</f>
        <v>Volqueta 6 m3</v>
      </c>
      <c r="C36" s="866"/>
      <c r="D36" s="866"/>
      <c r="E36" s="866"/>
      <c r="F36" s="866"/>
      <c r="G36" s="866"/>
      <c r="H36" s="867"/>
      <c r="I36" s="276"/>
      <c r="J36" s="277"/>
      <c r="K36" s="278">
        <f>VLOOKUP(A36,EQUIPOS!A6:D161,4,FALSE)</f>
        <v>81398.657892999996</v>
      </c>
      <c r="L36" s="279"/>
      <c r="M36" s="292">
        <v>66</v>
      </c>
      <c r="N36" s="281">
        <f>K36/M36</f>
        <v>1233.3129983787878</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105">
        <f>SUM(N36:N42)</f>
        <v>1233.3129983787878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98"/>
      <c r="C53" s="899"/>
      <c r="D53" s="899"/>
      <c r="E53" s="899"/>
      <c r="F53" s="899"/>
      <c r="G53" s="899"/>
      <c r="H53" s="899"/>
      <c r="I53" s="869"/>
      <c r="J53" s="48"/>
      <c r="K53" s="50"/>
      <c r="L53" s="900"/>
      <c r="M53" s="901"/>
      <c r="N53" s="51"/>
    </row>
    <row r="54" spans="2:14" ht="15.7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6"/>
      <c r="M64" s="987"/>
      <c r="N64" s="494"/>
    </row>
    <row r="65" spans="2:15" ht="15.7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8"/>
      <c r="C75" s="989"/>
      <c r="D75" s="989"/>
      <c r="E75" s="989"/>
      <c r="F75" s="989"/>
      <c r="G75" s="989"/>
      <c r="H75" s="989"/>
      <c r="I75" s="175"/>
      <c r="J75" s="175"/>
      <c r="K75" s="175"/>
      <c r="L75" s="990"/>
      <c r="M75" s="991"/>
      <c r="N75" s="51"/>
    </row>
    <row r="76" spans="2:15" ht="15.75" thickBot="1">
      <c r="B76" s="816" t="s">
        <v>1037</v>
      </c>
      <c r="C76" s="817"/>
      <c r="D76" s="817"/>
      <c r="E76" s="817"/>
      <c r="F76" s="817"/>
      <c r="G76" s="817"/>
      <c r="H76" s="817"/>
      <c r="I76" s="817"/>
      <c r="J76" s="817"/>
      <c r="K76" s="817"/>
      <c r="L76" s="817"/>
      <c r="M76" s="818"/>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1233.3129983787878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246.66259967575758</v>
      </c>
      <c r="M83" s="852"/>
      <c r="N83" s="57"/>
    </row>
    <row r="84" spans="1:14">
      <c r="B84" s="95" t="s">
        <v>1057</v>
      </c>
      <c r="C84" s="96"/>
      <c r="D84" s="96"/>
      <c r="E84" s="96"/>
      <c r="F84" s="96"/>
      <c r="G84" s="96"/>
      <c r="H84" s="96"/>
      <c r="I84" s="93"/>
      <c r="J84" s="94"/>
      <c r="K84" s="313">
        <v>0.05</v>
      </c>
      <c r="L84" s="851">
        <f>N78*K84</f>
        <v>61.665649918939394</v>
      </c>
      <c r="M84" s="852"/>
      <c r="N84" s="57"/>
    </row>
    <row r="85" spans="1:14" ht="15.75" thickBot="1">
      <c r="B85" s="97" t="s">
        <v>1058</v>
      </c>
      <c r="C85" s="98"/>
      <c r="D85" s="98"/>
      <c r="E85" s="98"/>
      <c r="F85" s="98"/>
      <c r="G85" s="98"/>
      <c r="H85" s="98"/>
      <c r="I85" s="99"/>
      <c r="J85" s="100"/>
      <c r="K85" s="314">
        <v>0.05</v>
      </c>
      <c r="L85" s="853">
        <f>N78*K85</f>
        <v>61.665649918939394</v>
      </c>
      <c r="M85" s="854"/>
      <c r="N85" s="57"/>
    </row>
    <row r="86" spans="1:14" ht="15.75" thickBot="1">
      <c r="B86" s="816" t="s">
        <v>1037</v>
      </c>
      <c r="C86" s="817"/>
      <c r="D86" s="817"/>
      <c r="E86" s="817"/>
      <c r="F86" s="817"/>
      <c r="G86" s="817"/>
      <c r="H86" s="817"/>
      <c r="I86" s="817"/>
      <c r="J86" s="817"/>
      <c r="K86" s="817"/>
      <c r="L86" s="817"/>
      <c r="M86" s="818"/>
      <c r="N86" s="58">
        <f>L83+L84+L85</f>
        <v>369.99389951363634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1603.3068978924241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09"/>
      <c r="H25" s="80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4" t="s">
        <v>1026</v>
      </c>
      <c r="C27" s="995"/>
      <c r="D27" s="995"/>
      <c r="E27" s="995"/>
      <c r="F27" s="995"/>
      <c r="G27" s="995"/>
      <c r="H27" s="995"/>
      <c r="I27" s="995"/>
      <c r="J27" s="995"/>
      <c r="K27" s="995"/>
      <c r="L27" s="995"/>
      <c r="M27" s="995"/>
      <c r="N27" s="996"/>
    </row>
    <row r="28" spans="1:14" ht="15.75" thickBot="1">
      <c r="B28" s="39"/>
      <c r="C28" s="40"/>
      <c r="D28" s="40"/>
      <c r="E28" s="40"/>
      <c r="F28" s="40"/>
      <c r="G28" s="40"/>
      <c r="H28" s="40"/>
      <c r="I28" s="40"/>
      <c r="J28" s="40"/>
      <c r="K28" s="40"/>
      <c r="L28" s="40"/>
      <c r="M28" s="40"/>
      <c r="N28" s="41"/>
    </row>
    <row r="29" spans="1:14" ht="26.25" thickBot="1">
      <c r="B29" s="77" t="s">
        <v>1027</v>
      </c>
      <c r="C29" s="999" t="s">
        <v>1028</v>
      </c>
      <c r="D29" s="1000"/>
      <c r="E29" s="1000"/>
      <c r="F29" s="1000"/>
      <c r="G29" s="1000"/>
      <c r="H29" s="1000"/>
      <c r="I29" s="1000"/>
      <c r="J29" s="78"/>
      <c r="K29" s="351" t="s">
        <v>2321</v>
      </c>
      <c r="L29" s="997" t="s">
        <v>1029</v>
      </c>
      <c r="M29" s="998"/>
      <c r="N29" s="77" t="s">
        <v>1030</v>
      </c>
    </row>
    <row r="30" spans="1:14" hidden="1">
      <c r="B30" s="77" t="s">
        <v>1027</v>
      </c>
      <c r="C30" s="795" t="s">
        <v>1028</v>
      </c>
      <c r="D30" s="796"/>
      <c r="E30" s="796"/>
      <c r="F30" s="796"/>
      <c r="G30" s="796"/>
      <c r="H30" s="796"/>
      <c r="I30" s="796"/>
      <c r="J30" s="78"/>
      <c r="K30" s="316"/>
      <c r="L30" s="792" t="s">
        <v>1029</v>
      </c>
      <c r="M30" s="793"/>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373</v>
      </c>
      <c r="B36" s="865" t="str">
        <f>VLOOKUP(A36,EQUIPOS!A6:D154,3,FALSE)</f>
        <v>Volqueta 6 m3</v>
      </c>
      <c r="C36" s="866"/>
      <c r="D36" s="866"/>
      <c r="E36" s="866"/>
      <c r="F36" s="866"/>
      <c r="G36" s="866"/>
      <c r="H36" s="867"/>
      <c r="I36" s="276"/>
      <c r="J36" s="277"/>
      <c r="K36" s="278">
        <f>VLOOKUP(A36,EQUIPOS!A6:D161,4,FALSE)</f>
        <v>81398.657892999996</v>
      </c>
      <c r="L36" s="279"/>
      <c r="M36" s="292">
        <v>66</v>
      </c>
      <c r="N36" s="281">
        <f>K36/M36</f>
        <v>1233.3129983787878</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75" thickBot="1">
      <c r="B42" s="865"/>
      <c r="C42" s="866"/>
      <c r="D42" s="866"/>
      <c r="E42" s="866"/>
      <c r="F42" s="866"/>
      <c r="G42" s="866"/>
      <c r="H42" s="867"/>
      <c r="I42" s="875"/>
      <c r="J42" s="876"/>
      <c r="K42" s="47"/>
      <c r="L42" s="877"/>
      <c r="M42" s="878"/>
      <c r="N42" s="111"/>
    </row>
    <row r="43" spans="1:14" ht="15.75" thickBot="1">
      <c r="B43" s="816" t="s">
        <v>1037</v>
      </c>
      <c r="C43" s="817"/>
      <c r="D43" s="817"/>
      <c r="E43" s="817"/>
      <c r="F43" s="817"/>
      <c r="G43" s="817"/>
      <c r="H43" s="817"/>
      <c r="I43" s="817"/>
      <c r="J43" s="817"/>
      <c r="K43" s="817"/>
      <c r="L43" s="817"/>
      <c r="M43" s="818"/>
      <c r="N43" s="105">
        <f>SUM(N36:N42)</f>
        <v>1233.3129983787878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98"/>
      <c r="C53" s="899"/>
      <c r="D53" s="899"/>
      <c r="E53" s="899"/>
      <c r="F53" s="899"/>
      <c r="G53" s="899"/>
      <c r="H53" s="899"/>
      <c r="I53" s="869"/>
      <c r="J53" s="48"/>
      <c r="K53" s="50"/>
      <c r="L53" s="900"/>
      <c r="M53" s="901"/>
      <c r="N53" s="51"/>
    </row>
    <row r="54" spans="2:14" ht="15.7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6"/>
      <c r="M64" s="987"/>
      <c r="N64" s="494"/>
    </row>
    <row r="65" spans="2:15" ht="15.7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8"/>
      <c r="C75" s="989"/>
      <c r="D75" s="989"/>
      <c r="E75" s="989"/>
      <c r="F75" s="989"/>
      <c r="G75" s="989"/>
      <c r="H75" s="989"/>
      <c r="I75" s="175"/>
      <c r="J75" s="175"/>
      <c r="K75" s="175"/>
      <c r="L75" s="990"/>
      <c r="M75" s="991"/>
      <c r="N75" s="51"/>
    </row>
    <row r="76" spans="2:15" ht="15.75" thickBot="1">
      <c r="B76" s="816" t="s">
        <v>1037</v>
      </c>
      <c r="C76" s="817"/>
      <c r="D76" s="817"/>
      <c r="E76" s="817"/>
      <c r="F76" s="817"/>
      <c r="G76" s="817"/>
      <c r="H76" s="817"/>
      <c r="I76" s="817"/>
      <c r="J76" s="817"/>
      <c r="K76" s="817"/>
      <c r="L76" s="817"/>
      <c r="M76" s="818"/>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1233.3129983787878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246.66259967575758</v>
      </c>
      <c r="M83" s="852"/>
      <c r="N83" s="57"/>
    </row>
    <row r="84" spans="1:14">
      <c r="B84" s="95" t="s">
        <v>1057</v>
      </c>
      <c r="C84" s="96"/>
      <c r="D84" s="96"/>
      <c r="E84" s="96"/>
      <c r="F84" s="96"/>
      <c r="G84" s="96"/>
      <c r="H84" s="96"/>
      <c r="I84" s="93"/>
      <c r="J84" s="94"/>
      <c r="K84" s="313">
        <v>0.05</v>
      </c>
      <c r="L84" s="851">
        <f>N78*K84</f>
        <v>61.665649918939394</v>
      </c>
      <c r="M84" s="852"/>
      <c r="N84" s="57"/>
    </row>
    <row r="85" spans="1:14" ht="15.75" thickBot="1">
      <c r="B85" s="97" t="s">
        <v>1058</v>
      </c>
      <c r="C85" s="98"/>
      <c r="D85" s="98"/>
      <c r="E85" s="98"/>
      <c r="F85" s="98"/>
      <c r="G85" s="98"/>
      <c r="H85" s="98"/>
      <c r="I85" s="99"/>
      <c r="J85" s="100"/>
      <c r="K85" s="314">
        <v>0.05</v>
      </c>
      <c r="L85" s="853">
        <f>N78*K85</f>
        <v>61.665649918939394</v>
      </c>
      <c r="M85" s="854"/>
      <c r="N85" s="57"/>
    </row>
    <row r="86" spans="1:14" ht="15.75" thickBot="1">
      <c r="B86" s="816" t="s">
        <v>1037</v>
      </c>
      <c r="C86" s="817"/>
      <c r="D86" s="817"/>
      <c r="E86" s="817"/>
      <c r="F86" s="817"/>
      <c r="G86" s="817"/>
      <c r="H86" s="817"/>
      <c r="I86" s="817"/>
      <c r="J86" s="817"/>
      <c r="K86" s="817"/>
      <c r="L86" s="817"/>
      <c r="M86" s="818"/>
      <c r="N86" s="58">
        <f>L83+L84+L85</f>
        <v>369.99389951363634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1603.3068978924241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75" thickBot="1">
      <c r="B119" s="428" t="s">
        <v>2327</v>
      </c>
      <c r="C119" s="429"/>
      <c r="D119" s="429"/>
      <c r="E119" s="268"/>
      <c r="F119" s="268"/>
      <c r="G119" s="268"/>
      <c r="H119" s="268"/>
      <c r="I119" s="268"/>
      <c r="J119" s="968"/>
      <c r="K119" s="968"/>
      <c r="L119" s="968"/>
      <c r="M119" s="968"/>
      <c r="N119" s="96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2019-12-12T16:49:48Z</dcterms:modified>
</cp:coreProperties>
</file>